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hasesiegel/Desktop/Comp_Sci/Capstone/Dynasty/data/Bakery/RB/"/>
    </mc:Choice>
  </mc:AlternateContent>
  <xr:revisionPtr revIDLastSave="0" documentId="13_ncr:1_{08563CED-F7FC-5D41-9F29-303E277D09ED}" xr6:coauthVersionLast="47" xr6:coauthVersionMax="47" xr10:uidLastSave="{00000000-0000-0000-0000-000000000000}"/>
  <bookViews>
    <workbookView xWindow="0" yWindow="500" windowWidth="34560" windowHeight="20100" activeTab="6" xr2:uid="{00000000-000D-0000-FFFF-FFFF00000000}"/>
  </bookViews>
  <sheets>
    <sheet name="The Bakery - RB v7" sheetId="13" r:id="rId1"/>
    <sheet name="Legend" sheetId="1" r:id="rId2"/>
    <sheet name="Correlation" sheetId="2" state="hidden" r:id="rId3"/>
    <sheet name="Overall" sheetId="3" r:id="rId4"/>
    <sheet name="Report Card" sheetId="4" r:id="rId5"/>
    <sheet name="Tiers" sheetId="5" r:id="rId6"/>
    <sheet name="2017" sheetId="6" r:id="rId7"/>
    <sheet name="2018" sheetId="7" r:id="rId8"/>
    <sheet name="2019" sheetId="8" r:id="rId9"/>
    <sheet name="2020" sheetId="9" r:id="rId10"/>
    <sheet name="2021" sheetId="10" r:id="rId11"/>
    <sheet name="2022" sheetId="11" r:id="rId12"/>
    <sheet name="2023" sheetId="12" r:id="rId13"/>
    <sheet name="2024" sheetId="14" r:id="rId14"/>
    <sheet name="2025" sheetId="15" r:id="rId15"/>
    <sheet name="2026 - WIP" sheetId="16" r:id="rId16"/>
  </sheets>
  <definedNames>
    <definedName name="_xlnm._FilterDatabase" localSheetId="6" hidden="1">'2017'!$A$2:$DM$2</definedName>
    <definedName name="_xlnm._FilterDatabase" localSheetId="7" hidden="1">'2018'!$A$2:$DM$2</definedName>
    <definedName name="_xlnm._FilterDatabase" localSheetId="8" hidden="1">'2019'!$A$2:$DM$2</definedName>
    <definedName name="_xlnm._FilterDatabase" localSheetId="9" hidden="1">'2020'!$A$2:$DM$2</definedName>
    <definedName name="_xlnm._FilterDatabase" localSheetId="10" hidden="1">'2021'!$A$2:$DM$2</definedName>
    <definedName name="_xlnm._FilterDatabase" localSheetId="11" hidden="1">'2022'!$A$2:$DM$2</definedName>
    <definedName name="_xlnm._FilterDatabase" localSheetId="12" hidden="1">'2023'!$A$2:$DM$2</definedName>
    <definedName name="_xlnm._FilterDatabase" localSheetId="13" hidden="1">'2024'!$A$2:$DM$2</definedName>
    <definedName name="_xlnm._FilterDatabase" localSheetId="14" hidden="1">'2025'!$A$2:$DM$37</definedName>
    <definedName name="_xlnm._FilterDatabase" localSheetId="15" hidden="1">'2026 - WIP'!$A$2:$DM$2</definedName>
    <definedName name="_xlnm._FilterDatabase" localSheetId="2" hidden="1">Correlation!$D$1:$I$94</definedName>
    <definedName name="_xlnm._FilterDatabase" localSheetId="3" hidden="1">Overall!$A$2:$DU$249</definedName>
    <definedName name="_xlnm._FilterDatabase" localSheetId="0" hidden="1">'The Bakery - RB v7'!$A$2:$J$2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0" roundtripDataChecksum="ah6Gvv10vX7YP1V8l1O6Arfe1c/TfMSL/iWqKAPBFF8="/>
    </ext>
  </extLst>
</workbook>
</file>

<file path=xl/calcChain.xml><?xml version="1.0" encoding="utf-8"?>
<calcChain xmlns="http://schemas.openxmlformats.org/spreadsheetml/2006/main">
  <c r="O3" i="3" l="1"/>
  <c r="Z35" i="13"/>
  <c r="X35" i="13"/>
  <c r="V35" i="13"/>
  <c r="T35" i="13"/>
  <c r="R35" i="13"/>
  <c r="P35" i="13"/>
  <c r="Z34" i="13"/>
  <c r="Y34" i="13"/>
  <c r="X34" i="13"/>
  <c r="W34" i="13"/>
  <c r="V34" i="13"/>
  <c r="U34" i="13"/>
  <c r="T34" i="13"/>
  <c r="S34" i="13"/>
  <c r="R34" i="13"/>
  <c r="Q34" i="13"/>
  <c r="P34" i="13"/>
  <c r="O34" i="13"/>
  <c r="Z33" i="13"/>
  <c r="Y33" i="13"/>
  <c r="X33" i="13"/>
  <c r="W33" i="13"/>
  <c r="V33" i="13"/>
  <c r="U33" i="13"/>
  <c r="T33" i="13"/>
  <c r="S33" i="13"/>
  <c r="R33" i="13"/>
  <c r="Q33" i="13"/>
  <c r="P33" i="13"/>
  <c r="O33" i="13"/>
  <c r="Z32" i="13"/>
  <c r="Y32" i="13"/>
  <c r="X32" i="13"/>
  <c r="W32" i="13"/>
  <c r="V32" i="13"/>
  <c r="U32" i="13"/>
  <c r="T32" i="13"/>
  <c r="S32" i="13"/>
  <c r="R32" i="13"/>
  <c r="Q32" i="13"/>
  <c r="P32" i="13"/>
  <c r="O32" i="13"/>
  <c r="Z31" i="13"/>
  <c r="Y31" i="13"/>
  <c r="X31" i="13"/>
  <c r="W31" i="13"/>
  <c r="V31" i="13"/>
  <c r="U31" i="13"/>
  <c r="T31" i="13"/>
  <c r="S31" i="13"/>
  <c r="R31" i="13"/>
  <c r="Q31" i="13"/>
  <c r="P31" i="13"/>
  <c r="O31" i="13"/>
  <c r="Z30" i="13"/>
  <c r="Y30" i="13"/>
  <c r="X30" i="13"/>
  <c r="W30" i="13"/>
  <c r="V30" i="13"/>
  <c r="U30" i="13"/>
  <c r="T30" i="13"/>
  <c r="S30" i="13"/>
  <c r="R30" i="13"/>
  <c r="Q30" i="13"/>
  <c r="P30" i="13"/>
  <c r="O30" i="13"/>
  <c r="Z29" i="13"/>
  <c r="Y29" i="13"/>
  <c r="X29" i="13"/>
  <c r="W29" i="13"/>
  <c r="V29" i="13"/>
  <c r="U29" i="13"/>
  <c r="T29" i="13"/>
  <c r="S29" i="13"/>
  <c r="R29" i="13"/>
  <c r="Q29" i="13"/>
  <c r="P29" i="13"/>
  <c r="O29" i="13"/>
  <c r="Z28" i="13"/>
  <c r="Y28" i="13"/>
  <c r="X28" i="13"/>
  <c r="W28" i="13"/>
  <c r="V28" i="13"/>
  <c r="U28" i="13"/>
  <c r="T28" i="13"/>
  <c r="S28" i="13"/>
  <c r="R28" i="13"/>
  <c r="Q28" i="13"/>
  <c r="P28" i="13"/>
  <c r="O28" i="13"/>
  <c r="Z27" i="13"/>
  <c r="Y27" i="13"/>
  <c r="X27" i="13"/>
  <c r="W27" i="13"/>
  <c r="V27" i="13"/>
  <c r="U27" i="13"/>
  <c r="T27" i="13"/>
  <c r="S27" i="13"/>
  <c r="R27" i="13"/>
  <c r="Q27" i="13"/>
  <c r="P27" i="13"/>
  <c r="O27" i="13"/>
  <c r="Z26" i="13"/>
  <c r="Y26" i="13"/>
  <c r="X26" i="13"/>
  <c r="W26" i="13"/>
  <c r="V26" i="13"/>
  <c r="U26" i="13"/>
  <c r="T26" i="13"/>
  <c r="S26" i="13"/>
  <c r="R26" i="13"/>
  <c r="Q26" i="13"/>
  <c r="P26" i="13"/>
  <c r="O26" i="13"/>
  <c r="Z25" i="13"/>
  <c r="Y25" i="13"/>
  <c r="X25" i="13"/>
  <c r="W25" i="13"/>
  <c r="V25" i="13"/>
  <c r="U25" i="13"/>
  <c r="T25" i="13"/>
  <c r="S25" i="13"/>
  <c r="R25" i="13"/>
  <c r="Q25" i="13"/>
  <c r="P25" i="13"/>
  <c r="O25" i="13"/>
  <c r="Z24" i="13"/>
  <c r="Y24" i="13"/>
  <c r="X24" i="13"/>
  <c r="W24" i="13"/>
  <c r="V24" i="13"/>
  <c r="U24" i="13"/>
  <c r="T24" i="13"/>
  <c r="S24" i="13"/>
  <c r="R24" i="13"/>
  <c r="Q24" i="13"/>
  <c r="P24" i="13"/>
  <c r="O24" i="13"/>
  <c r="Z23" i="13"/>
  <c r="Y23" i="13"/>
  <c r="X23" i="13"/>
  <c r="W23" i="13"/>
  <c r="V23" i="13"/>
  <c r="U23" i="13"/>
  <c r="T23" i="13"/>
  <c r="S23" i="13"/>
  <c r="R23" i="13"/>
  <c r="Q23" i="13"/>
  <c r="P23" i="13"/>
  <c r="O23" i="13"/>
  <c r="S3" i="13"/>
  <c r="S4" i="13" s="1"/>
  <c r="Q3" i="13"/>
  <c r="Q4" i="13" s="1"/>
  <c r="P3" i="13"/>
  <c r="P4" i="13" s="1"/>
  <c r="O3" i="13"/>
  <c r="O4" i="13" s="1"/>
  <c r="N3" i="13"/>
  <c r="N4" i="13" s="1"/>
  <c r="M3" i="13"/>
  <c r="M4" i="13" s="1"/>
  <c r="DU249" i="3"/>
  <c r="DT249" i="3"/>
  <c r="DS249" i="3"/>
  <c r="DR249" i="3"/>
  <c r="DQ249" i="3"/>
  <c r="DP249" i="3"/>
  <c r="DO249" i="3"/>
  <c r="DN249" i="3"/>
  <c r="DM249" i="3"/>
  <c r="DL249" i="3"/>
  <c r="DK249" i="3"/>
  <c r="AK249" i="3" s="1"/>
  <c r="O249" i="3" s="1"/>
  <c r="DJ249" i="3"/>
  <c r="DI249" i="3"/>
  <c r="DH249" i="3"/>
  <c r="DG249" i="3"/>
  <c r="DF249" i="3"/>
  <c r="DE249" i="3"/>
  <c r="DD249" i="3"/>
  <c r="DC249" i="3"/>
  <c r="DB249" i="3"/>
  <c r="DA249" i="3"/>
  <c r="CZ249" i="3"/>
  <c r="CY249" i="3"/>
  <c r="CX249" i="3"/>
  <c r="CW249" i="3"/>
  <c r="CV249" i="3"/>
  <c r="CU249" i="3"/>
  <c r="CT249" i="3"/>
  <c r="CS249" i="3"/>
  <c r="CR249" i="3"/>
  <c r="CQ249" i="3"/>
  <c r="CP249" i="3"/>
  <c r="CO249" i="3"/>
  <c r="CN249" i="3"/>
  <c r="CM249" i="3"/>
  <c r="CL249" i="3"/>
  <c r="CK249" i="3"/>
  <c r="CJ249" i="3"/>
  <c r="CI249" i="3"/>
  <c r="CH249" i="3"/>
  <c r="CG249" i="3"/>
  <c r="CF249" i="3"/>
  <c r="CE249" i="3"/>
  <c r="CD249" i="3"/>
  <c r="CC249" i="3"/>
  <c r="CB249" i="3"/>
  <c r="CA249" i="3"/>
  <c r="BZ249" i="3"/>
  <c r="BY249" i="3"/>
  <c r="BX249" i="3"/>
  <c r="BW249" i="3"/>
  <c r="BV249" i="3"/>
  <c r="BU249" i="3"/>
  <c r="BT249" i="3"/>
  <c r="BS249" i="3"/>
  <c r="BR249" i="3"/>
  <c r="BQ249" i="3"/>
  <c r="BP249" i="3"/>
  <c r="BO249" i="3"/>
  <c r="BN249" i="3"/>
  <c r="BM249" i="3"/>
  <c r="BL249" i="3"/>
  <c r="BK249" i="3"/>
  <c r="AJ249" i="3" s="1"/>
  <c r="BJ249" i="3"/>
  <c r="BI249" i="3"/>
  <c r="BH249" i="3"/>
  <c r="BG249" i="3"/>
  <c r="BF249" i="3"/>
  <c r="BE249" i="3"/>
  <c r="BD249" i="3"/>
  <c r="BC249" i="3"/>
  <c r="BB249" i="3"/>
  <c r="BA249" i="3"/>
  <c r="AZ249" i="3"/>
  <c r="AY249" i="3"/>
  <c r="AX249" i="3"/>
  <c r="AV249" i="3"/>
  <c r="AU249" i="3"/>
  <c r="AT249" i="3"/>
  <c r="AS249" i="3"/>
  <c r="AR249" i="3"/>
  <c r="AQ249" i="3"/>
  <c r="AP249" i="3"/>
  <c r="AO249" i="3"/>
  <c r="AN249" i="3"/>
  <c r="AM249" i="3"/>
  <c r="AL249" i="3"/>
  <c r="AI249" i="3"/>
  <c r="AH249" i="3"/>
  <c r="AG249" i="3"/>
  <c r="AF249" i="3"/>
  <c r="AE249" i="3"/>
  <c r="AD249" i="3"/>
  <c r="AC249" i="3"/>
  <c r="AB249" i="3"/>
  <c r="AA249" i="3"/>
  <c r="Z249" i="3"/>
  <c r="Y249" i="3"/>
  <c r="X249" i="3"/>
  <c r="W249" i="3"/>
  <c r="V249" i="3"/>
  <c r="U249" i="3"/>
  <c r="T249" i="3"/>
  <c r="S249" i="3"/>
  <c r="AW249" i="3" s="1"/>
  <c r="R249" i="3"/>
  <c r="Q249" i="3"/>
  <c r="P249" i="3"/>
  <c r="N249" i="3"/>
  <c r="M249" i="3"/>
  <c r="L249" i="3"/>
  <c r="K249" i="3"/>
  <c r="J249" i="3"/>
  <c r="I249" i="3"/>
  <c r="H249" i="3"/>
  <c r="E249" i="3"/>
  <c r="D249" i="3"/>
  <c r="B249" i="3"/>
  <c r="DU248" i="3"/>
  <c r="DT248" i="3"/>
  <c r="DS248" i="3"/>
  <c r="DR248" i="3"/>
  <c r="DQ248" i="3"/>
  <c r="DP248" i="3"/>
  <c r="DO248" i="3"/>
  <c r="DN248" i="3"/>
  <c r="DM248" i="3"/>
  <c r="DL248" i="3"/>
  <c r="DK248" i="3"/>
  <c r="DJ248" i="3"/>
  <c r="DI248" i="3"/>
  <c r="DH248" i="3"/>
  <c r="DG248" i="3"/>
  <c r="DF248" i="3"/>
  <c r="DE248" i="3"/>
  <c r="DD248" i="3"/>
  <c r="DC248" i="3"/>
  <c r="DB248" i="3"/>
  <c r="DA248" i="3"/>
  <c r="CZ248" i="3"/>
  <c r="CY248" i="3"/>
  <c r="CX248" i="3"/>
  <c r="CW248" i="3"/>
  <c r="CV248" i="3"/>
  <c r="CU248" i="3"/>
  <c r="CT248" i="3"/>
  <c r="CS248" i="3"/>
  <c r="CR248" i="3"/>
  <c r="CQ248" i="3"/>
  <c r="CP248" i="3"/>
  <c r="CO248" i="3"/>
  <c r="CN248" i="3"/>
  <c r="CM248" i="3"/>
  <c r="CL248" i="3"/>
  <c r="CK248" i="3"/>
  <c r="CJ248" i="3"/>
  <c r="CI248" i="3"/>
  <c r="CH248" i="3"/>
  <c r="CG248" i="3"/>
  <c r="CF248" i="3"/>
  <c r="CE248" i="3"/>
  <c r="CD248" i="3"/>
  <c r="CC248" i="3"/>
  <c r="CB248" i="3"/>
  <c r="CA248" i="3"/>
  <c r="BZ248" i="3"/>
  <c r="AJ248" i="3" s="1"/>
  <c r="BY248" i="3"/>
  <c r="BX248" i="3"/>
  <c r="BW248" i="3"/>
  <c r="BV248" i="3"/>
  <c r="BU248" i="3"/>
  <c r="BT248" i="3"/>
  <c r="BS248" i="3"/>
  <c r="BR248" i="3"/>
  <c r="BQ248" i="3"/>
  <c r="BP248" i="3"/>
  <c r="BO248" i="3"/>
  <c r="BN248" i="3"/>
  <c r="BM248" i="3"/>
  <c r="BL248" i="3"/>
  <c r="BK248" i="3"/>
  <c r="BJ248" i="3"/>
  <c r="BI248" i="3"/>
  <c r="BH248" i="3"/>
  <c r="BG248" i="3"/>
  <c r="BF248" i="3"/>
  <c r="BE248" i="3"/>
  <c r="BD248" i="3"/>
  <c r="BC248" i="3"/>
  <c r="BB248" i="3"/>
  <c r="BA248" i="3"/>
  <c r="AZ248" i="3"/>
  <c r="AY248" i="3"/>
  <c r="AX248" i="3"/>
  <c r="AV248" i="3"/>
  <c r="AU248" i="3"/>
  <c r="AT248" i="3"/>
  <c r="AS248" i="3"/>
  <c r="AR248" i="3"/>
  <c r="AQ248" i="3"/>
  <c r="AP248" i="3"/>
  <c r="AO248" i="3"/>
  <c r="AN248" i="3"/>
  <c r="AM248" i="3"/>
  <c r="AL248" i="3"/>
  <c r="AK248" i="3"/>
  <c r="O248" i="3" s="1"/>
  <c r="AI248" i="3"/>
  <c r="AH248" i="3"/>
  <c r="AG248" i="3"/>
  <c r="AF248" i="3"/>
  <c r="AE248" i="3"/>
  <c r="AD248" i="3"/>
  <c r="AC248" i="3"/>
  <c r="AB248" i="3"/>
  <c r="AA248" i="3"/>
  <c r="Z248" i="3"/>
  <c r="Y248" i="3"/>
  <c r="X248" i="3"/>
  <c r="W248" i="3"/>
  <c r="V248" i="3"/>
  <c r="U248" i="3"/>
  <c r="T248" i="3"/>
  <c r="S248" i="3"/>
  <c r="AW248" i="3" s="1"/>
  <c r="R248" i="3"/>
  <c r="Q248" i="3"/>
  <c r="P248" i="3"/>
  <c r="N248" i="3"/>
  <c r="M248" i="3"/>
  <c r="L248" i="3"/>
  <c r="K248" i="3"/>
  <c r="J248" i="3"/>
  <c r="I248" i="3"/>
  <c r="H248" i="3"/>
  <c r="E248" i="3"/>
  <c r="D248" i="3"/>
  <c r="B248" i="3"/>
  <c r="DU247" i="3"/>
  <c r="DT247" i="3"/>
  <c r="DS247" i="3"/>
  <c r="AK247" i="3" s="1"/>
  <c r="DR247" i="3"/>
  <c r="DQ247" i="3"/>
  <c r="DP247" i="3"/>
  <c r="DO247" i="3"/>
  <c r="DN247" i="3"/>
  <c r="DM247" i="3"/>
  <c r="DL247" i="3"/>
  <c r="DK247" i="3"/>
  <c r="DJ247" i="3"/>
  <c r="DI247" i="3"/>
  <c r="DH247" i="3"/>
  <c r="DG247" i="3"/>
  <c r="DF247" i="3"/>
  <c r="DE247" i="3"/>
  <c r="DD247" i="3"/>
  <c r="DC247" i="3"/>
  <c r="DB247" i="3"/>
  <c r="DA247" i="3"/>
  <c r="CZ247" i="3"/>
  <c r="CY247" i="3"/>
  <c r="CX247" i="3"/>
  <c r="CW247" i="3"/>
  <c r="CV247" i="3"/>
  <c r="CU247" i="3"/>
  <c r="CT247" i="3"/>
  <c r="CS247" i="3"/>
  <c r="CR247" i="3"/>
  <c r="CQ247" i="3"/>
  <c r="CP247" i="3"/>
  <c r="CO247" i="3"/>
  <c r="CN247" i="3"/>
  <c r="CM247" i="3"/>
  <c r="CL247" i="3"/>
  <c r="CK247" i="3"/>
  <c r="CJ247" i="3"/>
  <c r="CI247" i="3"/>
  <c r="CH247" i="3"/>
  <c r="CG247" i="3"/>
  <c r="CF247" i="3"/>
  <c r="CE247" i="3"/>
  <c r="CD247" i="3"/>
  <c r="CC247" i="3"/>
  <c r="CB247" i="3"/>
  <c r="CA247" i="3"/>
  <c r="BZ247" i="3"/>
  <c r="BY247" i="3"/>
  <c r="BX247" i="3"/>
  <c r="BW247" i="3"/>
  <c r="BV247" i="3"/>
  <c r="BU247" i="3"/>
  <c r="BT247" i="3"/>
  <c r="BS247" i="3"/>
  <c r="BR247" i="3"/>
  <c r="BQ247" i="3"/>
  <c r="BP247" i="3"/>
  <c r="BO247" i="3"/>
  <c r="BN247" i="3"/>
  <c r="BM247" i="3"/>
  <c r="BL247" i="3"/>
  <c r="BK247" i="3"/>
  <c r="AJ247" i="3" s="1"/>
  <c r="BJ247" i="3"/>
  <c r="BI247" i="3"/>
  <c r="BH247" i="3"/>
  <c r="BG247" i="3"/>
  <c r="BF247" i="3"/>
  <c r="BE247" i="3"/>
  <c r="BD247" i="3"/>
  <c r="BC247" i="3"/>
  <c r="BB247" i="3"/>
  <c r="BA247" i="3"/>
  <c r="AZ247" i="3"/>
  <c r="AY247" i="3"/>
  <c r="AX247" i="3"/>
  <c r="AV247" i="3"/>
  <c r="AU247" i="3"/>
  <c r="AT247" i="3"/>
  <c r="AS247" i="3"/>
  <c r="AQ247" i="3"/>
  <c r="AP247" i="3"/>
  <c r="AO247" i="3"/>
  <c r="AN247" i="3"/>
  <c r="AM247" i="3"/>
  <c r="AL247" i="3"/>
  <c r="AI247" i="3"/>
  <c r="AH247" i="3"/>
  <c r="AG247" i="3"/>
  <c r="AF247" i="3"/>
  <c r="AR247" i="3" s="1"/>
  <c r="AE247" i="3"/>
  <c r="AD247" i="3"/>
  <c r="AC247" i="3"/>
  <c r="AB247" i="3"/>
  <c r="AA247" i="3"/>
  <c r="Z247" i="3"/>
  <c r="Y247" i="3"/>
  <c r="X247" i="3"/>
  <c r="W247" i="3"/>
  <c r="V247" i="3"/>
  <c r="U247" i="3"/>
  <c r="T247" i="3"/>
  <c r="S247" i="3"/>
  <c r="AW247" i="3" s="1"/>
  <c r="R247" i="3"/>
  <c r="Q247" i="3"/>
  <c r="N247" i="3" s="1"/>
  <c r="P247" i="3"/>
  <c r="M247" i="3"/>
  <c r="L247" i="3"/>
  <c r="K247" i="3"/>
  <c r="J247" i="3"/>
  <c r="I247" i="3"/>
  <c r="H247" i="3"/>
  <c r="E247" i="3"/>
  <c r="D247" i="3"/>
  <c r="B247" i="3"/>
  <c r="DU246" i="3"/>
  <c r="DT246" i="3"/>
  <c r="DS246" i="3"/>
  <c r="AK246" i="3" s="1"/>
  <c r="O246" i="3" s="1"/>
  <c r="DR246" i="3"/>
  <c r="DQ246" i="3"/>
  <c r="DP246" i="3"/>
  <c r="DO246" i="3"/>
  <c r="DN246" i="3"/>
  <c r="DM246" i="3"/>
  <c r="DL246" i="3"/>
  <c r="DK246" i="3"/>
  <c r="DJ246" i="3"/>
  <c r="DI246" i="3"/>
  <c r="DH246" i="3"/>
  <c r="DG246" i="3"/>
  <c r="DF246" i="3"/>
  <c r="DE246" i="3"/>
  <c r="DD246" i="3"/>
  <c r="DC246" i="3"/>
  <c r="DB246" i="3"/>
  <c r="DA246" i="3"/>
  <c r="CZ246" i="3"/>
  <c r="CY246" i="3"/>
  <c r="CX246" i="3"/>
  <c r="CW246" i="3"/>
  <c r="CV246" i="3"/>
  <c r="CU246" i="3"/>
  <c r="CT246" i="3"/>
  <c r="CS246" i="3"/>
  <c r="CR246" i="3"/>
  <c r="CQ246" i="3"/>
  <c r="CP246" i="3"/>
  <c r="CO246" i="3"/>
  <c r="CN246" i="3"/>
  <c r="CM246" i="3"/>
  <c r="CL246" i="3"/>
  <c r="CK246" i="3"/>
  <c r="CJ246" i="3"/>
  <c r="CI246" i="3"/>
  <c r="CH246" i="3"/>
  <c r="CG246" i="3"/>
  <c r="CF246" i="3"/>
  <c r="CE246" i="3"/>
  <c r="CD246" i="3"/>
  <c r="CC246" i="3"/>
  <c r="CB246" i="3"/>
  <c r="CA246" i="3"/>
  <c r="BZ246" i="3"/>
  <c r="BY246" i="3"/>
  <c r="BX246" i="3"/>
  <c r="BW246" i="3"/>
  <c r="BV246" i="3"/>
  <c r="BU246" i="3"/>
  <c r="BT246" i="3"/>
  <c r="BS246" i="3"/>
  <c r="BR246" i="3"/>
  <c r="BQ246" i="3"/>
  <c r="BP246" i="3"/>
  <c r="BO246" i="3"/>
  <c r="BN246" i="3"/>
  <c r="BM246" i="3"/>
  <c r="BL246" i="3"/>
  <c r="BK246" i="3"/>
  <c r="AJ246" i="3" s="1"/>
  <c r="BJ246" i="3"/>
  <c r="BI246" i="3"/>
  <c r="BH246" i="3"/>
  <c r="BG246" i="3"/>
  <c r="BF246" i="3"/>
  <c r="BE246" i="3"/>
  <c r="BD246" i="3"/>
  <c r="BC246" i="3"/>
  <c r="BB246" i="3"/>
  <c r="BA246" i="3"/>
  <c r="AZ246" i="3"/>
  <c r="AY246" i="3"/>
  <c r="AX246" i="3"/>
  <c r="AV246" i="3"/>
  <c r="AU246" i="3"/>
  <c r="AT246" i="3"/>
  <c r="AS246" i="3"/>
  <c r="AQ246" i="3"/>
  <c r="AP246" i="3"/>
  <c r="AO246" i="3"/>
  <c r="AN246" i="3"/>
  <c r="AM246" i="3"/>
  <c r="AL246" i="3"/>
  <c r="AI246" i="3"/>
  <c r="AH246" i="3"/>
  <c r="AG246" i="3"/>
  <c r="AF246" i="3"/>
  <c r="AR246" i="3" s="1"/>
  <c r="AE246" i="3"/>
  <c r="AD246" i="3"/>
  <c r="AC246" i="3"/>
  <c r="AB246" i="3"/>
  <c r="AA246" i="3"/>
  <c r="Z246" i="3"/>
  <c r="Y246" i="3"/>
  <c r="X246" i="3"/>
  <c r="W246" i="3"/>
  <c r="V246" i="3"/>
  <c r="U246" i="3"/>
  <c r="T246" i="3"/>
  <c r="S246" i="3"/>
  <c r="AW246" i="3" s="1"/>
  <c r="R246" i="3"/>
  <c r="Q246" i="3"/>
  <c r="N246" i="3" s="1"/>
  <c r="P246" i="3"/>
  <c r="M246" i="3"/>
  <c r="L246" i="3"/>
  <c r="K246" i="3"/>
  <c r="J246" i="3"/>
  <c r="I246" i="3"/>
  <c r="H246" i="3"/>
  <c r="E246" i="3"/>
  <c r="D246" i="3"/>
  <c r="B246" i="3"/>
  <c r="DU245" i="3"/>
  <c r="DT245" i="3"/>
  <c r="DS245" i="3"/>
  <c r="DR245" i="3"/>
  <c r="DQ245" i="3"/>
  <c r="DP245" i="3"/>
  <c r="DO245" i="3"/>
  <c r="DN245" i="3"/>
  <c r="DM245" i="3"/>
  <c r="DL245" i="3"/>
  <c r="DK245" i="3"/>
  <c r="DJ245" i="3"/>
  <c r="DI245" i="3"/>
  <c r="DH245" i="3"/>
  <c r="DG245" i="3"/>
  <c r="DF245" i="3"/>
  <c r="DE245" i="3"/>
  <c r="DD245" i="3"/>
  <c r="DC245" i="3"/>
  <c r="DB245" i="3"/>
  <c r="DA245" i="3"/>
  <c r="CZ245" i="3"/>
  <c r="CY245" i="3"/>
  <c r="CX245" i="3"/>
  <c r="CW245" i="3"/>
  <c r="CV245" i="3"/>
  <c r="CU245" i="3"/>
  <c r="CT245" i="3"/>
  <c r="CS245" i="3"/>
  <c r="CR245" i="3"/>
  <c r="CQ245" i="3"/>
  <c r="CP245" i="3"/>
  <c r="CO245" i="3"/>
  <c r="CN245" i="3"/>
  <c r="CM245" i="3"/>
  <c r="CL245" i="3"/>
  <c r="CK245" i="3"/>
  <c r="CJ245" i="3"/>
  <c r="CI245" i="3"/>
  <c r="CH245" i="3"/>
  <c r="CG245" i="3"/>
  <c r="CF245" i="3"/>
  <c r="CE245" i="3"/>
  <c r="CD245" i="3"/>
  <c r="CC245" i="3"/>
  <c r="CB245" i="3"/>
  <c r="CA245" i="3"/>
  <c r="BZ245" i="3"/>
  <c r="BY245" i="3"/>
  <c r="BX245" i="3"/>
  <c r="BW245" i="3"/>
  <c r="BV245" i="3"/>
  <c r="BU245" i="3"/>
  <c r="BT245" i="3"/>
  <c r="BS245" i="3"/>
  <c r="BR245" i="3"/>
  <c r="BQ245" i="3"/>
  <c r="BP245" i="3"/>
  <c r="BO245" i="3"/>
  <c r="BN245" i="3"/>
  <c r="BM245" i="3"/>
  <c r="BL245" i="3"/>
  <c r="BK245" i="3"/>
  <c r="BJ245" i="3"/>
  <c r="BI245" i="3"/>
  <c r="BH245" i="3"/>
  <c r="BG245" i="3"/>
  <c r="BF245" i="3"/>
  <c r="BE245" i="3"/>
  <c r="BD245" i="3"/>
  <c r="BC245" i="3"/>
  <c r="BB245" i="3"/>
  <c r="BA245" i="3"/>
  <c r="AZ245" i="3"/>
  <c r="AY245" i="3"/>
  <c r="AX245" i="3"/>
  <c r="AW245" i="3"/>
  <c r="AV245" i="3"/>
  <c r="AU245" i="3"/>
  <c r="AT245" i="3"/>
  <c r="AS245" i="3"/>
  <c r="AR245" i="3"/>
  <c r="AQ245" i="3"/>
  <c r="AP245" i="3"/>
  <c r="AO245" i="3"/>
  <c r="AN245" i="3"/>
  <c r="AM245" i="3"/>
  <c r="AL245" i="3"/>
  <c r="AK245" i="3"/>
  <c r="AJ245" i="3"/>
  <c r="AI245" i="3"/>
  <c r="AH245" i="3"/>
  <c r="AG245" i="3"/>
  <c r="AF245" i="3"/>
  <c r="AE245" i="3"/>
  <c r="AD245" i="3"/>
  <c r="AC245" i="3"/>
  <c r="AB245" i="3"/>
  <c r="AA245" i="3"/>
  <c r="Z245" i="3"/>
  <c r="Y245" i="3"/>
  <c r="X245" i="3"/>
  <c r="W245" i="3"/>
  <c r="V245" i="3"/>
  <c r="U245" i="3"/>
  <c r="T245" i="3"/>
  <c r="S245" i="3"/>
  <c r="R245" i="3"/>
  <c r="Q245" i="3"/>
  <c r="N245" i="3" s="1"/>
  <c r="P245" i="3"/>
  <c r="M245" i="3"/>
  <c r="L245" i="3"/>
  <c r="K245" i="3"/>
  <c r="J245" i="3"/>
  <c r="I245" i="3"/>
  <c r="H245" i="3"/>
  <c r="E245" i="3"/>
  <c r="D245" i="3"/>
  <c r="B245" i="3"/>
  <c r="DU244" i="3"/>
  <c r="DT244" i="3"/>
  <c r="DS244" i="3"/>
  <c r="AK244" i="3" s="1"/>
  <c r="DR244" i="3"/>
  <c r="DQ244" i="3"/>
  <c r="DP244" i="3"/>
  <c r="DO244" i="3"/>
  <c r="DN244" i="3"/>
  <c r="DM244" i="3"/>
  <c r="DL244" i="3"/>
  <c r="DK244" i="3"/>
  <c r="DJ244" i="3"/>
  <c r="DI244" i="3"/>
  <c r="DH244" i="3"/>
  <c r="DG244" i="3"/>
  <c r="DF244" i="3"/>
  <c r="DE244" i="3"/>
  <c r="DD244" i="3"/>
  <c r="DC244" i="3"/>
  <c r="DB244" i="3"/>
  <c r="DA244" i="3"/>
  <c r="CZ244" i="3"/>
  <c r="CY244" i="3"/>
  <c r="CX244" i="3"/>
  <c r="CW244" i="3"/>
  <c r="CV244" i="3"/>
  <c r="CU244" i="3"/>
  <c r="CT244" i="3"/>
  <c r="CS244" i="3"/>
  <c r="CR244" i="3"/>
  <c r="CQ244" i="3"/>
  <c r="CP244" i="3"/>
  <c r="CO244" i="3"/>
  <c r="CN244" i="3"/>
  <c r="CM244" i="3"/>
  <c r="CL244" i="3"/>
  <c r="CK244" i="3"/>
  <c r="CJ244" i="3"/>
  <c r="CI244" i="3"/>
  <c r="CH244" i="3"/>
  <c r="CG244" i="3"/>
  <c r="CF244" i="3"/>
  <c r="CE244" i="3"/>
  <c r="CD244" i="3"/>
  <c r="CC244" i="3"/>
  <c r="CB244" i="3"/>
  <c r="CA244" i="3"/>
  <c r="BZ244" i="3"/>
  <c r="BY244" i="3"/>
  <c r="BX244" i="3"/>
  <c r="BW244" i="3"/>
  <c r="BV244" i="3"/>
  <c r="BU244" i="3"/>
  <c r="BT244" i="3"/>
  <c r="BS244" i="3"/>
  <c r="BR244" i="3"/>
  <c r="BQ244" i="3"/>
  <c r="BP244" i="3"/>
  <c r="BO244" i="3"/>
  <c r="BN244" i="3"/>
  <c r="BM244" i="3"/>
  <c r="BL244" i="3"/>
  <c r="BK244" i="3"/>
  <c r="BJ244" i="3"/>
  <c r="BI244" i="3"/>
  <c r="AJ244" i="3" s="1"/>
  <c r="BH244" i="3"/>
  <c r="BG244" i="3"/>
  <c r="BF244" i="3"/>
  <c r="BE244" i="3"/>
  <c r="BD244" i="3"/>
  <c r="BC244" i="3"/>
  <c r="BB244" i="3"/>
  <c r="BA244" i="3"/>
  <c r="AZ244" i="3"/>
  <c r="AY244" i="3"/>
  <c r="AX244" i="3"/>
  <c r="AV244" i="3"/>
  <c r="AU244" i="3"/>
  <c r="AT244" i="3"/>
  <c r="AS244" i="3"/>
  <c r="AQ244" i="3"/>
  <c r="AP244" i="3"/>
  <c r="AO244" i="3"/>
  <c r="AN244" i="3"/>
  <c r="AM244" i="3"/>
  <c r="AL244" i="3"/>
  <c r="AI244" i="3"/>
  <c r="AH244" i="3"/>
  <c r="AG244" i="3"/>
  <c r="AF244" i="3"/>
  <c r="AR244" i="3" s="1"/>
  <c r="AE244" i="3"/>
  <c r="AD244" i="3"/>
  <c r="AC244" i="3"/>
  <c r="AB244" i="3"/>
  <c r="AA244" i="3"/>
  <c r="Z244" i="3"/>
  <c r="Y244" i="3"/>
  <c r="X244" i="3"/>
  <c r="W244" i="3"/>
  <c r="V244" i="3"/>
  <c r="U244" i="3"/>
  <c r="T244" i="3"/>
  <c r="S244" i="3"/>
  <c r="AW244" i="3" s="1"/>
  <c r="R244" i="3"/>
  <c r="N244" i="3" s="1"/>
  <c r="Q244" i="3"/>
  <c r="P244" i="3"/>
  <c r="M244" i="3"/>
  <c r="L244" i="3"/>
  <c r="K244" i="3"/>
  <c r="J244" i="3"/>
  <c r="I244" i="3"/>
  <c r="H244" i="3"/>
  <c r="E244" i="3"/>
  <c r="D244" i="3"/>
  <c r="B244" i="3"/>
  <c r="DU243" i="3"/>
  <c r="DT243" i="3"/>
  <c r="DS243" i="3"/>
  <c r="DR243" i="3"/>
  <c r="DQ243" i="3"/>
  <c r="DP243" i="3"/>
  <c r="DO243" i="3"/>
  <c r="DN243" i="3"/>
  <c r="DM243" i="3"/>
  <c r="DL243" i="3"/>
  <c r="DK243" i="3"/>
  <c r="AK243" i="3" s="1"/>
  <c r="DJ243" i="3"/>
  <c r="DI243" i="3"/>
  <c r="DH243" i="3"/>
  <c r="DG243" i="3"/>
  <c r="DF243" i="3"/>
  <c r="DE243" i="3"/>
  <c r="DD243" i="3"/>
  <c r="DC243" i="3"/>
  <c r="DB243" i="3"/>
  <c r="DA243" i="3"/>
  <c r="CZ243" i="3"/>
  <c r="CY243" i="3"/>
  <c r="CX243" i="3"/>
  <c r="CW243" i="3"/>
  <c r="CV243" i="3"/>
  <c r="CU243" i="3"/>
  <c r="CT243" i="3"/>
  <c r="CS243" i="3"/>
  <c r="CR243" i="3"/>
  <c r="CQ243" i="3"/>
  <c r="CP243" i="3"/>
  <c r="CO243" i="3"/>
  <c r="CN243" i="3"/>
  <c r="CM243" i="3"/>
  <c r="CL243" i="3"/>
  <c r="CK243" i="3"/>
  <c r="CJ243" i="3"/>
  <c r="CI243" i="3"/>
  <c r="CH243" i="3"/>
  <c r="CG243" i="3"/>
  <c r="CF243" i="3"/>
  <c r="CE243" i="3"/>
  <c r="CD243" i="3"/>
  <c r="CC243" i="3"/>
  <c r="CB243" i="3"/>
  <c r="CA243" i="3"/>
  <c r="BZ243" i="3"/>
  <c r="BY243" i="3"/>
  <c r="BX243" i="3"/>
  <c r="BW243" i="3"/>
  <c r="BV243" i="3"/>
  <c r="BU243" i="3"/>
  <c r="BT243" i="3"/>
  <c r="BS243" i="3"/>
  <c r="BR243" i="3"/>
  <c r="BQ243" i="3"/>
  <c r="BP243" i="3"/>
  <c r="BO243" i="3"/>
  <c r="BN243" i="3"/>
  <c r="BM243" i="3"/>
  <c r="BL243" i="3"/>
  <c r="BK243" i="3"/>
  <c r="BJ243" i="3"/>
  <c r="BI243" i="3"/>
  <c r="BH243" i="3"/>
  <c r="BG243" i="3"/>
  <c r="BF243" i="3"/>
  <c r="BE243" i="3"/>
  <c r="BD243" i="3"/>
  <c r="BC243" i="3"/>
  <c r="BB243" i="3"/>
  <c r="BA243" i="3"/>
  <c r="AZ243" i="3"/>
  <c r="AY243" i="3"/>
  <c r="AX243" i="3"/>
  <c r="AV243" i="3"/>
  <c r="AU243" i="3"/>
  <c r="AT243" i="3"/>
  <c r="AS243" i="3"/>
  <c r="AR243" i="3"/>
  <c r="AQ243" i="3"/>
  <c r="AP243" i="3"/>
  <c r="AO243" i="3"/>
  <c r="AN243" i="3"/>
  <c r="AM243" i="3"/>
  <c r="AL243" i="3"/>
  <c r="AJ243" i="3"/>
  <c r="AI243" i="3"/>
  <c r="AH243" i="3"/>
  <c r="AG243" i="3"/>
  <c r="AF243" i="3"/>
  <c r="AE243" i="3"/>
  <c r="AD243" i="3"/>
  <c r="AC243" i="3"/>
  <c r="AB243" i="3"/>
  <c r="AA243" i="3"/>
  <c r="Z243" i="3"/>
  <c r="Y243" i="3"/>
  <c r="X243" i="3"/>
  <c r="W243" i="3"/>
  <c r="V243" i="3"/>
  <c r="U243" i="3"/>
  <c r="T243" i="3"/>
  <c r="S243" i="3"/>
  <c r="AW243" i="3" s="1"/>
  <c r="R243" i="3"/>
  <c r="Q243" i="3"/>
  <c r="P243" i="3"/>
  <c r="O243" i="3"/>
  <c r="N243" i="3"/>
  <c r="M243" i="3"/>
  <c r="L243" i="3"/>
  <c r="K243" i="3"/>
  <c r="J243" i="3"/>
  <c r="I243" i="3"/>
  <c r="H243" i="3"/>
  <c r="E243" i="3"/>
  <c r="D243" i="3"/>
  <c r="B243" i="3"/>
  <c r="DU242" i="3"/>
  <c r="DT242" i="3"/>
  <c r="DS242" i="3"/>
  <c r="AK242" i="3" s="1"/>
  <c r="DR242" i="3"/>
  <c r="DQ242" i="3"/>
  <c r="DP242" i="3"/>
  <c r="DO242" i="3"/>
  <c r="DN242" i="3"/>
  <c r="DM242" i="3"/>
  <c r="DL242" i="3"/>
  <c r="DK242" i="3"/>
  <c r="DJ242" i="3"/>
  <c r="DI242" i="3"/>
  <c r="DH242" i="3"/>
  <c r="DG242" i="3"/>
  <c r="DF242" i="3"/>
  <c r="DE242" i="3"/>
  <c r="DD242" i="3"/>
  <c r="DC242" i="3"/>
  <c r="DB242" i="3"/>
  <c r="DA242" i="3"/>
  <c r="CZ242" i="3"/>
  <c r="CY242" i="3"/>
  <c r="CX242" i="3"/>
  <c r="CW242" i="3"/>
  <c r="CV242" i="3"/>
  <c r="CU242" i="3"/>
  <c r="CT242" i="3"/>
  <c r="CS242" i="3"/>
  <c r="CR242" i="3"/>
  <c r="CQ242" i="3"/>
  <c r="CP242" i="3"/>
  <c r="CO242" i="3"/>
  <c r="CN242" i="3"/>
  <c r="CM242" i="3"/>
  <c r="CL242" i="3"/>
  <c r="CK242" i="3"/>
  <c r="CJ242" i="3"/>
  <c r="CI242" i="3"/>
  <c r="CH242" i="3"/>
  <c r="CG242" i="3"/>
  <c r="CF242" i="3"/>
  <c r="CE242" i="3"/>
  <c r="CD242" i="3"/>
  <c r="CC242" i="3"/>
  <c r="CB242" i="3"/>
  <c r="CA242" i="3"/>
  <c r="BZ242" i="3"/>
  <c r="BY242" i="3"/>
  <c r="BX242" i="3"/>
  <c r="BW242" i="3"/>
  <c r="BV242" i="3"/>
  <c r="BU242" i="3"/>
  <c r="BT242" i="3"/>
  <c r="BS242" i="3"/>
  <c r="BR242" i="3"/>
  <c r="BQ242" i="3"/>
  <c r="BP242" i="3"/>
  <c r="BO242" i="3"/>
  <c r="BN242" i="3"/>
  <c r="BM242" i="3"/>
  <c r="BL242" i="3"/>
  <c r="BK242" i="3"/>
  <c r="BJ242" i="3"/>
  <c r="BI242" i="3"/>
  <c r="BH242" i="3"/>
  <c r="BG242" i="3"/>
  <c r="BF242" i="3"/>
  <c r="BE242" i="3"/>
  <c r="BD242" i="3"/>
  <c r="BC242" i="3"/>
  <c r="BB242" i="3"/>
  <c r="BA242" i="3"/>
  <c r="AZ242" i="3"/>
  <c r="AY242" i="3"/>
  <c r="AX242" i="3"/>
  <c r="AW242" i="3"/>
  <c r="AV242" i="3"/>
  <c r="AU242" i="3"/>
  <c r="AT242" i="3"/>
  <c r="AS242" i="3"/>
  <c r="AQ242" i="3"/>
  <c r="AP242" i="3"/>
  <c r="AO242" i="3"/>
  <c r="AN242" i="3"/>
  <c r="AM242" i="3"/>
  <c r="AL242" i="3"/>
  <c r="AI242" i="3"/>
  <c r="AH242" i="3"/>
  <c r="AG242" i="3"/>
  <c r="AF242" i="3"/>
  <c r="AR242" i="3" s="1"/>
  <c r="AE242" i="3"/>
  <c r="AD242" i="3"/>
  <c r="AC242" i="3"/>
  <c r="AB242" i="3"/>
  <c r="AA242" i="3"/>
  <c r="Z242" i="3"/>
  <c r="Y242" i="3"/>
  <c r="X242" i="3"/>
  <c r="W242" i="3"/>
  <c r="V242" i="3"/>
  <c r="U242" i="3"/>
  <c r="T242" i="3"/>
  <c r="S242" i="3"/>
  <c r="R242" i="3"/>
  <c r="Q242" i="3"/>
  <c r="N242" i="3" s="1"/>
  <c r="P242" i="3"/>
  <c r="M242" i="3"/>
  <c r="L242" i="3"/>
  <c r="K242" i="3"/>
  <c r="J242" i="3"/>
  <c r="I242" i="3"/>
  <c r="H242" i="3"/>
  <c r="E242" i="3"/>
  <c r="D242" i="3"/>
  <c r="B242" i="3"/>
  <c r="DU241" i="3"/>
  <c r="DT241" i="3"/>
  <c r="DS241" i="3"/>
  <c r="AK241" i="3" s="1"/>
  <c r="O241" i="3" s="1"/>
  <c r="DR241" i="3"/>
  <c r="DQ241" i="3"/>
  <c r="DP241" i="3"/>
  <c r="DO241" i="3"/>
  <c r="DN241" i="3"/>
  <c r="DM241" i="3"/>
  <c r="DL241" i="3"/>
  <c r="DK241" i="3"/>
  <c r="DJ241" i="3"/>
  <c r="DI241" i="3"/>
  <c r="DH241" i="3"/>
  <c r="DG241" i="3"/>
  <c r="DF241" i="3"/>
  <c r="DE241" i="3"/>
  <c r="DD241" i="3"/>
  <c r="DC241" i="3"/>
  <c r="DB241" i="3"/>
  <c r="DA241" i="3"/>
  <c r="CZ241" i="3"/>
  <c r="CY241" i="3"/>
  <c r="CX241" i="3"/>
  <c r="CW241" i="3"/>
  <c r="CV241" i="3"/>
  <c r="CU241" i="3"/>
  <c r="CT241" i="3"/>
  <c r="CS241" i="3"/>
  <c r="CR241" i="3"/>
  <c r="CQ241" i="3"/>
  <c r="CP241" i="3"/>
  <c r="CO241" i="3"/>
  <c r="CN241" i="3"/>
  <c r="CM241" i="3"/>
  <c r="CL241" i="3"/>
  <c r="CK241" i="3"/>
  <c r="CJ241" i="3"/>
  <c r="CI241" i="3"/>
  <c r="CH241" i="3"/>
  <c r="CG241" i="3"/>
  <c r="CF241" i="3"/>
  <c r="CE241" i="3"/>
  <c r="CD241" i="3"/>
  <c r="CC241" i="3"/>
  <c r="CB241" i="3"/>
  <c r="CA241" i="3"/>
  <c r="BZ241" i="3"/>
  <c r="BY241" i="3"/>
  <c r="BX241" i="3"/>
  <c r="BW241" i="3"/>
  <c r="BV241" i="3"/>
  <c r="BU241" i="3"/>
  <c r="BT241" i="3"/>
  <c r="BS241" i="3"/>
  <c r="BR241" i="3"/>
  <c r="BQ241" i="3"/>
  <c r="BP241" i="3"/>
  <c r="BO241" i="3"/>
  <c r="BN241" i="3"/>
  <c r="BM241" i="3"/>
  <c r="BL241" i="3"/>
  <c r="BK241" i="3"/>
  <c r="AJ241" i="3" s="1"/>
  <c r="BJ241" i="3"/>
  <c r="BI241" i="3"/>
  <c r="BH241" i="3"/>
  <c r="BG241" i="3"/>
  <c r="BF241" i="3"/>
  <c r="BE241" i="3"/>
  <c r="BD241" i="3"/>
  <c r="BC241" i="3"/>
  <c r="BB241" i="3"/>
  <c r="BA241" i="3"/>
  <c r="AZ241" i="3"/>
  <c r="AY241" i="3"/>
  <c r="AX241" i="3"/>
  <c r="AW241" i="3"/>
  <c r="AV241" i="3"/>
  <c r="AU241" i="3"/>
  <c r="AT241" i="3"/>
  <c r="AS241" i="3"/>
  <c r="AQ241" i="3"/>
  <c r="AP241" i="3"/>
  <c r="AO241" i="3"/>
  <c r="AN241" i="3"/>
  <c r="AM241" i="3"/>
  <c r="AL241" i="3"/>
  <c r="AI241" i="3"/>
  <c r="AH241" i="3"/>
  <c r="AG241" i="3"/>
  <c r="AF241" i="3"/>
  <c r="AR241" i="3" s="1"/>
  <c r="AE241" i="3"/>
  <c r="AD241" i="3"/>
  <c r="AC241" i="3"/>
  <c r="AB241" i="3"/>
  <c r="AA241" i="3"/>
  <c r="Z241" i="3"/>
  <c r="Y241" i="3"/>
  <c r="X241" i="3"/>
  <c r="W241" i="3"/>
  <c r="V241" i="3"/>
  <c r="U241" i="3"/>
  <c r="T241" i="3"/>
  <c r="S241" i="3"/>
  <c r="R241" i="3"/>
  <c r="Q241" i="3"/>
  <c r="N241" i="3" s="1"/>
  <c r="P241" i="3"/>
  <c r="M241" i="3"/>
  <c r="L241" i="3"/>
  <c r="K241" i="3"/>
  <c r="J241" i="3"/>
  <c r="I241" i="3"/>
  <c r="H241" i="3"/>
  <c r="E241" i="3"/>
  <c r="D241" i="3"/>
  <c r="B241" i="3"/>
  <c r="DU240" i="3"/>
  <c r="DT240" i="3"/>
  <c r="DS240" i="3"/>
  <c r="DR240" i="3"/>
  <c r="DQ240" i="3"/>
  <c r="DP240" i="3"/>
  <c r="DO240" i="3"/>
  <c r="DN240" i="3"/>
  <c r="DM240" i="3"/>
  <c r="DL240" i="3"/>
  <c r="DK240" i="3"/>
  <c r="DJ240" i="3"/>
  <c r="DI240" i="3"/>
  <c r="DH240" i="3"/>
  <c r="DG240" i="3"/>
  <c r="DF240" i="3"/>
  <c r="DE240" i="3"/>
  <c r="DD240" i="3"/>
  <c r="DC240" i="3"/>
  <c r="DB240" i="3"/>
  <c r="DA240" i="3"/>
  <c r="CZ240" i="3"/>
  <c r="CY240" i="3"/>
  <c r="CX240" i="3"/>
  <c r="CW240" i="3"/>
  <c r="CV240" i="3"/>
  <c r="CU240" i="3"/>
  <c r="CT240" i="3"/>
  <c r="CS240" i="3"/>
  <c r="CR240" i="3"/>
  <c r="CQ240" i="3"/>
  <c r="CP240" i="3"/>
  <c r="CO240" i="3"/>
  <c r="CN240" i="3"/>
  <c r="CM240" i="3"/>
  <c r="CL240" i="3"/>
  <c r="CK240" i="3"/>
  <c r="CJ240" i="3"/>
  <c r="CI240" i="3"/>
  <c r="CH240" i="3"/>
  <c r="CG240" i="3"/>
  <c r="CF240" i="3"/>
  <c r="CE240" i="3"/>
  <c r="CD240" i="3"/>
  <c r="CC240" i="3"/>
  <c r="CB240" i="3"/>
  <c r="CA240" i="3"/>
  <c r="BZ240" i="3"/>
  <c r="BY240" i="3"/>
  <c r="BX240" i="3"/>
  <c r="BW240" i="3"/>
  <c r="BV240" i="3"/>
  <c r="BU240" i="3"/>
  <c r="BT240" i="3"/>
  <c r="BS240" i="3"/>
  <c r="BR240" i="3"/>
  <c r="BQ240" i="3"/>
  <c r="BP240" i="3"/>
  <c r="BO240" i="3"/>
  <c r="BN240" i="3"/>
  <c r="BM240" i="3"/>
  <c r="BL240" i="3"/>
  <c r="BK240" i="3"/>
  <c r="BJ240" i="3"/>
  <c r="BI240" i="3"/>
  <c r="BH240" i="3"/>
  <c r="BG240" i="3"/>
  <c r="BF240" i="3"/>
  <c r="BE240" i="3"/>
  <c r="BD240" i="3"/>
  <c r="BC240" i="3"/>
  <c r="BB240" i="3"/>
  <c r="BA240" i="3"/>
  <c r="AZ240" i="3"/>
  <c r="AY240" i="3"/>
  <c r="AX240" i="3"/>
  <c r="AV240" i="3"/>
  <c r="AU240" i="3"/>
  <c r="AT240" i="3"/>
  <c r="AS240" i="3"/>
  <c r="AR240" i="3"/>
  <c r="AQ240" i="3"/>
  <c r="AP240" i="3"/>
  <c r="AO240" i="3"/>
  <c r="AN240" i="3"/>
  <c r="AM240" i="3"/>
  <c r="AL240" i="3"/>
  <c r="AK240" i="3"/>
  <c r="AJ240" i="3"/>
  <c r="AI240" i="3"/>
  <c r="AH240" i="3"/>
  <c r="AG240" i="3"/>
  <c r="AF240" i="3"/>
  <c r="AE240" i="3"/>
  <c r="AD240" i="3"/>
  <c r="AC240" i="3"/>
  <c r="AB240" i="3"/>
  <c r="AA240" i="3"/>
  <c r="Z240" i="3"/>
  <c r="Y240" i="3"/>
  <c r="X240" i="3"/>
  <c r="W240" i="3"/>
  <c r="V240" i="3"/>
  <c r="U240" i="3"/>
  <c r="T240" i="3"/>
  <c r="S240" i="3"/>
  <c r="AW240" i="3" s="1"/>
  <c r="R240" i="3"/>
  <c r="Q240" i="3"/>
  <c r="N240" i="3" s="1"/>
  <c r="P240" i="3"/>
  <c r="M240" i="3"/>
  <c r="L240" i="3"/>
  <c r="K240" i="3"/>
  <c r="J240" i="3"/>
  <c r="I240" i="3"/>
  <c r="H240" i="3"/>
  <c r="E240" i="3"/>
  <c r="D240" i="3"/>
  <c r="B240" i="3"/>
  <c r="DU239" i="3"/>
  <c r="DT239" i="3"/>
  <c r="DS239" i="3"/>
  <c r="AK239" i="3" s="1"/>
  <c r="DR239" i="3"/>
  <c r="DQ239" i="3"/>
  <c r="DP239" i="3"/>
  <c r="DO239" i="3"/>
  <c r="DN239" i="3"/>
  <c r="DM239" i="3"/>
  <c r="DL239" i="3"/>
  <c r="DK239" i="3"/>
  <c r="DJ239" i="3"/>
  <c r="DI239" i="3"/>
  <c r="DH239" i="3"/>
  <c r="DG239" i="3"/>
  <c r="DF239" i="3"/>
  <c r="DE239" i="3"/>
  <c r="DD239" i="3"/>
  <c r="DC239" i="3"/>
  <c r="DB239" i="3"/>
  <c r="DA239" i="3"/>
  <c r="CZ239" i="3"/>
  <c r="CY239" i="3"/>
  <c r="CX239" i="3"/>
  <c r="CW239" i="3"/>
  <c r="CV239" i="3"/>
  <c r="CU239" i="3"/>
  <c r="CT239" i="3"/>
  <c r="CS239" i="3"/>
  <c r="CR239" i="3"/>
  <c r="CQ239" i="3"/>
  <c r="CP239" i="3"/>
  <c r="CO239" i="3"/>
  <c r="CN239" i="3"/>
  <c r="CM239" i="3"/>
  <c r="CL239" i="3"/>
  <c r="CK239" i="3"/>
  <c r="CJ239" i="3"/>
  <c r="CI239" i="3"/>
  <c r="CH239" i="3"/>
  <c r="CG239" i="3"/>
  <c r="CF239" i="3"/>
  <c r="CE239" i="3"/>
  <c r="CD239" i="3"/>
  <c r="CC239" i="3"/>
  <c r="CB239" i="3"/>
  <c r="CA239" i="3"/>
  <c r="BZ239" i="3"/>
  <c r="BY239" i="3"/>
  <c r="BX239" i="3"/>
  <c r="BW239" i="3"/>
  <c r="BV239" i="3"/>
  <c r="BU239" i="3"/>
  <c r="BT239" i="3"/>
  <c r="BS239" i="3"/>
  <c r="BR239" i="3"/>
  <c r="BQ239" i="3"/>
  <c r="BP239" i="3"/>
  <c r="BO239" i="3"/>
  <c r="BN239" i="3"/>
  <c r="BM239" i="3"/>
  <c r="BL239" i="3"/>
  <c r="BK239" i="3"/>
  <c r="BJ239" i="3"/>
  <c r="BI239" i="3"/>
  <c r="AJ239" i="3" s="1"/>
  <c r="BH239" i="3"/>
  <c r="BG239" i="3"/>
  <c r="BF239" i="3"/>
  <c r="BE239" i="3"/>
  <c r="BD239" i="3"/>
  <c r="BC239" i="3"/>
  <c r="BB239" i="3"/>
  <c r="BA239" i="3"/>
  <c r="AZ239" i="3"/>
  <c r="AY239" i="3"/>
  <c r="AX239" i="3"/>
  <c r="AW239" i="3"/>
  <c r="AV239" i="3"/>
  <c r="AU239" i="3"/>
  <c r="AT239" i="3"/>
  <c r="AS239" i="3"/>
  <c r="AQ239" i="3"/>
  <c r="AP239" i="3"/>
  <c r="AO239" i="3"/>
  <c r="AN239" i="3"/>
  <c r="AM239" i="3"/>
  <c r="AL239" i="3"/>
  <c r="AI239" i="3"/>
  <c r="AH239" i="3"/>
  <c r="AG239" i="3"/>
  <c r="AF239" i="3"/>
  <c r="AR239" i="3" s="1"/>
  <c r="AE239" i="3"/>
  <c r="AD239" i="3"/>
  <c r="AC239" i="3"/>
  <c r="AB239" i="3"/>
  <c r="AA239" i="3"/>
  <c r="Z239" i="3"/>
  <c r="Y239" i="3"/>
  <c r="X239" i="3"/>
  <c r="W239" i="3"/>
  <c r="V239" i="3"/>
  <c r="U239" i="3"/>
  <c r="T239" i="3"/>
  <c r="S239" i="3"/>
  <c r="R239" i="3"/>
  <c r="N239" i="3" s="1"/>
  <c r="Q239" i="3"/>
  <c r="P239" i="3"/>
  <c r="M239" i="3"/>
  <c r="L239" i="3"/>
  <c r="K239" i="3"/>
  <c r="J239" i="3"/>
  <c r="I239" i="3"/>
  <c r="H239" i="3"/>
  <c r="E239" i="3"/>
  <c r="D239" i="3"/>
  <c r="B239" i="3"/>
  <c r="DU238" i="3"/>
  <c r="DT238" i="3"/>
  <c r="DS238" i="3"/>
  <c r="DR238" i="3"/>
  <c r="DQ238" i="3"/>
  <c r="DP238" i="3"/>
  <c r="DO238" i="3"/>
  <c r="DN238" i="3"/>
  <c r="DM238" i="3"/>
  <c r="DL238" i="3"/>
  <c r="DK238" i="3"/>
  <c r="AK238" i="3" s="1"/>
  <c r="O238" i="3" s="1"/>
  <c r="DJ238" i="3"/>
  <c r="DI238" i="3"/>
  <c r="DH238" i="3"/>
  <c r="DG238" i="3"/>
  <c r="DF238" i="3"/>
  <c r="DE238" i="3"/>
  <c r="DD238" i="3"/>
  <c r="DC238" i="3"/>
  <c r="DB238" i="3"/>
  <c r="DA238" i="3"/>
  <c r="CZ238" i="3"/>
  <c r="CY238" i="3"/>
  <c r="CX238" i="3"/>
  <c r="CW238" i="3"/>
  <c r="CV238" i="3"/>
  <c r="CU238" i="3"/>
  <c r="CT238" i="3"/>
  <c r="CS238" i="3"/>
  <c r="CR238" i="3"/>
  <c r="CQ238" i="3"/>
  <c r="CP238" i="3"/>
  <c r="CO238" i="3"/>
  <c r="CN238" i="3"/>
  <c r="CM238" i="3"/>
  <c r="CL238" i="3"/>
  <c r="CK238" i="3"/>
  <c r="CJ238" i="3"/>
  <c r="CI238" i="3"/>
  <c r="CH238" i="3"/>
  <c r="CG238" i="3"/>
  <c r="CF238" i="3"/>
  <c r="CE238" i="3"/>
  <c r="CD238" i="3"/>
  <c r="CC238" i="3"/>
  <c r="CB238" i="3"/>
  <c r="CA238" i="3"/>
  <c r="BZ238" i="3"/>
  <c r="BY238" i="3"/>
  <c r="BX238" i="3"/>
  <c r="BW238" i="3"/>
  <c r="BV238" i="3"/>
  <c r="BU238" i="3"/>
  <c r="BT238" i="3"/>
  <c r="BS238" i="3"/>
  <c r="BR238" i="3"/>
  <c r="BQ238" i="3"/>
  <c r="BP238" i="3"/>
  <c r="BO238" i="3"/>
  <c r="BN238" i="3"/>
  <c r="BM238" i="3"/>
  <c r="BL238" i="3"/>
  <c r="BK238" i="3"/>
  <c r="BJ238" i="3"/>
  <c r="BI238" i="3"/>
  <c r="BH238" i="3"/>
  <c r="BG238" i="3"/>
  <c r="BF238" i="3"/>
  <c r="BE238" i="3"/>
  <c r="BD238" i="3"/>
  <c r="BC238" i="3"/>
  <c r="BB238" i="3"/>
  <c r="BA238" i="3"/>
  <c r="AZ238" i="3"/>
  <c r="AY238" i="3"/>
  <c r="AX238" i="3"/>
  <c r="AV238" i="3"/>
  <c r="AU238" i="3"/>
  <c r="AT238" i="3"/>
  <c r="AS238" i="3"/>
  <c r="AR238" i="3"/>
  <c r="AQ238" i="3"/>
  <c r="AP238" i="3"/>
  <c r="AO238" i="3"/>
  <c r="AN238" i="3"/>
  <c r="AM238" i="3"/>
  <c r="AL238" i="3"/>
  <c r="AJ238" i="3"/>
  <c r="AI238" i="3"/>
  <c r="AH238" i="3"/>
  <c r="AG238" i="3"/>
  <c r="AF238" i="3"/>
  <c r="AE238" i="3"/>
  <c r="AD238" i="3"/>
  <c r="AC238" i="3"/>
  <c r="AB238" i="3"/>
  <c r="AA238" i="3"/>
  <c r="Z238" i="3"/>
  <c r="Y238" i="3"/>
  <c r="X238" i="3"/>
  <c r="W238" i="3"/>
  <c r="V238" i="3"/>
  <c r="U238" i="3"/>
  <c r="T238" i="3"/>
  <c r="S238" i="3"/>
  <c r="AW238" i="3" s="1"/>
  <c r="R238" i="3"/>
  <c r="Q238" i="3"/>
  <c r="P238" i="3"/>
  <c r="N238" i="3"/>
  <c r="M238" i="3"/>
  <c r="L238" i="3"/>
  <c r="K238" i="3"/>
  <c r="J238" i="3"/>
  <c r="I238" i="3"/>
  <c r="H238" i="3"/>
  <c r="E238" i="3"/>
  <c r="D238" i="3"/>
  <c r="B238" i="3"/>
  <c r="DU237" i="3"/>
  <c r="DT237" i="3"/>
  <c r="DS237" i="3"/>
  <c r="AK237" i="3" s="1"/>
  <c r="DR237" i="3"/>
  <c r="DQ237" i="3"/>
  <c r="DP237" i="3"/>
  <c r="DO237" i="3"/>
  <c r="DN237" i="3"/>
  <c r="DM237" i="3"/>
  <c r="DL237" i="3"/>
  <c r="DK237" i="3"/>
  <c r="DJ237" i="3"/>
  <c r="DI237" i="3"/>
  <c r="DH237" i="3"/>
  <c r="DG237" i="3"/>
  <c r="DF237" i="3"/>
  <c r="DE237" i="3"/>
  <c r="DD237" i="3"/>
  <c r="DC237" i="3"/>
  <c r="DB237" i="3"/>
  <c r="DA237" i="3"/>
  <c r="CZ237" i="3"/>
  <c r="CY237" i="3"/>
  <c r="CX237" i="3"/>
  <c r="CW237" i="3"/>
  <c r="CV237" i="3"/>
  <c r="CU237" i="3"/>
  <c r="CT237" i="3"/>
  <c r="CS237" i="3"/>
  <c r="CR237" i="3"/>
  <c r="CQ237" i="3"/>
  <c r="CP237" i="3"/>
  <c r="CO237" i="3"/>
  <c r="CN237" i="3"/>
  <c r="CM237" i="3"/>
  <c r="CL237" i="3"/>
  <c r="CK237" i="3"/>
  <c r="CJ237" i="3"/>
  <c r="CI237" i="3"/>
  <c r="CH237" i="3"/>
  <c r="CG237" i="3"/>
  <c r="CF237" i="3"/>
  <c r="CE237" i="3"/>
  <c r="CD237" i="3"/>
  <c r="CC237" i="3"/>
  <c r="CB237" i="3"/>
  <c r="CA237" i="3"/>
  <c r="BZ237" i="3"/>
  <c r="BY237" i="3"/>
  <c r="BX237" i="3"/>
  <c r="BW237" i="3"/>
  <c r="BV237" i="3"/>
  <c r="BU237" i="3"/>
  <c r="BT237" i="3"/>
  <c r="BS237" i="3"/>
  <c r="BR237" i="3"/>
  <c r="BQ237" i="3"/>
  <c r="BP237" i="3"/>
  <c r="BO237" i="3"/>
  <c r="BN237" i="3"/>
  <c r="BM237" i="3"/>
  <c r="BL237" i="3"/>
  <c r="BK237" i="3"/>
  <c r="AJ237" i="3" s="1"/>
  <c r="BJ237" i="3"/>
  <c r="BI237" i="3"/>
  <c r="BH237" i="3"/>
  <c r="BG237" i="3"/>
  <c r="BF237" i="3"/>
  <c r="BE237" i="3"/>
  <c r="BD237" i="3"/>
  <c r="BC237" i="3"/>
  <c r="BB237" i="3"/>
  <c r="BA237" i="3"/>
  <c r="AZ237" i="3"/>
  <c r="AY237" i="3"/>
  <c r="AX237" i="3"/>
  <c r="AV237" i="3"/>
  <c r="AU237" i="3"/>
  <c r="AT237" i="3"/>
  <c r="AS237" i="3"/>
  <c r="AQ237" i="3"/>
  <c r="AP237" i="3"/>
  <c r="AO237" i="3"/>
  <c r="AN237" i="3"/>
  <c r="AM237" i="3"/>
  <c r="AL237" i="3"/>
  <c r="AI237" i="3"/>
  <c r="AH237" i="3"/>
  <c r="AG237" i="3"/>
  <c r="AF237" i="3"/>
  <c r="AR237" i="3" s="1"/>
  <c r="AE237" i="3"/>
  <c r="AD237" i="3"/>
  <c r="AC237" i="3"/>
  <c r="AB237" i="3"/>
  <c r="AA237" i="3"/>
  <c r="Z237" i="3"/>
  <c r="Y237" i="3"/>
  <c r="X237" i="3"/>
  <c r="W237" i="3"/>
  <c r="V237" i="3"/>
  <c r="U237" i="3"/>
  <c r="T237" i="3"/>
  <c r="S237" i="3"/>
  <c r="AW237" i="3" s="1"/>
  <c r="R237" i="3"/>
  <c r="Q237" i="3"/>
  <c r="P237" i="3"/>
  <c r="M237" i="3"/>
  <c r="L237" i="3"/>
  <c r="K237" i="3"/>
  <c r="J237" i="3"/>
  <c r="I237" i="3"/>
  <c r="H237" i="3"/>
  <c r="E237" i="3"/>
  <c r="D237" i="3"/>
  <c r="B237" i="3"/>
  <c r="DU236" i="3"/>
  <c r="DT236" i="3"/>
  <c r="DS236" i="3"/>
  <c r="AK236" i="3" s="1"/>
  <c r="DR236" i="3"/>
  <c r="DQ236" i="3"/>
  <c r="DP236" i="3"/>
  <c r="DO236" i="3"/>
  <c r="DN236" i="3"/>
  <c r="DM236" i="3"/>
  <c r="DL236" i="3"/>
  <c r="DK236" i="3"/>
  <c r="DJ236" i="3"/>
  <c r="DI236" i="3"/>
  <c r="DH236" i="3"/>
  <c r="DG236" i="3"/>
  <c r="DF236" i="3"/>
  <c r="DE236" i="3"/>
  <c r="DD236" i="3"/>
  <c r="DC236" i="3"/>
  <c r="DB236" i="3"/>
  <c r="DA236" i="3"/>
  <c r="CZ236" i="3"/>
  <c r="CY236" i="3"/>
  <c r="CX236" i="3"/>
  <c r="CW236" i="3"/>
  <c r="CV236" i="3"/>
  <c r="CU236" i="3"/>
  <c r="CT236" i="3"/>
  <c r="CS236" i="3"/>
  <c r="CR236" i="3"/>
  <c r="CQ236" i="3"/>
  <c r="CP236" i="3"/>
  <c r="CO236" i="3"/>
  <c r="CN236" i="3"/>
  <c r="CM236" i="3"/>
  <c r="CL236" i="3"/>
  <c r="CK236" i="3"/>
  <c r="CJ236" i="3"/>
  <c r="CI236" i="3"/>
  <c r="CH236" i="3"/>
  <c r="CG236" i="3"/>
  <c r="CF236" i="3"/>
  <c r="CE236" i="3"/>
  <c r="CD236" i="3"/>
  <c r="CC236" i="3"/>
  <c r="CB236" i="3"/>
  <c r="CA236" i="3"/>
  <c r="BZ236" i="3"/>
  <c r="BY236" i="3"/>
  <c r="BX236" i="3"/>
  <c r="BW236" i="3"/>
  <c r="BV236" i="3"/>
  <c r="BU236" i="3"/>
  <c r="BT236" i="3"/>
  <c r="BS236" i="3"/>
  <c r="BR236" i="3"/>
  <c r="BQ236" i="3"/>
  <c r="BP236" i="3"/>
  <c r="BO236" i="3"/>
  <c r="BN236" i="3"/>
  <c r="BM236" i="3"/>
  <c r="BL236" i="3"/>
  <c r="BK236" i="3"/>
  <c r="AJ236" i="3" s="1"/>
  <c r="BJ236" i="3"/>
  <c r="BI236" i="3"/>
  <c r="BH236" i="3"/>
  <c r="BG236" i="3"/>
  <c r="BF236" i="3"/>
  <c r="BE236" i="3"/>
  <c r="BD236" i="3"/>
  <c r="BC236" i="3"/>
  <c r="BB236" i="3"/>
  <c r="BA236" i="3"/>
  <c r="AZ236" i="3"/>
  <c r="AY236" i="3"/>
  <c r="AX236" i="3"/>
  <c r="AW236" i="3"/>
  <c r="AV236" i="3"/>
  <c r="AU236" i="3"/>
  <c r="AT236" i="3"/>
  <c r="AS236" i="3"/>
  <c r="AR236" i="3"/>
  <c r="AQ236" i="3"/>
  <c r="AP236" i="3"/>
  <c r="AO236" i="3"/>
  <c r="AN236" i="3"/>
  <c r="AM236" i="3"/>
  <c r="AL236" i="3"/>
  <c r="AI236" i="3"/>
  <c r="AH236" i="3"/>
  <c r="AG236" i="3"/>
  <c r="AF236" i="3"/>
  <c r="AE236" i="3"/>
  <c r="AD236" i="3"/>
  <c r="AC236" i="3"/>
  <c r="AB236" i="3"/>
  <c r="AA236" i="3"/>
  <c r="Z236" i="3"/>
  <c r="Y236" i="3"/>
  <c r="X236" i="3"/>
  <c r="W236" i="3"/>
  <c r="V236" i="3"/>
  <c r="U236" i="3"/>
  <c r="T236" i="3"/>
  <c r="S236" i="3"/>
  <c r="R236" i="3"/>
  <c r="Q236" i="3"/>
  <c r="N236" i="3" s="1"/>
  <c r="P236" i="3"/>
  <c r="M236" i="3"/>
  <c r="L236" i="3"/>
  <c r="K236" i="3"/>
  <c r="J236" i="3"/>
  <c r="I236" i="3"/>
  <c r="H236" i="3"/>
  <c r="E236" i="3"/>
  <c r="D236" i="3"/>
  <c r="B236" i="3"/>
  <c r="DU235" i="3"/>
  <c r="DT235" i="3"/>
  <c r="DS235" i="3"/>
  <c r="DR235" i="3"/>
  <c r="DQ235" i="3"/>
  <c r="DP235" i="3"/>
  <c r="DO235" i="3"/>
  <c r="DN235" i="3"/>
  <c r="DM235" i="3"/>
  <c r="DL235" i="3"/>
  <c r="DK235" i="3"/>
  <c r="DJ235" i="3"/>
  <c r="DI235" i="3"/>
  <c r="DH235" i="3"/>
  <c r="DG235" i="3"/>
  <c r="DF235" i="3"/>
  <c r="DE235" i="3"/>
  <c r="DD235" i="3"/>
  <c r="DC235" i="3"/>
  <c r="DB235" i="3"/>
  <c r="DA235" i="3"/>
  <c r="CZ235" i="3"/>
  <c r="CY235" i="3"/>
  <c r="CX235" i="3"/>
  <c r="CW235" i="3"/>
  <c r="CV235" i="3"/>
  <c r="CU235" i="3"/>
  <c r="CT235" i="3"/>
  <c r="CS235" i="3"/>
  <c r="CR235" i="3"/>
  <c r="CQ235" i="3"/>
  <c r="CP235" i="3"/>
  <c r="CO235" i="3"/>
  <c r="CN235" i="3"/>
  <c r="CM235" i="3"/>
  <c r="CL235" i="3"/>
  <c r="CK235" i="3"/>
  <c r="CJ235" i="3"/>
  <c r="CI235" i="3"/>
  <c r="CH235" i="3"/>
  <c r="CG235" i="3"/>
  <c r="CF235" i="3"/>
  <c r="CE235" i="3"/>
  <c r="CD235" i="3"/>
  <c r="CC235" i="3"/>
  <c r="CB235" i="3"/>
  <c r="CA235" i="3"/>
  <c r="BZ235" i="3"/>
  <c r="BY235" i="3"/>
  <c r="BX235" i="3"/>
  <c r="BW235" i="3"/>
  <c r="BV235" i="3"/>
  <c r="BU235" i="3"/>
  <c r="BT235" i="3"/>
  <c r="BS235" i="3"/>
  <c r="BR235" i="3"/>
  <c r="BQ235" i="3"/>
  <c r="BP235" i="3"/>
  <c r="BO235" i="3"/>
  <c r="BN235" i="3"/>
  <c r="BM235" i="3"/>
  <c r="BL235" i="3"/>
  <c r="BK235" i="3"/>
  <c r="BJ235" i="3"/>
  <c r="BI235" i="3"/>
  <c r="BH235" i="3"/>
  <c r="BG235" i="3"/>
  <c r="BF235" i="3"/>
  <c r="BE235" i="3"/>
  <c r="BD235" i="3"/>
  <c r="BC235" i="3"/>
  <c r="BB235" i="3"/>
  <c r="BA235" i="3"/>
  <c r="AZ235" i="3"/>
  <c r="AY235" i="3"/>
  <c r="AX235" i="3"/>
  <c r="AV235" i="3"/>
  <c r="AU235" i="3"/>
  <c r="AT235" i="3"/>
  <c r="AS235" i="3"/>
  <c r="AR235" i="3"/>
  <c r="AQ235" i="3"/>
  <c r="AP235" i="3"/>
  <c r="AO235" i="3"/>
  <c r="AN235" i="3"/>
  <c r="AM235" i="3"/>
  <c r="AL235" i="3"/>
  <c r="AK235" i="3"/>
  <c r="AJ235" i="3"/>
  <c r="AI235" i="3"/>
  <c r="AH235" i="3"/>
  <c r="AG235" i="3"/>
  <c r="AF235" i="3"/>
  <c r="AE235" i="3"/>
  <c r="AD235" i="3"/>
  <c r="AC235" i="3"/>
  <c r="AB235" i="3"/>
  <c r="AA235" i="3"/>
  <c r="Z235" i="3"/>
  <c r="Y235" i="3"/>
  <c r="X235" i="3"/>
  <c r="W235" i="3"/>
  <c r="V235" i="3"/>
  <c r="U235" i="3"/>
  <c r="T235" i="3"/>
  <c r="S235" i="3"/>
  <c r="AW235" i="3" s="1"/>
  <c r="R235" i="3"/>
  <c r="Q235" i="3"/>
  <c r="N235" i="3" s="1"/>
  <c r="P235" i="3"/>
  <c r="M235" i="3"/>
  <c r="L235" i="3"/>
  <c r="K235" i="3"/>
  <c r="J235" i="3"/>
  <c r="I235" i="3"/>
  <c r="H235" i="3"/>
  <c r="E235" i="3"/>
  <c r="D235" i="3"/>
  <c r="B235" i="3"/>
  <c r="DU234" i="3"/>
  <c r="DT234" i="3"/>
  <c r="DS234" i="3"/>
  <c r="AK234" i="3" s="1"/>
  <c r="DR234" i="3"/>
  <c r="DQ234" i="3"/>
  <c r="DP234" i="3"/>
  <c r="DO234" i="3"/>
  <c r="DN234" i="3"/>
  <c r="DM234" i="3"/>
  <c r="DL234" i="3"/>
  <c r="DK234" i="3"/>
  <c r="DJ234" i="3"/>
  <c r="DI234" i="3"/>
  <c r="DH234" i="3"/>
  <c r="DG234" i="3"/>
  <c r="DF234" i="3"/>
  <c r="DE234" i="3"/>
  <c r="DD234" i="3"/>
  <c r="DC234" i="3"/>
  <c r="DB234" i="3"/>
  <c r="DA234" i="3"/>
  <c r="CZ234" i="3"/>
  <c r="CY234" i="3"/>
  <c r="CX234" i="3"/>
  <c r="CW234" i="3"/>
  <c r="CV234" i="3"/>
  <c r="CU234" i="3"/>
  <c r="CT234" i="3"/>
  <c r="CS234" i="3"/>
  <c r="CR234" i="3"/>
  <c r="CQ234" i="3"/>
  <c r="CP234" i="3"/>
  <c r="CO234" i="3"/>
  <c r="CN234" i="3"/>
  <c r="CM234" i="3"/>
  <c r="CL234" i="3"/>
  <c r="CK234" i="3"/>
  <c r="CJ234" i="3"/>
  <c r="CI234" i="3"/>
  <c r="CH234" i="3"/>
  <c r="CG234" i="3"/>
  <c r="CF234" i="3"/>
  <c r="CE234" i="3"/>
  <c r="CD234" i="3"/>
  <c r="CC234" i="3"/>
  <c r="CB234" i="3"/>
  <c r="CA234" i="3"/>
  <c r="BZ234" i="3"/>
  <c r="BY234" i="3"/>
  <c r="BX234" i="3"/>
  <c r="BW234" i="3"/>
  <c r="BV234" i="3"/>
  <c r="BU234" i="3"/>
  <c r="BT234" i="3"/>
  <c r="BS234" i="3"/>
  <c r="BR234" i="3"/>
  <c r="BQ234" i="3"/>
  <c r="BP234" i="3"/>
  <c r="BO234" i="3"/>
  <c r="BN234" i="3"/>
  <c r="BM234" i="3"/>
  <c r="BL234" i="3"/>
  <c r="BK234" i="3"/>
  <c r="BJ234" i="3"/>
  <c r="BI234" i="3"/>
  <c r="AJ234" i="3" s="1"/>
  <c r="BH234" i="3"/>
  <c r="BG234" i="3"/>
  <c r="BF234" i="3"/>
  <c r="BE234" i="3"/>
  <c r="BD234" i="3"/>
  <c r="BC234" i="3"/>
  <c r="BB234" i="3"/>
  <c r="BA234" i="3"/>
  <c r="AZ234" i="3"/>
  <c r="AY234" i="3"/>
  <c r="AX234" i="3"/>
  <c r="AW234" i="3"/>
  <c r="AV234" i="3"/>
  <c r="AU234" i="3"/>
  <c r="AT234" i="3"/>
  <c r="AS234" i="3"/>
  <c r="AQ234" i="3"/>
  <c r="AP234" i="3"/>
  <c r="AO234" i="3"/>
  <c r="AN234" i="3"/>
  <c r="AM234" i="3"/>
  <c r="AL234" i="3"/>
  <c r="AI234" i="3"/>
  <c r="AH234" i="3"/>
  <c r="AG234" i="3"/>
  <c r="AF234" i="3"/>
  <c r="AR234" i="3" s="1"/>
  <c r="AE234" i="3"/>
  <c r="AD234" i="3"/>
  <c r="AC234" i="3"/>
  <c r="AB234" i="3"/>
  <c r="AA234" i="3"/>
  <c r="Z234" i="3"/>
  <c r="Y234" i="3"/>
  <c r="X234" i="3"/>
  <c r="W234" i="3"/>
  <c r="V234" i="3"/>
  <c r="U234" i="3"/>
  <c r="T234" i="3"/>
  <c r="S234" i="3"/>
  <c r="R234" i="3"/>
  <c r="N234" i="3" s="1"/>
  <c r="Q234" i="3"/>
  <c r="P234" i="3"/>
  <c r="M234" i="3"/>
  <c r="L234" i="3"/>
  <c r="K234" i="3"/>
  <c r="J234" i="3"/>
  <c r="I234" i="3"/>
  <c r="H234" i="3"/>
  <c r="E234" i="3"/>
  <c r="D234" i="3"/>
  <c r="B234" i="3"/>
  <c r="DU233" i="3"/>
  <c r="DT233" i="3"/>
  <c r="DS233" i="3"/>
  <c r="DR233" i="3"/>
  <c r="DQ233" i="3"/>
  <c r="DP233" i="3"/>
  <c r="DO233" i="3"/>
  <c r="DN233" i="3"/>
  <c r="DM233" i="3"/>
  <c r="DL233" i="3"/>
  <c r="DK233" i="3"/>
  <c r="AK233" i="3" s="1"/>
  <c r="O233" i="3" s="1"/>
  <c r="DJ233" i="3"/>
  <c r="DI233" i="3"/>
  <c r="DH233" i="3"/>
  <c r="DG233" i="3"/>
  <c r="DF233" i="3"/>
  <c r="DE233" i="3"/>
  <c r="DD233" i="3"/>
  <c r="DC233" i="3"/>
  <c r="DB233" i="3"/>
  <c r="DA233" i="3"/>
  <c r="CZ233" i="3"/>
  <c r="CY233" i="3"/>
  <c r="CX233" i="3"/>
  <c r="CW233" i="3"/>
  <c r="CV233" i="3"/>
  <c r="CU233" i="3"/>
  <c r="CT233" i="3"/>
  <c r="CS233" i="3"/>
  <c r="CR233" i="3"/>
  <c r="CQ233" i="3"/>
  <c r="CP233" i="3"/>
  <c r="CO233" i="3"/>
  <c r="CN233" i="3"/>
  <c r="CM233" i="3"/>
  <c r="CL233" i="3"/>
  <c r="CK233" i="3"/>
  <c r="CJ233" i="3"/>
  <c r="CI233" i="3"/>
  <c r="CH233" i="3"/>
  <c r="CG233" i="3"/>
  <c r="CF233" i="3"/>
  <c r="CE233" i="3"/>
  <c r="CD233" i="3"/>
  <c r="CC233" i="3"/>
  <c r="CB233" i="3"/>
  <c r="CA233" i="3"/>
  <c r="BZ233" i="3"/>
  <c r="BY233" i="3"/>
  <c r="BX233" i="3"/>
  <c r="BW233" i="3"/>
  <c r="BV233" i="3"/>
  <c r="BU233" i="3"/>
  <c r="BT233" i="3"/>
  <c r="BS233" i="3"/>
  <c r="BR233" i="3"/>
  <c r="BQ233" i="3"/>
  <c r="BP233" i="3"/>
  <c r="BO233" i="3"/>
  <c r="BN233" i="3"/>
  <c r="BM233" i="3"/>
  <c r="BL233" i="3"/>
  <c r="BK233" i="3"/>
  <c r="BJ233" i="3"/>
  <c r="BI233" i="3"/>
  <c r="BH233" i="3"/>
  <c r="BG233" i="3"/>
  <c r="BF233" i="3"/>
  <c r="BE233" i="3"/>
  <c r="BD233" i="3"/>
  <c r="BC233" i="3"/>
  <c r="BB233" i="3"/>
  <c r="BA233" i="3"/>
  <c r="AZ233" i="3"/>
  <c r="AY233" i="3"/>
  <c r="AX233" i="3"/>
  <c r="AV233" i="3"/>
  <c r="AU233" i="3"/>
  <c r="AT233" i="3"/>
  <c r="AS233" i="3"/>
  <c r="AR233" i="3"/>
  <c r="AQ233" i="3"/>
  <c r="AP233" i="3"/>
  <c r="AO233" i="3"/>
  <c r="AN233" i="3"/>
  <c r="AM233" i="3"/>
  <c r="AL233" i="3"/>
  <c r="AJ233" i="3"/>
  <c r="AI233" i="3"/>
  <c r="AH233" i="3"/>
  <c r="AG233" i="3"/>
  <c r="AF233" i="3"/>
  <c r="AE233" i="3"/>
  <c r="AD233" i="3"/>
  <c r="AC233" i="3"/>
  <c r="AB233" i="3"/>
  <c r="AA233" i="3"/>
  <c r="Z233" i="3"/>
  <c r="Y233" i="3"/>
  <c r="X233" i="3"/>
  <c r="W233" i="3"/>
  <c r="V233" i="3"/>
  <c r="U233" i="3"/>
  <c r="T233" i="3"/>
  <c r="S233" i="3"/>
  <c r="AW233" i="3" s="1"/>
  <c r="R233" i="3"/>
  <c r="Q233" i="3"/>
  <c r="P233" i="3"/>
  <c r="N233" i="3"/>
  <c r="M233" i="3"/>
  <c r="L233" i="3"/>
  <c r="K233" i="3"/>
  <c r="J233" i="3"/>
  <c r="I233" i="3"/>
  <c r="H233" i="3"/>
  <c r="E233" i="3"/>
  <c r="D233" i="3"/>
  <c r="B233" i="3"/>
  <c r="DU232" i="3"/>
  <c r="DT232" i="3"/>
  <c r="DS232" i="3"/>
  <c r="AK232" i="3" s="1"/>
  <c r="DR232" i="3"/>
  <c r="DQ232" i="3"/>
  <c r="DP232" i="3"/>
  <c r="DO232" i="3"/>
  <c r="DN232" i="3"/>
  <c r="DM232" i="3"/>
  <c r="DL232" i="3"/>
  <c r="DK232" i="3"/>
  <c r="DJ232" i="3"/>
  <c r="DI232" i="3"/>
  <c r="DH232" i="3"/>
  <c r="DG232" i="3"/>
  <c r="DF232" i="3"/>
  <c r="DE232" i="3"/>
  <c r="DD232" i="3"/>
  <c r="DC232" i="3"/>
  <c r="DB232" i="3"/>
  <c r="DA232" i="3"/>
  <c r="CZ232" i="3"/>
  <c r="CY232" i="3"/>
  <c r="CX232" i="3"/>
  <c r="CW232" i="3"/>
  <c r="CV232" i="3"/>
  <c r="CU232" i="3"/>
  <c r="CT232" i="3"/>
  <c r="CS232" i="3"/>
  <c r="CR232" i="3"/>
  <c r="CQ232" i="3"/>
  <c r="CP232" i="3"/>
  <c r="CO232" i="3"/>
  <c r="CN232" i="3"/>
  <c r="CM232" i="3"/>
  <c r="CL232" i="3"/>
  <c r="CK232" i="3"/>
  <c r="CJ232" i="3"/>
  <c r="CI232" i="3"/>
  <c r="CH232" i="3"/>
  <c r="CG232" i="3"/>
  <c r="CF232" i="3"/>
  <c r="CE232" i="3"/>
  <c r="CD232" i="3"/>
  <c r="CC232" i="3"/>
  <c r="CB232" i="3"/>
  <c r="CA232" i="3"/>
  <c r="BZ232" i="3"/>
  <c r="BY232" i="3"/>
  <c r="BX232" i="3"/>
  <c r="BW232" i="3"/>
  <c r="BV232" i="3"/>
  <c r="BU232" i="3"/>
  <c r="BT232" i="3"/>
  <c r="BS232" i="3"/>
  <c r="BR232" i="3"/>
  <c r="BQ232" i="3"/>
  <c r="BP232" i="3"/>
  <c r="BO232" i="3"/>
  <c r="BN232" i="3"/>
  <c r="BM232" i="3"/>
  <c r="BL232" i="3"/>
  <c r="BK232" i="3"/>
  <c r="AJ232" i="3" s="1"/>
  <c r="BJ232" i="3"/>
  <c r="BI232" i="3"/>
  <c r="BH232" i="3"/>
  <c r="BG232" i="3"/>
  <c r="BF232" i="3"/>
  <c r="BE232" i="3"/>
  <c r="BD232" i="3"/>
  <c r="BC232" i="3"/>
  <c r="BB232" i="3"/>
  <c r="BA232" i="3"/>
  <c r="AZ232" i="3"/>
  <c r="AY232" i="3"/>
  <c r="AX232" i="3"/>
  <c r="AV232" i="3"/>
  <c r="AU232" i="3"/>
  <c r="AT232" i="3"/>
  <c r="AS232" i="3"/>
  <c r="AQ232" i="3"/>
  <c r="AP232" i="3"/>
  <c r="AO232" i="3"/>
  <c r="AN232" i="3"/>
  <c r="AM232" i="3"/>
  <c r="AL232" i="3"/>
  <c r="AI232" i="3"/>
  <c r="AH232" i="3"/>
  <c r="AG232" i="3"/>
  <c r="AF232" i="3"/>
  <c r="AR232" i="3" s="1"/>
  <c r="AE232" i="3"/>
  <c r="AD232" i="3"/>
  <c r="AC232" i="3"/>
  <c r="AB232" i="3"/>
  <c r="AA232" i="3"/>
  <c r="Z232" i="3"/>
  <c r="Y232" i="3"/>
  <c r="X232" i="3"/>
  <c r="W232" i="3"/>
  <c r="V232" i="3"/>
  <c r="U232" i="3"/>
  <c r="T232" i="3"/>
  <c r="S232" i="3"/>
  <c r="AW232" i="3" s="1"/>
  <c r="R232" i="3"/>
  <c r="Q232" i="3"/>
  <c r="P232" i="3"/>
  <c r="M232" i="3"/>
  <c r="L232" i="3"/>
  <c r="K232" i="3"/>
  <c r="J232" i="3"/>
  <c r="I232" i="3"/>
  <c r="H232" i="3"/>
  <c r="E232" i="3"/>
  <c r="D232" i="3"/>
  <c r="B232" i="3"/>
  <c r="DU231" i="3"/>
  <c r="DT231" i="3"/>
  <c r="DS231" i="3"/>
  <c r="AK231" i="3" s="1"/>
  <c r="DR231" i="3"/>
  <c r="DQ231" i="3"/>
  <c r="DP231" i="3"/>
  <c r="DO231" i="3"/>
  <c r="DN231" i="3"/>
  <c r="DM231" i="3"/>
  <c r="DL231" i="3"/>
  <c r="DK231" i="3"/>
  <c r="DJ231" i="3"/>
  <c r="DI231" i="3"/>
  <c r="DH231" i="3"/>
  <c r="DG231" i="3"/>
  <c r="DF231" i="3"/>
  <c r="DE231" i="3"/>
  <c r="DD231" i="3"/>
  <c r="DC231" i="3"/>
  <c r="DB231" i="3"/>
  <c r="DA231" i="3"/>
  <c r="CZ231" i="3"/>
  <c r="CY231" i="3"/>
  <c r="CX231" i="3"/>
  <c r="CW231" i="3"/>
  <c r="CV231" i="3"/>
  <c r="CU231" i="3"/>
  <c r="CT231" i="3"/>
  <c r="CS231" i="3"/>
  <c r="CR231" i="3"/>
  <c r="CQ231" i="3"/>
  <c r="CP231" i="3"/>
  <c r="CO231" i="3"/>
  <c r="CN231" i="3"/>
  <c r="CM231" i="3"/>
  <c r="CL231" i="3"/>
  <c r="CK231" i="3"/>
  <c r="CJ231" i="3"/>
  <c r="CI231" i="3"/>
  <c r="CH231" i="3"/>
  <c r="CG231" i="3"/>
  <c r="CF231" i="3"/>
  <c r="CE231" i="3"/>
  <c r="CD231" i="3"/>
  <c r="CC231" i="3"/>
  <c r="CB231" i="3"/>
  <c r="CA231" i="3"/>
  <c r="BZ231" i="3"/>
  <c r="BY231" i="3"/>
  <c r="BX231" i="3"/>
  <c r="BW231" i="3"/>
  <c r="BV231" i="3"/>
  <c r="BU231" i="3"/>
  <c r="BT231" i="3"/>
  <c r="BS231" i="3"/>
  <c r="BR231" i="3"/>
  <c r="BQ231" i="3"/>
  <c r="BP231" i="3"/>
  <c r="BO231" i="3"/>
  <c r="BN231" i="3"/>
  <c r="BM231" i="3"/>
  <c r="BL231" i="3"/>
  <c r="BK231" i="3"/>
  <c r="AJ231" i="3" s="1"/>
  <c r="BJ231" i="3"/>
  <c r="BI231" i="3"/>
  <c r="BH231" i="3"/>
  <c r="BG231" i="3"/>
  <c r="BF231" i="3"/>
  <c r="BE231" i="3"/>
  <c r="BD231" i="3"/>
  <c r="BC231" i="3"/>
  <c r="BB231" i="3"/>
  <c r="BA231" i="3"/>
  <c r="AZ231" i="3"/>
  <c r="AY231" i="3"/>
  <c r="AX231" i="3"/>
  <c r="AV231" i="3"/>
  <c r="AU231" i="3"/>
  <c r="AT231" i="3"/>
  <c r="AS231" i="3"/>
  <c r="AQ231" i="3"/>
  <c r="AP231" i="3"/>
  <c r="AO231" i="3"/>
  <c r="AN231" i="3"/>
  <c r="AM231" i="3"/>
  <c r="AL231" i="3"/>
  <c r="AI231" i="3"/>
  <c r="AH231" i="3"/>
  <c r="AG231" i="3"/>
  <c r="AF231" i="3"/>
  <c r="AR231" i="3" s="1"/>
  <c r="AE231" i="3"/>
  <c r="AD231" i="3"/>
  <c r="AC231" i="3"/>
  <c r="AB231" i="3"/>
  <c r="AA231" i="3"/>
  <c r="Z231" i="3"/>
  <c r="Y231" i="3"/>
  <c r="X231" i="3"/>
  <c r="W231" i="3"/>
  <c r="V231" i="3"/>
  <c r="U231" i="3"/>
  <c r="T231" i="3"/>
  <c r="S231" i="3"/>
  <c r="AW231" i="3" s="1"/>
  <c r="R231" i="3"/>
  <c r="Q231" i="3"/>
  <c r="N231" i="3" s="1"/>
  <c r="P231" i="3"/>
  <c r="M231" i="3"/>
  <c r="L231" i="3"/>
  <c r="K231" i="3"/>
  <c r="J231" i="3"/>
  <c r="I231" i="3"/>
  <c r="H231" i="3"/>
  <c r="E231" i="3"/>
  <c r="D231" i="3"/>
  <c r="B231" i="3"/>
  <c r="DU230" i="3"/>
  <c r="DT230" i="3"/>
  <c r="DS230" i="3"/>
  <c r="DR230" i="3"/>
  <c r="DQ230" i="3"/>
  <c r="DP230" i="3"/>
  <c r="DO230" i="3"/>
  <c r="DN230" i="3"/>
  <c r="DM230" i="3"/>
  <c r="DL230" i="3"/>
  <c r="DK230" i="3"/>
  <c r="DJ230" i="3"/>
  <c r="DI230" i="3"/>
  <c r="DH230" i="3"/>
  <c r="DG230" i="3"/>
  <c r="DF230" i="3"/>
  <c r="DE230" i="3"/>
  <c r="DD230" i="3"/>
  <c r="DC230" i="3"/>
  <c r="DB230" i="3"/>
  <c r="DA230" i="3"/>
  <c r="CZ230" i="3"/>
  <c r="CY230" i="3"/>
  <c r="CX230" i="3"/>
  <c r="CW230" i="3"/>
  <c r="CV230" i="3"/>
  <c r="CU230" i="3"/>
  <c r="CT230" i="3"/>
  <c r="CS230" i="3"/>
  <c r="CR230" i="3"/>
  <c r="CQ230" i="3"/>
  <c r="CP230" i="3"/>
  <c r="CO230" i="3"/>
  <c r="CN230" i="3"/>
  <c r="CM230" i="3"/>
  <c r="CL230" i="3"/>
  <c r="CK230" i="3"/>
  <c r="CJ230" i="3"/>
  <c r="CI230" i="3"/>
  <c r="CH230" i="3"/>
  <c r="CG230" i="3"/>
  <c r="CF230" i="3"/>
  <c r="CE230" i="3"/>
  <c r="CD230" i="3"/>
  <c r="CC230" i="3"/>
  <c r="CB230" i="3"/>
  <c r="CA230" i="3"/>
  <c r="BZ230" i="3"/>
  <c r="BY230" i="3"/>
  <c r="BX230" i="3"/>
  <c r="BW230" i="3"/>
  <c r="BV230" i="3"/>
  <c r="BU230" i="3"/>
  <c r="BT230" i="3"/>
  <c r="BS230" i="3"/>
  <c r="BR230" i="3"/>
  <c r="BQ230" i="3"/>
  <c r="BP230" i="3"/>
  <c r="BO230" i="3"/>
  <c r="BN230" i="3"/>
  <c r="BM230" i="3"/>
  <c r="BL230" i="3"/>
  <c r="BK230" i="3"/>
  <c r="BJ230" i="3"/>
  <c r="BI230" i="3"/>
  <c r="BH230" i="3"/>
  <c r="BG230" i="3"/>
  <c r="BF230" i="3"/>
  <c r="BE230" i="3"/>
  <c r="BD230" i="3"/>
  <c r="BC230" i="3"/>
  <c r="BB230" i="3"/>
  <c r="BA230" i="3"/>
  <c r="AZ230" i="3"/>
  <c r="AY230" i="3"/>
  <c r="AX230" i="3"/>
  <c r="AW230" i="3"/>
  <c r="AV230" i="3"/>
  <c r="AU230" i="3"/>
  <c r="AT230" i="3"/>
  <c r="AS230" i="3"/>
  <c r="AR230" i="3"/>
  <c r="AQ230" i="3"/>
  <c r="AP230" i="3"/>
  <c r="AO230" i="3"/>
  <c r="AN230" i="3"/>
  <c r="AM230" i="3"/>
  <c r="AL230" i="3"/>
  <c r="AI230" i="3"/>
  <c r="AH230" i="3"/>
  <c r="AG230" i="3"/>
  <c r="AF230" i="3"/>
  <c r="AE230" i="3"/>
  <c r="AD230" i="3"/>
  <c r="AC230" i="3"/>
  <c r="AB230" i="3"/>
  <c r="AA230" i="3"/>
  <c r="Z230" i="3"/>
  <c r="Y230" i="3"/>
  <c r="X230" i="3"/>
  <c r="W230" i="3"/>
  <c r="V230" i="3"/>
  <c r="U230" i="3"/>
  <c r="T230" i="3"/>
  <c r="S230" i="3"/>
  <c r="R230" i="3"/>
  <c r="Q230" i="3"/>
  <c r="P230" i="3"/>
  <c r="M230" i="3"/>
  <c r="L230" i="3"/>
  <c r="K230" i="3"/>
  <c r="J230" i="3"/>
  <c r="I230" i="3"/>
  <c r="H230" i="3"/>
  <c r="E230" i="3"/>
  <c r="D230" i="3"/>
  <c r="B230" i="3"/>
  <c r="DU229" i="3"/>
  <c r="DT229" i="3"/>
  <c r="DS229" i="3"/>
  <c r="AK229" i="3" s="1"/>
  <c r="O229" i="3" s="1"/>
  <c r="DR229" i="3"/>
  <c r="DQ229" i="3"/>
  <c r="DP229" i="3"/>
  <c r="DO229" i="3"/>
  <c r="DN229" i="3"/>
  <c r="DM229" i="3"/>
  <c r="DL229" i="3"/>
  <c r="DK229" i="3"/>
  <c r="DJ229" i="3"/>
  <c r="DI229" i="3"/>
  <c r="DH229" i="3"/>
  <c r="DG229" i="3"/>
  <c r="DF229" i="3"/>
  <c r="DE229" i="3"/>
  <c r="DD229" i="3"/>
  <c r="DC229" i="3"/>
  <c r="DB229" i="3"/>
  <c r="DA229" i="3"/>
  <c r="CZ229" i="3"/>
  <c r="CY229" i="3"/>
  <c r="CX229" i="3"/>
  <c r="CW229" i="3"/>
  <c r="CV229" i="3"/>
  <c r="CU229" i="3"/>
  <c r="CT229" i="3"/>
  <c r="CS229" i="3"/>
  <c r="CR229" i="3"/>
  <c r="CQ229" i="3"/>
  <c r="CP229" i="3"/>
  <c r="CO229" i="3"/>
  <c r="CN229" i="3"/>
  <c r="CM229" i="3"/>
  <c r="CL229" i="3"/>
  <c r="CK229" i="3"/>
  <c r="CJ229" i="3"/>
  <c r="CI229" i="3"/>
  <c r="CH229" i="3"/>
  <c r="CG229" i="3"/>
  <c r="CF229" i="3"/>
  <c r="CE229" i="3"/>
  <c r="CD229" i="3"/>
  <c r="CC229" i="3"/>
  <c r="CB229" i="3"/>
  <c r="CA229" i="3"/>
  <c r="BZ229" i="3"/>
  <c r="BY229" i="3"/>
  <c r="BX229" i="3"/>
  <c r="BW229" i="3"/>
  <c r="BV229" i="3"/>
  <c r="BU229" i="3"/>
  <c r="BT229" i="3"/>
  <c r="BS229" i="3"/>
  <c r="BR229" i="3"/>
  <c r="BQ229" i="3"/>
  <c r="BP229" i="3"/>
  <c r="BO229" i="3"/>
  <c r="BN229" i="3"/>
  <c r="BM229" i="3"/>
  <c r="BL229" i="3"/>
  <c r="BK229" i="3"/>
  <c r="BJ229" i="3"/>
  <c r="BI229" i="3"/>
  <c r="AJ229" i="3" s="1"/>
  <c r="BH229" i="3"/>
  <c r="BG229" i="3"/>
  <c r="BF229" i="3"/>
  <c r="BE229" i="3"/>
  <c r="BD229" i="3"/>
  <c r="BC229" i="3"/>
  <c r="BB229" i="3"/>
  <c r="BA229" i="3"/>
  <c r="AZ229" i="3"/>
  <c r="AY229" i="3"/>
  <c r="AX229" i="3"/>
  <c r="AV229" i="3"/>
  <c r="AU229" i="3"/>
  <c r="AT229" i="3"/>
  <c r="AS229" i="3"/>
  <c r="AQ229" i="3"/>
  <c r="AP229" i="3"/>
  <c r="AO229" i="3"/>
  <c r="AN229" i="3"/>
  <c r="AM229" i="3"/>
  <c r="AL229" i="3"/>
  <c r="AI229" i="3"/>
  <c r="AH229" i="3"/>
  <c r="AG229" i="3"/>
  <c r="AF229" i="3"/>
  <c r="AR229" i="3" s="1"/>
  <c r="AE229" i="3"/>
  <c r="AD229" i="3"/>
  <c r="AC229" i="3"/>
  <c r="AB229" i="3"/>
  <c r="AA229" i="3"/>
  <c r="Z229" i="3"/>
  <c r="Y229" i="3"/>
  <c r="X229" i="3"/>
  <c r="W229" i="3"/>
  <c r="V229" i="3"/>
  <c r="U229" i="3"/>
  <c r="T229" i="3"/>
  <c r="S229" i="3"/>
  <c r="AW229" i="3" s="1"/>
  <c r="R229" i="3"/>
  <c r="Q229" i="3"/>
  <c r="P229" i="3"/>
  <c r="N229" i="3"/>
  <c r="M229" i="3"/>
  <c r="L229" i="3"/>
  <c r="K229" i="3"/>
  <c r="J229" i="3"/>
  <c r="I229" i="3"/>
  <c r="H229" i="3"/>
  <c r="E229" i="3"/>
  <c r="D229" i="3"/>
  <c r="B229" i="3"/>
  <c r="DU228" i="3"/>
  <c r="DT228" i="3"/>
  <c r="DS228" i="3"/>
  <c r="DR228" i="3"/>
  <c r="DQ228" i="3"/>
  <c r="DP228" i="3"/>
  <c r="DO228" i="3"/>
  <c r="DN228" i="3"/>
  <c r="DM228" i="3"/>
  <c r="DL228" i="3"/>
  <c r="DK228" i="3"/>
  <c r="AK228" i="3" s="1"/>
  <c r="O228" i="3" s="1"/>
  <c r="DJ228" i="3"/>
  <c r="DI228" i="3"/>
  <c r="DH228" i="3"/>
  <c r="DG228" i="3"/>
  <c r="DF228" i="3"/>
  <c r="DE228" i="3"/>
  <c r="DD228" i="3"/>
  <c r="DC228" i="3"/>
  <c r="DB228" i="3"/>
  <c r="DA228" i="3"/>
  <c r="CZ228" i="3"/>
  <c r="CY228" i="3"/>
  <c r="CX228" i="3"/>
  <c r="CW228" i="3"/>
  <c r="CV228" i="3"/>
  <c r="CU228" i="3"/>
  <c r="CT228" i="3"/>
  <c r="CS228" i="3"/>
  <c r="CR228" i="3"/>
  <c r="CQ228" i="3"/>
  <c r="CP228" i="3"/>
  <c r="CO228" i="3"/>
  <c r="CN228" i="3"/>
  <c r="CM228" i="3"/>
  <c r="CL228" i="3"/>
  <c r="CK228" i="3"/>
  <c r="CJ228" i="3"/>
  <c r="CI228" i="3"/>
  <c r="CH228" i="3"/>
  <c r="CG228" i="3"/>
  <c r="CF228" i="3"/>
  <c r="CE228" i="3"/>
  <c r="CD228" i="3"/>
  <c r="CC228" i="3"/>
  <c r="CB228" i="3"/>
  <c r="CA228" i="3"/>
  <c r="BZ228" i="3"/>
  <c r="AJ228" i="3" s="1"/>
  <c r="BY228" i="3"/>
  <c r="BX228" i="3"/>
  <c r="BW228" i="3"/>
  <c r="BV228" i="3"/>
  <c r="BU228" i="3"/>
  <c r="BT228" i="3"/>
  <c r="BS228" i="3"/>
  <c r="BR228" i="3"/>
  <c r="BQ228" i="3"/>
  <c r="BP228" i="3"/>
  <c r="BO228" i="3"/>
  <c r="BN228" i="3"/>
  <c r="BM228" i="3"/>
  <c r="BL228" i="3"/>
  <c r="BK228" i="3"/>
  <c r="BJ228" i="3"/>
  <c r="BI228" i="3"/>
  <c r="BH228" i="3"/>
  <c r="BG228" i="3"/>
  <c r="BF228" i="3"/>
  <c r="BE228" i="3"/>
  <c r="BD228" i="3"/>
  <c r="BC228" i="3"/>
  <c r="BB228" i="3"/>
  <c r="BA228" i="3"/>
  <c r="AZ228" i="3"/>
  <c r="AY228" i="3"/>
  <c r="AX228" i="3"/>
  <c r="AV228" i="3"/>
  <c r="AU228" i="3"/>
  <c r="AT228" i="3"/>
  <c r="AS228" i="3"/>
  <c r="AR228" i="3"/>
  <c r="AQ228" i="3"/>
  <c r="AP228" i="3"/>
  <c r="AO228" i="3"/>
  <c r="AN228" i="3"/>
  <c r="AM228" i="3"/>
  <c r="AL228" i="3"/>
  <c r="AI228" i="3"/>
  <c r="AH228" i="3"/>
  <c r="AG228" i="3"/>
  <c r="AF228" i="3"/>
  <c r="AE228" i="3"/>
  <c r="AD228" i="3"/>
  <c r="AC228" i="3"/>
  <c r="AB228" i="3"/>
  <c r="AA228" i="3"/>
  <c r="Z228" i="3"/>
  <c r="Y228" i="3"/>
  <c r="X228" i="3"/>
  <c r="W228" i="3"/>
  <c r="V228" i="3"/>
  <c r="U228" i="3"/>
  <c r="T228" i="3"/>
  <c r="S228" i="3"/>
  <c r="AW228" i="3" s="1"/>
  <c r="R228" i="3"/>
  <c r="Q228" i="3"/>
  <c r="P228" i="3"/>
  <c r="N228" i="3"/>
  <c r="M228" i="3"/>
  <c r="L228" i="3"/>
  <c r="K228" i="3"/>
  <c r="J228" i="3"/>
  <c r="I228" i="3"/>
  <c r="H228" i="3"/>
  <c r="E228" i="3"/>
  <c r="D228" i="3"/>
  <c r="B228" i="3"/>
  <c r="DU227" i="3"/>
  <c r="DT227" i="3"/>
  <c r="DS227" i="3"/>
  <c r="AK227" i="3" s="1"/>
  <c r="DR227" i="3"/>
  <c r="DQ227" i="3"/>
  <c r="DP227" i="3"/>
  <c r="DO227" i="3"/>
  <c r="DN227" i="3"/>
  <c r="DM227" i="3"/>
  <c r="DL227" i="3"/>
  <c r="DK227" i="3"/>
  <c r="DJ227" i="3"/>
  <c r="DI227" i="3"/>
  <c r="DH227" i="3"/>
  <c r="DG227" i="3"/>
  <c r="DF227" i="3"/>
  <c r="DE227" i="3"/>
  <c r="DD227" i="3"/>
  <c r="DC227" i="3"/>
  <c r="DB227" i="3"/>
  <c r="DA227" i="3"/>
  <c r="CZ227" i="3"/>
  <c r="CY227" i="3"/>
  <c r="CX227" i="3"/>
  <c r="CW227" i="3"/>
  <c r="CV227" i="3"/>
  <c r="CU227" i="3"/>
  <c r="CT227" i="3"/>
  <c r="CS227" i="3"/>
  <c r="CR227" i="3"/>
  <c r="CQ227" i="3"/>
  <c r="CP227" i="3"/>
  <c r="CO227" i="3"/>
  <c r="CN227" i="3"/>
  <c r="CM227" i="3"/>
  <c r="CL227" i="3"/>
  <c r="CK227" i="3"/>
  <c r="CJ227" i="3"/>
  <c r="CI227" i="3"/>
  <c r="CH227" i="3"/>
  <c r="CG227" i="3"/>
  <c r="CF227" i="3"/>
  <c r="CE227" i="3"/>
  <c r="CD227" i="3"/>
  <c r="CC227" i="3"/>
  <c r="CB227" i="3"/>
  <c r="CA227" i="3"/>
  <c r="BZ227" i="3"/>
  <c r="BY227" i="3"/>
  <c r="BX227" i="3"/>
  <c r="BW227" i="3"/>
  <c r="BV227" i="3"/>
  <c r="BU227" i="3"/>
  <c r="BT227" i="3"/>
  <c r="BS227" i="3"/>
  <c r="BR227" i="3"/>
  <c r="BQ227" i="3"/>
  <c r="BP227" i="3"/>
  <c r="BO227" i="3"/>
  <c r="BN227" i="3"/>
  <c r="BM227" i="3"/>
  <c r="BL227" i="3"/>
  <c r="BK227" i="3"/>
  <c r="AJ227" i="3" s="1"/>
  <c r="BJ227" i="3"/>
  <c r="BI227" i="3"/>
  <c r="BH227" i="3"/>
  <c r="BG227" i="3"/>
  <c r="BF227" i="3"/>
  <c r="BE227" i="3"/>
  <c r="BD227" i="3"/>
  <c r="BC227" i="3"/>
  <c r="BB227" i="3"/>
  <c r="BA227" i="3"/>
  <c r="AZ227" i="3"/>
  <c r="AY227" i="3"/>
  <c r="AX227" i="3"/>
  <c r="AV227" i="3"/>
  <c r="AU227" i="3"/>
  <c r="AT227" i="3"/>
  <c r="AS227" i="3"/>
  <c r="AQ227" i="3"/>
  <c r="AP227" i="3"/>
  <c r="AO227" i="3"/>
  <c r="AN227" i="3"/>
  <c r="AM227" i="3"/>
  <c r="AL227" i="3"/>
  <c r="AI227" i="3"/>
  <c r="AH227" i="3"/>
  <c r="AG227" i="3"/>
  <c r="AF227" i="3"/>
  <c r="AR227" i="3" s="1"/>
  <c r="AE227" i="3"/>
  <c r="AD227" i="3"/>
  <c r="AC227" i="3"/>
  <c r="AB227" i="3"/>
  <c r="AA227" i="3"/>
  <c r="Z227" i="3"/>
  <c r="Y227" i="3"/>
  <c r="X227" i="3"/>
  <c r="W227" i="3"/>
  <c r="V227" i="3"/>
  <c r="U227" i="3"/>
  <c r="T227" i="3"/>
  <c r="S227" i="3"/>
  <c r="AW227" i="3" s="1"/>
  <c r="R227" i="3"/>
  <c r="Q227" i="3"/>
  <c r="N227" i="3" s="1"/>
  <c r="P227" i="3"/>
  <c r="M227" i="3"/>
  <c r="L227" i="3"/>
  <c r="K227" i="3"/>
  <c r="J227" i="3"/>
  <c r="I227" i="3"/>
  <c r="H227" i="3"/>
  <c r="E227" i="3"/>
  <c r="D227" i="3"/>
  <c r="B227" i="3"/>
  <c r="DU226" i="3"/>
  <c r="DT226" i="3"/>
  <c r="DS226" i="3"/>
  <c r="DR226" i="3"/>
  <c r="DQ226" i="3"/>
  <c r="DP226" i="3"/>
  <c r="DO226" i="3"/>
  <c r="DN226" i="3"/>
  <c r="DM226" i="3"/>
  <c r="DL226" i="3"/>
  <c r="DK226" i="3"/>
  <c r="DJ226" i="3"/>
  <c r="DI226" i="3"/>
  <c r="DH226" i="3"/>
  <c r="DG226" i="3"/>
  <c r="DF226" i="3"/>
  <c r="DE226" i="3"/>
  <c r="DD226" i="3"/>
  <c r="DC226" i="3"/>
  <c r="DB226" i="3"/>
  <c r="DA226" i="3"/>
  <c r="CZ226" i="3"/>
  <c r="CY226" i="3"/>
  <c r="CX226" i="3"/>
  <c r="CW226" i="3"/>
  <c r="CV226" i="3"/>
  <c r="CU226" i="3"/>
  <c r="CT226" i="3"/>
  <c r="CS226" i="3"/>
  <c r="CR226" i="3"/>
  <c r="CQ226" i="3"/>
  <c r="CP226" i="3"/>
  <c r="CO226" i="3"/>
  <c r="CN226" i="3"/>
  <c r="CM226" i="3"/>
  <c r="CL226" i="3"/>
  <c r="CK226" i="3"/>
  <c r="CJ226" i="3"/>
  <c r="CI226" i="3"/>
  <c r="CH226" i="3"/>
  <c r="CG226" i="3"/>
  <c r="CF226" i="3"/>
  <c r="CE226" i="3"/>
  <c r="CD226" i="3"/>
  <c r="CC226" i="3"/>
  <c r="CB226" i="3"/>
  <c r="CA226" i="3"/>
  <c r="BZ226" i="3"/>
  <c r="BY226" i="3"/>
  <c r="BX226" i="3"/>
  <c r="BW226" i="3"/>
  <c r="BV226" i="3"/>
  <c r="BU226" i="3"/>
  <c r="BT226" i="3"/>
  <c r="BS226" i="3"/>
  <c r="BR226" i="3"/>
  <c r="BQ226" i="3"/>
  <c r="BP226" i="3"/>
  <c r="BO226" i="3"/>
  <c r="BN226" i="3"/>
  <c r="BM226" i="3"/>
  <c r="BL226" i="3"/>
  <c r="BK226" i="3"/>
  <c r="BJ226" i="3"/>
  <c r="BI226" i="3"/>
  <c r="BH226" i="3"/>
  <c r="BG226" i="3"/>
  <c r="BF226" i="3"/>
  <c r="BE226" i="3"/>
  <c r="BD226" i="3"/>
  <c r="BC226" i="3"/>
  <c r="BB226" i="3"/>
  <c r="BA226" i="3"/>
  <c r="AZ226" i="3"/>
  <c r="AY226" i="3"/>
  <c r="AX226" i="3"/>
  <c r="AW226" i="3"/>
  <c r="AV226" i="3"/>
  <c r="AU226" i="3"/>
  <c r="AT226" i="3"/>
  <c r="AS226" i="3"/>
  <c r="AR226" i="3"/>
  <c r="AQ226" i="3"/>
  <c r="AP226" i="3"/>
  <c r="AO226" i="3"/>
  <c r="AN226" i="3"/>
  <c r="AM226" i="3"/>
  <c r="AL226" i="3"/>
  <c r="AI226" i="3"/>
  <c r="AH226" i="3"/>
  <c r="AG226" i="3"/>
  <c r="AF226" i="3"/>
  <c r="AE226" i="3"/>
  <c r="AD226" i="3"/>
  <c r="AC226" i="3"/>
  <c r="AB226" i="3"/>
  <c r="AA226" i="3"/>
  <c r="Z226" i="3"/>
  <c r="Y226" i="3"/>
  <c r="X226" i="3"/>
  <c r="W226" i="3"/>
  <c r="V226" i="3"/>
  <c r="U226" i="3"/>
  <c r="T226" i="3"/>
  <c r="S226" i="3"/>
  <c r="R226" i="3"/>
  <c r="Q226" i="3"/>
  <c r="P226" i="3"/>
  <c r="M226" i="3"/>
  <c r="L226" i="3"/>
  <c r="K226" i="3"/>
  <c r="J226" i="3"/>
  <c r="I226" i="3"/>
  <c r="H226" i="3"/>
  <c r="E226" i="3"/>
  <c r="D226" i="3"/>
  <c r="B226" i="3"/>
  <c r="DU225" i="3"/>
  <c r="DT225" i="3"/>
  <c r="DS225" i="3"/>
  <c r="DR225" i="3"/>
  <c r="DQ225" i="3"/>
  <c r="DP225" i="3"/>
  <c r="DO225" i="3"/>
  <c r="DN225" i="3"/>
  <c r="DM225" i="3"/>
  <c r="DL225" i="3"/>
  <c r="DK225" i="3"/>
  <c r="DJ225" i="3"/>
  <c r="DI225" i="3"/>
  <c r="DH225" i="3"/>
  <c r="DG225" i="3"/>
  <c r="DF225" i="3"/>
  <c r="DE225" i="3"/>
  <c r="DD225" i="3"/>
  <c r="DC225" i="3"/>
  <c r="DB225" i="3"/>
  <c r="DA225" i="3"/>
  <c r="CZ225" i="3"/>
  <c r="CY225" i="3"/>
  <c r="CX225" i="3"/>
  <c r="CW225" i="3"/>
  <c r="CV225" i="3"/>
  <c r="CU225" i="3"/>
  <c r="CT225" i="3"/>
  <c r="CS225" i="3"/>
  <c r="CR225" i="3"/>
  <c r="CQ225" i="3"/>
  <c r="CP225" i="3"/>
  <c r="CO225" i="3"/>
  <c r="CN225" i="3"/>
  <c r="CM225" i="3"/>
  <c r="CL225" i="3"/>
  <c r="CK225" i="3"/>
  <c r="CJ225" i="3"/>
  <c r="CI225" i="3"/>
  <c r="CH225" i="3"/>
  <c r="CG225" i="3"/>
  <c r="CF225" i="3"/>
  <c r="CE225" i="3"/>
  <c r="CD225" i="3"/>
  <c r="CC225" i="3"/>
  <c r="CB225" i="3"/>
  <c r="CA225" i="3"/>
  <c r="BZ225" i="3"/>
  <c r="BY225" i="3"/>
  <c r="BX225" i="3"/>
  <c r="BW225" i="3"/>
  <c r="BV225" i="3"/>
  <c r="BU225" i="3"/>
  <c r="BT225" i="3"/>
  <c r="BS225" i="3"/>
  <c r="BR225" i="3"/>
  <c r="BQ225" i="3"/>
  <c r="BP225" i="3"/>
  <c r="BO225" i="3"/>
  <c r="BN225" i="3"/>
  <c r="BM225" i="3"/>
  <c r="BL225" i="3"/>
  <c r="BK225" i="3"/>
  <c r="BJ225" i="3"/>
  <c r="BI225" i="3"/>
  <c r="BH225" i="3"/>
  <c r="BG225" i="3"/>
  <c r="BF225" i="3"/>
  <c r="BE225" i="3"/>
  <c r="BD225" i="3"/>
  <c r="BC225" i="3"/>
  <c r="BB225" i="3"/>
  <c r="BA225" i="3"/>
  <c r="AZ225" i="3"/>
  <c r="AY225" i="3"/>
  <c r="AX225" i="3"/>
  <c r="AW225" i="3"/>
  <c r="AV225" i="3"/>
  <c r="AU225" i="3"/>
  <c r="AT225" i="3"/>
  <c r="AS225" i="3"/>
  <c r="AR225" i="3"/>
  <c r="AQ225" i="3"/>
  <c r="AP225" i="3"/>
  <c r="AO225" i="3"/>
  <c r="AN225" i="3"/>
  <c r="AM225" i="3"/>
  <c r="AL225" i="3"/>
  <c r="AK225" i="3"/>
  <c r="AJ225" i="3"/>
  <c r="AI225" i="3"/>
  <c r="AH225" i="3"/>
  <c r="AG225" i="3"/>
  <c r="AF225" i="3"/>
  <c r="AE225" i="3"/>
  <c r="AD225" i="3"/>
  <c r="AC225" i="3"/>
  <c r="AB225" i="3"/>
  <c r="AA225" i="3"/>
  <c r="Z225" i="3"/>
  <c r="Y225" i="3"/>
  <c r="X225" i="3"/>
  <c r="W225" i="3"/>
  <c r="V225" i="3"/>
  <c r="U225" i="3"/>
  <c r="T225" i="3"/>
  <c r="S225" i="3"/>
  <c r="R225" i="3"/>
  <c r="Q225" i="3"/>
  <c r="N225" i="3" s="1"/>
  <c r="P225" i="3"/>
  <c r="M225" i="3"/>
  <c r="L225" i="3"/>
  <c r="K225" i="3"/>
  <c r="J225" i="3"/>
  <c r="I225" i="3"/>
  <c r="H225" i="3"/>
  <c r="E225" i="3"/>
  <c r="D225" i="3"/>
  <c r="B225" i="3"/>
  <c r="DU224" i="3"/>
  <c r="DT224" i="3"/>
  <c r="DS224" i="3"/>
  <c r="AK224" i="3" s="1"/>
  <c r="O224" i="3" s="1"/>
  <c r="DR224" i="3"/>
  <c r="DQ224" i="3"/>
  <c r="DP224" i="3"/>
  <c r="DO224" i="3"/>
  <c r="DN224" i="3"/>
  <c r="DM224" i="3"/>
  <c r="DL224" i="3"/>
  <c r="DK224" i="3"/>
  <c r="DJ224" i="3"/>
  <c r="DI224" i="3"/>
  <c r="DH224" i="3"/>
  <c r="DG224" i="3"/>
  <c r="DF224" i="3"/>
  <c r="DE224" i="3"/>
  <c r="DD224" i="3"/>
  <c r="DC224" i="3"/>
  <c r="DB224" i="3"/>
  <c r="DA224" i="3"/>
  <c r="CZ224" i="3"/>
  <c r="CY224" i="3"/>
  <c r="CX224" i="3"/>
  <c r="CW224" i="3"/>
  <c r="CV224" i="3"/>
  <c r="CU224" i="3"/>
  <c r="CT224" i="3"/>
  <c r="CS224" i="3"/>
  <c r="CR224" i="3"/>
  <c r="CQ224" i="3"/>
  <c r="CP224" i="3"/>
  <c r="CO224" i="3"/>
  <c r="CN224" i="3"/>
  <c r="CM224" i="3"/>
  <c r="CL224" i="3"/>
  <c r="CK224" i="3"/>
  <c r="CJ224" i="3"/>
  <c r="CI224" i="3"/>
  <c r="CH224" i="3"/>
  <c r="CG224" i="3"/>
  <c r="CF224" i="3"/>
  <c r="CE224" i="3"/>
  <c r="CD224" i="3"/>
  <c r="CC224" i="3"/>
  <c r="CB224" i="3"/>
  <c r="CA224" i="3"/>
  <c r="BZ224" i="3"/>
  <c r="BY224" i="3"/>
  <c r="BX224" i="3"/>
  <c r="BW224" i="3"/>
  <c r="BV224" i="3"/>
  <c r="BU224" i="3"/>
  <c r="BT224" i="3"/>
  <c r="BS224" i="3"/>
  <c r="BR224" i="3"/>
  <c r="BQ224" i="3"/>
  <c r="BP224" i="3"/>
  <c r="BO224" i="3"/>
  <c r="BN224" i="3"/>
  <c r="BM224" i="3"/>
  <c r="BL224" i="3"/>
  <c r="BK224" i="3"/>
  <c r="BJ224" i="3"/>
  <c r="BI224" i="3"/>
  <c r="AJ224" i="3" s="1"/>
  <c r="BH224" i="3"/>
  <c r="BG224" i="3"/>
  <c r="BF224" i="3"/>
  <c r="BE224" i="3"/>
  <c r="BD224" i="3"/>
  <c r="BC224" i="3"/>
  <c r="BB224" i="3"/>
  <c r="BA224" i="3"/>
  <c r="AZ224" i="3"/>
  <c r="AY224" i="3"/>
  <c r="AX224" i="3"/>
  <c r="AV224" i="3"/>
  <c r="AU224" i="3"/>
  <c r="AT224" i="3"/>
  <c r="AS224" i="3"/>
  <c r="AQ224" i="3"/>
  <c r="AP224" i="3"/>
  <c r="AO224" i="3"/>
  <c r="AN224" i="3"/>
  <c r="AM224" i="3"/>
  <c r="AL224" i="3"/>
  <c r="AI224" i="3"/>
  <c r="AH224" i="3"/>
  <c r="AG224" i="3"/>
  <c r="AF224" i="3"/>
  <c r="AR224" i="3" s="1"/>
  <c r="AE224" i="3"/>
  <c r="AD224" i="3"/>
  <c r="AC224" i="3"/>
  <c r="AB224" i="3"/>
  <c r="AA224" i="3"/>
  <c r="Z224" i="3"/>
  <c r="Y224" i="3"/>
  <c r="X224" i="3"/>
  <c r="W224" i="3"/>
  <c r="V224" i="3"/>
  <c r="U224" i="3"/>
  <c r="T224" i="3"/>
  <c r="S224" i="3"/>
  <c r="AW224" i="3" s="1"/>
  <c r="R224" i="3"/>
  <c r="Q224" i="3"/>
  <c r="P224" i="3"/>
  <c r="N224" i="3"/>
  <c r="M224" i="3"/>
  <c r="L224" i="3"/>
  <c r="K224" i="3"/>
  <c r="J224" i="3"/>
  <c r="I224" i="3"/>
  <c r="H224" i="3"/>
  <c r="E224" i="3"/>
  <c r="D224" i="3"/>
  <c r="B224" i="3"/>
  <c r="DU223" i="3"/>
  <c r="DT223" i="3"/>
  <c r="DS223" i="3"/>
  <c r="DR223" i="3"/>
  <c r="DQ223" i="3"/>
  <c r="DP223" i="3"/>
  <c r="DO223" i="3"/>
  <c r="DN223" i="3"/>
  <c r="DM223" i="3"/>
  <c r="DL223" i="3"/>
  <c r="DK223" i="3"/>
  <c r="AK223" i="3" s="1"/>
  <c r="O223" i="3" s="1"/>
  <c r="DJ223" i="3"/>
  <c r="DI223" i="3"/>
  <c r="DH223" i="3"/>
  <c r="DG223" i="3"/>
  <c r="DF223" i="3"/>
  <c r="DE223" i="3"/>
  <c r="DD223" i="3"/>
  <c r="DC223" i="3"/>
  <c r="DB223" i="3"/>
  <c r="DA223" i="3"/>
  <c r="CZ223" i="3"/>
  <c r="CY223" i="3"/>
  <c r="CX223" i="3"/>
  <c r="CW223" i="3"/>
  <c r="CV223" i="3"/>
  <c r="CU223" i="3"/>
  <c r="CT223" i="3"/>
  <c r="CS223" i="3"/>
  <c r="CR223" i="3"/>
  <c r="CQ223" i="3"/>
  <c r="CP223" i="3"/>
  <c r="CO223" i="3"/>
  <c r="CN223" i="3"/>
  <c r="CM223" i="3"/>
  <c r="CL223" i="3"/>
  <c r="CK223" i="3"/>
  <c r="CJ223" i="3"/>
  <c r="CI223" i="3"/>
  <c r="CH223" i="3"/>
  <c r="CG223" i="3"/>
  <c r="CF223" i="3"/>
  <c r="CE223" i="3"/>
  <c r="CD223" i="3"/>
  <c r="CC223" i="3"/>
  <c r="CB223" i="3"/>
  <c r="CA223" i="3"/>
  <c r="BZ223" i="3"/>
  <c r="BY223" i="3"/>
  <c r="BX223" i="3"/>
  <c r="BW223" i="3"/>
  <c r="BV223" i="3"/>
  <c r="BU223" i="3"/>
  <c r="BT223" i="3"/>
  <c r="BS223" i="3"/>
  <c r="BR223" i="3"/>
  <c r="BQ223" i="3"/>
  <c r="BP223" i="3"/>
  <c r="BO223" i="3"/>
  <c r="BN223" i="3"/>
  <c r="BM223" i="3"/>
  <c r="BL223" i="3"/>
  <c r="BK223" i="3"/>
  <c r="BJ223" i="3"/>
  <c r="BI223" i="3"/>
  <c r="BH223" i="3"/>
  <c r="BG223" i="3"/>
  <c r="BF223" i="3"/>
  <c r="BE223" i="3"/>
  <c r="BD223" i="3"/>
  <c r="BC223" i="3"/>
  <c r="BB223" i="3"/>
  <c r="BA223" i="3"/>
  <c r="AZ223" i="3"/>
  <c r="AY223" i="3"/>
  <c r="AX223" i="3"/>
  <c r="AV223" i="3"/>
  <c r="AU223" i="3"/>
  <c r="AT223" i="3"/>
  <c r="AS223" i="3"/>
  <c r="AR223" i="3"/>
  <c r="AQ223" i="3"/>
  <c r="AP223" i="3"/>
  <c r="AO223" i="3"/>
  <c r="AN223" i="3"/>
  <c r="AM223" i="3"/>
  <c r="AL223" i="3"/>
  <c r="AJ223" i="3"/>
  <c r="AI223" i="3"/>
  <c r="AH223" i="3"/>
  <c r="AG223" i="3"/>
  <c r="AF223" i="3"/>
  <c r="AE223" i="3"/>
  <c r="AD223" i="3"/>
  <c r="AC223" i="3"/>
  <c r="AB223" i="3"/>
  <c r="AA223" i="3"/>
  <c r="Z223" i="3"/>
  <c r="Y223" i="3"/>
  <c r="X223" i="3"/>
  <c r="W223" i="3"/>
  <c r="V223" i="3"/>
  <c r="U223" i="3"/>
  <c r="T223" i="3"/>
  <c r="S223" i="3"/>
  <c r="AW223" i="3" s="1"/>
  <c r="R223" i="3"/>
  <c r="Q223" i="3"/>
  <c r="P223" i="3"/>
  <c r="N223" i="3"/>
  <c r="M223" i="3"/>
  <c r="L223" i="3"/>
  <c r="K223" i="3"/>
  <c r="J223" i="3"/>
  <c r="I223" i="3"/>
  <c r="H223" i="3"/>
  <c r="E223" i="3"/>
  <c r="D223" i="3"/>
  <c r="B223" i="3"/>
  <c r="DU222" i="3"/>
  <c r="DT222" i="3"/>
  <c r="DS222" i="3"/>
  <c r="AK222" i="3" s="1"/>
  <c r="DR222" i="3"/>
  <c r="DQ222" i="3"/>
  <c r="DP222" i="3"/>
  <c r="DO222" i="3"/>
  <c r="DN222" i="3"/>
  <c r="DM222" i="3"/>
  <c r="DL222" i="3"/>
  <c r="DK222" i="3"/>
  <c r="DJ222" i="3"/>
  <c r="DI222" i="3"/>
  <c r="DH222" i="3"/>
  <c r="DG222" i="3"/>
  <c r="DF222" i="3"/>
  <c r="DE222" i="3"/>
  <c r="DD222" i="3"/>
  <c r="DC222" i="3"/>
  <c r="DB222" i="3"/>
  <c r="DA222" i="3"/>
  <c r="CZ222" i="3"/>
  <c r="CY222" i="3"/>
  <c r="CX222" i="3"/>
  <c r="CW222" i="3"/>
  <c r="CV222" i="3"/>
  <c r="CU222" i="3"/>
  <c r="CT222" i="3"/>
  <c r="CS222" i="3"/>
  <c r="CR222" i="3"/>
  <c r="CQ222" i="3"/>
  <c r="CP222" i="3"/>
  <c r="CO222" i="3"/>
  <c r="CN222" i="3"/>
  <c r="CM222" i="3"/>
  <c r="CL222" i="3"/>
  <c r="CK222" i="3"/>
  <c r="CJ222" i="3"/>
  <c r="CI222" i="3"/>
  <c r="CH222" i="3"/>
  <c r="CG222" i="3"/>
  <c r="CF222" i="3"/>
  <c r="CE222" i="3"/>
  <c r="CD222" i="3"/>
  <c r="CC222" i="3"/>
  <c r="CB222" i="3"/>
  <c r="CA222" i="3"/>
  <c r="BZ222" i="3"/>
  <c r="BY222" i="3"/>
  <c r="BX222" i="3"/>
  <c r="BW222" i="3"/>
  <c r="BV222" i="3"/>
  <c r="BU222" i="3"/>
  <c r="BT222" i="3"/>
  <c r="BS222" i="3"/>
  <c r="BR222" i="3"/>
  <c r="BQ222" i="3"/>
  <c r="BP222" i="3"/>
  <c r="BO222" i="3"/>
  <c r="BN222" i="3"/>
  <c r="BM222" i="3"/>
  <c r="BL222" i="3"/>
  <c r="BK222" i="3"/>
  <c r="AJ222" i="3" s="1"/>
  <c r="BJ222" i="3"/>
  <c r="BI222" i="3"/>
  <c r="BH222" i="3"/>
  <c r="BG222" i="3"/>
  <c r="BF222" i="3"/>
  <c r="BE222" i="3"/>
  <c r="BD222" i="3"/>
  <c r="BC222" i="3"/>
  <c r="BB222" i="3"/>
  <c r="BA222" i="3"/>
  <c r="AZ222" i="3"/>
  <c r="AY222" i="3"/>
  <c r="AX222" i="3"/>
  <c r="AW222" i="3"/>
  <c r="AV222" i="3"/>
  <c r="AU222" i="3"/>
  <c r="AT222" i="3"/>
  <c r="AS222" i="3"/>
  <c r="AR222" i="3"/>
  <c r="AQ222" i="3"/>
  <c r="AP222" i="3"/>
  <c r="AO222" i="3"/>
  <c r="AN222" i="3"/>
  <c r="AM222" i="3"/>
  <c r="AL222" i="3"/>
  <c r="AI222" i="3"/>
  <c r="AH222" i="3"/>
  <c r="AG222" i="3"/>
  <c r="AF222" i="3"/>
  <c r="AE222" i="3"/>
  <c r="AD222" i="3"/>
  <c r="AC222" i="3"/>
  <c r="AB222" i="3"/>
  <c r="AA222" i="3"/>
  <c r="Z222" i="3"/>
  <c r="Y222" i="3"/>
  <c r="X222" i="3"/>
  <c r="W222" i="3"/>
  <c r="V222" i="3"/>
  <c r="U222" i="3"/>
  <c r="T222" i="3"/>
  <c r="S222" i="3"/>
  <c r="R222" i="3"/>
  <c r="Q222" i="3"/>
  <c r="P222" i="3"/>
  <c r="M222" i="3"/>
  <c r="L222" i="3"/>
  <c r="K222" i="3"/>
  <c r="J222" i="3"/>
  <c r="I222" i="3"/>
  <c r="H222" i="3"/>
  <c r="E222" i="3"/>
  <c r="D222" i="3"/>
  <c r="B222" i="3"/>
  <c r="DU221" i="3"/>
  <c r="DT221" i="3"/>
  <c r="DS221" i="3"/>
  <c r="DR221" i="3"/>
  <c r="DQ221" i="3"/>
  <c r="DP221" i="3"/>
  <c r="DO221" i="3"/>
  <c r="DN221" i="3"/>
  <c r="DM221" i="3"/>
  <c r="DL221" i="3"/>
  <c r="DK221" i="3"/>
  <c r="DJ221" i="3"/>
  <c r="DI221" i="3"/>
  <c r="DH221" i="3"/>
  <c r="DG221" i="3"/>
  <c r="DF221" i="3"/>
  <c r="DE221" i="3"/>
  <c r="DD221" i="3"/>
  <c r="DC221" i="3"/>
  <c r="DB221" i="3"/>
  <c r="DA221" i="3"/>
  <c r="CZ221" i="3"/>
  <c r="CY221" i="3"/>
  <c r="CX221" i="3"/>
  <c r="CW221" i="3"/>
  <c r="CV221" i="3"/>
  <c r="CU221" i="3"/>
  <c r="CT221" i="3"/>
  <c r="CS221" i="3"/>
  <c r="CR221" i="3"/>
  <c r="CQ221" i="3"/>
  <c r="CP221" i="3"/>
  <c r="CO221" i="3"/>
  <c r="CN221" i="3"/>
  <c r="CM221" i="3"/>
  <c r="CL221" i="3"/>
  <c r="CK221" i="3"/>
  <c r="CJ221" i="3"/>
  <c r="CI221" i="3"/>
  <c r="CH221" i="3"/>
  <c r="CG221" i="3"/>
  <c r="CF221" i="3"/>
  <c r="CE221" i="3"/>
  <c r="CD221" i="3"/>
  <c r="CC221" i="3"/>
  <c r="CB221" i="3"/>
  <c r="CA221" i="3"/>
  <c r="BZ221" i="3"/>
  <c r="BY221" i="3"/>
  <c r="BX221" i="3"/>
  <c r="BW221" i="3"/>
  <c r="BV221" i="3"/>
  <c r="BU221" i="3"/>
  <c r="BT221" i="3"/>
  <c r="BS221" i="3"/>
  <c r="BR221" i="3"/>
  <c r="BQ221" i="3"/>
  <c r="BP221" i="3"/>
  <c r="BO221" i="3"/>
  <c r="BN221" i="3"/>
  <c r="BM221" i="3"/>
  <c r="BL221" i="3"/>
  <c r="BK221" i="3"/>
  <c r="AJ221" i="3" s="1"/>
  <c r="BJ221" i="3"/>
  <c r="BI221" i="3"/>
  <c r="BH221" i="3"/>
  <c r="BG221" i="3"/>
  <c r="BF221" i="3"/>
  <c r="BE221" i="3"/>
  <c r="BD221" i="3"/>
  <c r="BC221" i="3"/>
  <c r="BB221" i="3"/>
  <c r="BA221" i="3"/>
  <c r="AZ221" i="3"/>
  <c r="AY221" i="3"/>
  <c r="AX221" i="3"/>
  <c r="AW221" i="3"/>
  <c r="AV221" i="3"/>
  <c r="AU221" i="3"/>
  <c r="AT221" i="3"/>
  <c r="AS221" i="3"/>
  <c r="AQ221" i="3"/>
  <c r="AP221" i="3"/>
  <c r="AO221" i="3"/>
  <c r="AN221" i="3"/>
  <c r="AM221" i="3"/>
  <c r="AL221" i="3"/>
  <c r="AK221" i="3"/>
  <c r="O221" i="3" s="1"/>
  <c r="AI221" i="3"/>
  <c r="AH221" i="3"/>
  <c r="AG221" i="3"/>
  <c r="AF221" i="3"/>
  <c r="AR221" i="3" s="1"/>
  <c r="AE221" i="3"/>
  <c r="AD221" i="3"/>
  <c r="AC221" i="3"/>
  <c r="AB221" i="3"/>
  <c r="AA221" i="3"/>
  <c r="Z221" i="3"/>
  <c r="Y221" i="3"/>
  <c r="X221" i="3"/>
  <c r="W221" i="3"/>
  <c r="V221" i="3"/>
  <c r="U221" i="3"/>
  <c r="T221" i="3"/>
  <c r="S221" i="3"/>
  <c r="R221" i="3"/>
  <c r="Q221" i="3"/>
  <c r="N221" i="3" s="1"/>
  <c r="P221" i="3"/>
  <c r="M221" i="3"/>
  <c r="L221" i="3"/>
  <c r="K221" i="3"/>
  <c r="J221" i="3"/>
  <c r="I221" i="3"/>
  <c r="H221" i="3"/>
  <c r="E221" i="3"/>
  <c r="D221" i="3"/>
  <c r="B221" i="3"/>
  <c r="DU220" i="3"/>
  <c r="DT220" i="3"/>
  <c r="DS220" i="3"/>
  <c r="DR220" i="3"/>
  <c r="DQ220" i="3"/>
  <c r="DP220" i="3"/>
  <c r="DO220" i="3"/>
  <c r="DN220" i="3"/>
  <c r="DM220" i="3"/>
  <c r="DL220" i="3"/>
  <c r="DK220" i="3"/>
  <c r="DJ220" i="3"/>
  <c r="DI220" i="3"/>
  <c r="DH220" i="3"/>
  <c r="DG220" i="3"/>
  <c r="DF220" i="3"/>
  <c r="DE220" i="3"/>
  <c r="DD220" i="3"/>
  <c r="DC220" i="3"/>
  <c r="DB220" i="3"/>
  <c r="DA220" i="3"/>
  <c r="CZ220" i="3"/>
  <c r="CY220" i="3"/>
  <c r="CX220" i="3"/>
  <c r="CW220" i="3"/>
  <c r="CV220" i="3"/>
  <c r="CU220" i="3"/>
  <c r="CT220" i="3"/>
  <c r="CS220" i="3"/>
  <c r="CR220" i="3"/>
  <c r="CQ220" i="3"/>
  <c r="CP220" i="3"/>
  <c r="CO220" i="3"/>
  <c r="CN220" i="3"/>
  <c r="CM220" i="3"/>
  <c r="CL220" i="3"/>
  <c r="CK220" i="3"/>
  <c r="CJ220" i="3"/>
  <c r="CI220" i="3"/>
  <c r="CH220" i="3"/>
  <c r="CG220" i="3"/>
  <c r="CF220" i="3"/>
  <c r="CE220" i="3"/>
  <c r="CD220" i="3"/>
  <c r="CC220" i="3"/>
  <c r="CB220" i="3"/>
  <c r="CA220" i="3"/>
  <c r="BZ220" i="3"/>
  <c r="BY220" i="3"/>
  <c r="BX220" i="3"/>
  <c r="AJ220" i="3" s="1"/>
  <c r="BW220" i="3"/>
  <c r="BV220" i="3"/>
  <c r="BU220" i="3"/>
  <c r="BT220" i="3"/>
  <c r="BS220" i="3"/>
  <c r="BR220" i="3"/>
  <c r="BQ220" i="3"/>
  <c r="BP220" i="3"/>
  <c r="BO220" i="3"/>
  <c r="BN220" i="3"/>
  <c r="BM220" i="3"/>
  <c r="BL220" i="3"/>
  <c r="BK220" i="3"/>
  <c r="BJ220" i="3"/>
  <c r="BI220" i="3"/>
  <c r="BH220" i="3"/>
  <c r="BG220" i="3"/>
  <c r="BF220" i="3"/>
  <c r="BE220" i="3"/>
  <c r="BD220" i="3"/>
  <c r="BC220" i="3"/>
  <c r="BB220" i="3"/>
  <c r="BA220" i="3"/>
  <c r="AZ220" i="3"/>
  <c r="AY220" i="3"/>
  <c r="AX220" i="3"/>
  <c r="AV220" i="3"/>
  <c r="AU220" i="3"/>
  <c r="AT220" i="3"/>
  <c r="AS220" i="3"/>
  <c r="AR220" i="3"/>
  <c r="AQ220" i="3"/>
  <c r="AP220" i="3"/>
  <c r="AO220" i="3"/>
  <c r="AN220" i="3"/>
  <c r="AM220" i="3"/>
  <c r="AL220" i="3"/>
  <c r="AK220" i="3"/>
  <c r="AI220" i="3"/>
  <c r="AH220" i="3"/>
  <c r="AG220" i="3"/>
  <c r="AF220" i="3"/>
  <c r="AE220" i="3"/>
  <c r="AD220" i="3"/>
  <c r="AC220" i="3"/>
  <c r="AB220" i="3"/>
  <c r="AA220" i="3"/>
  <c r="Z220" i="3"/>
  <c r="Y220" i="3"/>
  <c r="X220" i="3"/>
  <c r="W220" i="3"/>
  <c r="V220" i="3"/>
  <c r="U220" i="3"/>
  <c r="T220" i="3"/>
  <c r="S220" i="3"/>
  <c r="AW220" i="3" s="1"/>
  <c r="R220" i="3"/>
  <c r="Q220" i="3"/>
  <c r="P220" i="3"/>
  <c r="M220" i="3"/>
  <c r="L220" i="3"/>
  <c r="K220" i="3"/>
  <c r="J220" i="3"/>
  <c r="I220" i="3"/>
  <c r="H220" i="3"/>
  <c r="E220" i="3"/>
  <c r="D220" i="3"/>
  <c r="B220" i="3"/>
  <c r="DU219" i="3"/>
  <c r="DT219" i="3"/>
  <c r="DS219" i="3"/>
  <c r="DR219" i="3"/>
  <c r="DQ219" i="3"/>
  <c r="DP219" i="3"/>
  <c r="DO219" i="3"/>
  <c r="DN219" i="3"/>
  <c r="DM219" i="3"/>
  <c r="DL219" i="3"/>
  <c r="DK219" i="3"/>
  <c r="DJ219" i="3"/>
  <c r="DI219" i="3"/>
  <c r="DH219" i="3"/>
  <c r="DG219" i="3"/>
  <c r="DF219" i="3"/>
  <c r="DE219" i="3"/>
  <c r="DD219" i="3"/>
  <c r="DC219" i="3"/>
  <c r="DB219" i="3"/>
  <c r="DA219" i="3"/>
  <c r="CZ219" i="3"/>
  <c r="CY219" i="3"/>
  <c r="CX219" i="3"/>
  <c r="CW219" i="3"/>
  <c r="CV219" i="3"/>
  <c r="CU219" i="3"/>
  <c r="CT219" i="3"/>
  <c r="CS219" i="3"/>
  <c r="CR219" i="3"/>
  <c r="CQ219" i="3"/>
  <c r="CP219" i="3"/>
  <c r="CO219" i="3"/>
  <c r="CN219" i="3"/>
  <c r="CM219" i="3"/>
  <c r="CL219" i="3"/>
  <c r="CK219" i="3"/>
  <c r="CJ219" i="3"/>
  <c r="CI219" i="3"/>
  <c r="CH219" i="3"/>
  <c r="CG219" i="3"/>
  <c r="CF219" i="3"/>
  <c r="CE219" i="3"/>
  <c r="CD219" i="3"/>
  <c r="CC219" i="3"/>
  <c r="CB219" i="3"/>
  <c r="CA219" i="3"/>
  <c r="BZ219" i="3"/>
  <c r="BY219" i="3"/>
  <c r="BX219" i="3"/>
  <c r="BW219" i="3"/>
  <c r="BV219" i="3"/>
  <c r="BU219" i="3"/>
  <c r="BT219" i="3"/>
  <c r="BS219" i="3"/>
  <c r="BR219" i="3"/>
  <c r="BQ219" i="3"/>
  <c r="BP219" i="3"/>
  <c r="BO219" i="3"/>
  <c r="BN219" i="3"/>
  <c r="BM219" i="3"/>
  <c r="BL219" i="3"/>
  <c r="BK219" i="3"/>
  <c r="BJ219" i="3"/>
  <c r="BI219" i="3"/>
  <c r="AJ219" i="3" s="1"/>
  <c r="BH219" i="3"/>
  <c r="BG219" i="3"/>
  <c r="BF219" i="3"/>
  <c r="BE219" i="3"/>
  <c r="BD219" i="3"/>
  <c r="BC219" i="3"/>
  <c r="BB219" i="3"/>
  <c r="BA219" i="3"/>
  <c r="AZ219" i="3"/>
  <c r="AY219" i="3"/>
  <c r="AX219" i="3"/>
  <c r="AV219" i="3"/>
  <c r="AU219" i="3"/>
  <c r="AT219" i="3"/>
  <c r="AS219" i="3"/>
  <c r="AR219" i="3"/>
  <c r="AQ219" i="3"/>
  <c r="AP219" i="3"/>
  <c r="AO219" i="3"/>
  <c r="AN219" i="3"/>
  <c r="AM219" i="3"/>
  <c r="AL219" i="3"/>
  <c r="AI219" i="3"/>
  <c r="AH219" i="3"/>
  <c r="AG219" i="3"/>
  <c r="AF219" i="3"/>
  <c r="AE219" i="3"/>
  <c r="AD219" i="3"/>
  <c r="AC219" i="3"/>
  <c r="AB219" i="3"/>
  <c r="AA219" i="3"/>
  <c r="Z219" i="3"/>
  <c r="Y219" i="3"/>
  <c r="X219" i="3"/>
  <c r="W219" i="3"/>
  <c r="V219" i="3"/>
  <c r="U219" i="3"/>
  <c r="T219" i="3"/>
  <c r="S219" i="3"/>
  <c r="AW219" i="3" s="1"/>
  <c r="R219" i="3"/>
  <c r="Q219" i="3"/>
  <c r="P219" i="3"/>
  <c r="N219" i="3"/>
  <c r="M219" i="3"/>
  <c r="L219" i="3"/>
  <c r="K219" i="3"/>
  <c r="J219" i="3"/>
  <c r="I219" i="3"/>
  <c r="H219" i="3"/>
  <c r="E219" i="3"/>
  <c r="D219" i="3"/>
  <c r="B219" i="3"/>
  <c r="DU218" i="3"/>
  <c r="DT218" i="3"/>
  <c r="DS218" i="3"/>
  <c r="DR218" i="3"/>
  <c r="DQ218" i="3"/>
  <c r="DP218" i="3"/>
  <c r="DO218" i="3"/>
  <c r="DN218" i="3"/>
  <c r="DM218" i="3"/>
  <c r="DL218" i="3"/>
  <c r="DK218" i="3"/>
  <c r="AK218" i="3" s="1"/>
  <c r="DJ218" i="3"/>
  <c r="DI218" i="3"/>
  <c r="DH218" i="3"/>
  <c r="DG218" i="3"/>
  <c r="DF218" i="3"/>
  <c r="DE218" i="3"/>
  <c r="DD218" i="3"/>
  <c r="DC218" i="3"/>
  <c r="DB218" i="3"/>
  <c r="DA218" i="3"/>
  <c r="CZ218" i="3"/>
  <c r="CY218" i="3"/>
  <c r="CX218" i="3"/>
  <c r="CW218" i="3"/>
  <c r="CV218" i="3"/>
  <c r="CU218" i="3"/>
  <c r="CT218" i="3"/>
  <c r="CS218" i="3"/>
  <c r="CR218" i="3"/>
  <c r="CQ218" i="3"/>
  <c r="CP218" i="3"/>
  <c r="CO218" i="3"/>
  <c r="CN218" i="3"/>
  <c r="CM218" i="3"/>
  <c r="CL218" i="3"/>
  <c r="CK218" i="3"/>
  <c r="CJ218" i="3"/>
  <c r="CI218" i="3"/>
  <c r="CH218" i="3"/>
  <c r="CG218" i="3"/>
  <c r="CF218" i="3"/>
  <c r="CE218" i="3"/>
  <c r="CD218" i="3"/>
  <c r="CC218" i="3"/>
  <c r="CB218" i="3"/>
  <c r="CA218" i="3"/>
  <c r="BZ218" i="3"/>
  <c r="BY218" i="3"/>
  <c r="BX218" i="3"/>
  <c r="AJ218" i="3" s="1"/>
  <c r="BW218" i="3"/>
  <c r="BV218" i="3"/>
  <c r="BU218" i="3"/>
  <c r="BT218" i="3"/>
  <c r="BS218" i="3"/>
  <c r="BR218" i="3"/>
  <c r="BQ218" i="3"/>
  <c r="BP218" i="3"/>
  <c r="BO218" i="3"/>
  <c r="BN218" i="3"/>
  <c r="BM218" i="3"/>
  <c r="BL218" i="3"/>
  <c r="BK218" i="3"/>
  <c r="BJ218" i="3"/>
  <c r="BI218" i="3"/>
  <c r="BH218" i="3"/>
  <c r="BG218" i="3"/>
  <c r="BF218" i="3"/>
  <c r="BE218" i="3"/>
  <c r="BD218" i="3"/>
  <c r="BC218" i="3"/>
  <c r="BB218" i="3"/>
  <c r="BA218" i="3"/>
  <c r="AZ218" i="3"/>
  <c r="AY218" i="3"/>
  <c r="AX218" i="3"/>
  <c r="AV218" i="3"/>
  <c r="AU218" i="3"/>
  <c r="AT218" i="3"/>
  <c r="AS218" i="3"/>
  <c r="AR218" i="3"/>
  <c r="AQ218" i="3"/>
  <c r="AP218" i="3"/>
  <c r="AO218" i="3"/>
  <c r="AN218" i="3"/>
  <c r="AM218" i="3"/>
  <c r="AL218" i="3"/>
  <c r="AI218" i="3"/>
  <c r="AH218" i="3"/>
  <c r="AG218" i="3"/>
  <c r="AF218" i="3"/>
  <c r="AE218" i="3"/>
  <c r="AD218" i="3"/>
  <c r="AC218" i="3"/>
  <c r="AB218" i="3"/>
  <c r="AA218" i="3"/>
  <c r="Z218" i="3"/>
  <c r="Y218" i="3"/>
  <c r="X218" i="3"/>
  <c r="W218" i="3"/>
  <c r="V218" i="3"/>
  <c r="U218" i="3"/>
  <c r="T218" i="3"/>
  <c r="S218" i="3"/>
  <c r="AW218" i="3" s="1"/>
  <c r="R218" i="3"/>
  <c r="Q218" i="3"/>
  <c r="P218" i="3"/>
  <c r="N218" i="3"/>
  <c r="M218" i="3"/>
  <c r="L218" i="3"/>
  <c r="K218" i="3"/>
  <c r="J218" i="3"/>
  <c r="I218" i="3"/>
  <c r="H218" i="3"/>
  <c r="E218" i="3"/>
  <c r="D218" i="3"/>
  <c r="B218" i="3"/>
  <c r="DU217" i="3"/>
  <c r="DT217" i="3"/>
  <c r="DS217" i="3"/>
  <c r="AK217" i="3" s="1"/>
  <c r="DR217" i="3"/>
  <c r="DQ217" i="3"/>
  <c r="DP217" i="3"/>
  <c r="DO217" i="3"/>
  <c r="DN217" i="3"/>
  <c r="DM217" i="3"/>
  <c r="DL217" i="3"/>
  <c r="DK217" i="3"/>
  <c r="DJ217" i="3"/>
  <c r="DI217" i="3"/>
  <c r="DH217" i="3"/>
  <c r="DG217" i="3"/>
  <c r="DF217" i="3"/>
  <c r="DE217" i="3"/>
  <c r="DD217" i="3"/>
  <c r="DC217" i="3"/>
  <c r="DB217" i="3"/>
  <c r="DA217" i="3"/>
  <c r="CZ217" i="3"/>
  <c r="CY217" i="3"/>
  <c r="CX217" i="3"/>
  <c r="CW217" i="3"/>
  <c r="CV217" i="3"/>
  <c r="CU217" i="3"/>
  <c r="CT217" i="3"/>
  <c r="CS217" i="3"/>
  <c r="CR217" i="3"/>
  <c r="CQ217" i="3"/>
  <c r="CP217" i="3"/>
  <c r="CO217" i="3"/>
  <c r="CN217" i="3"/>
  <c r="CM217" i="3"/>
  <c r="CL217" i="3"/>
  <c r="CK217" i="3"/>
  <c r="CJ217" i="3"/>
  <c r="CI217" i="3"/>
  <c r="CH217" i="3"/>
  <c r="CG217" i="3"/>
  <c r="CF217" i="3"/>
  <c r="CE217" i="3"/>
  <c r="CD217" i="3"/>
  <c r="CC217" i="3"/>
  <c r="CB217" i="3"/>
  <c r="CA217" i="3"/>
  <c r="BZ217" i="3"/>
  <c r="BY217" i="3"/>
  <c r="BX217" i="3"/>
  <c r="BW217" i="3"/>
  <c r="BV217" i="3"/>
  <c r="BU217" i="3"/>
  <c r="BT217" i="3"/>
  <c r="BS217" i="3"/>
  <c r="BR217" i="3"/>
  <c r="BQ217" i="3"/>
  <c r="BP217" i="3"/>
  <c r="BO217" i="3"/>
  <c r="BN217" i="3"/>
  <c r="BM217" i="3"/>
  <c r="BL217" i="3"/>
  <c r="BK217" i="3"/>
  <c r="BJ217" i="3"/>
  <c r="BI217" i="3"/>
  <c r="BH217" i="3"/>
  <c r="BG217" i="3"/>
  <c r="BF217" i="3"/>
  <c r="BE217" i="3"/>
  <c r="BD217" i="3"/>
  <c r="BC217" i="3"/>
  <c r="BB217" i="3"/>
  <c r="BA217" i="3"/>
  <c r="AZ217" i="3"/>
  <c r="AY217" i="3"/>
  <c r="AX217" i="3"/>
  <c r="AW217" i="3"/>
  <c r="AV217" i="3"/>
  <c r="AU217" i="3"/>
  <c r="AT217" i="3"/>
  <c r="AS217" i="3"/>
  <c r="AR217" i="3"/>
  <c r="AQ217" i="3"/>
  <c r="AP217" i="3"/>
  <c r="AO217" i="3"/>
  <c r="AN217" i="3"/>
  <c r="AM217" i="3"/>
  <c r="AL217" i="3"/>
  <c r="AI217" i="3"/>
  <c r="AH217" i="3"/>
  <c r="AG217" i="3"/>
  <c r="AF217" i="3"/>
  <c r="AE217" i="3"/>
  <c r="AD217" i="3"/>
  <c r="AC217" i="3"/>
  <c r="AB217" i="3"/>
  <c r="AA217" i="3"/>
  <c r="Z217" i="3"/>
  <c r="Y217" i="3"/>
  <c r="X217" i="3"/>
  <c r="W217" i="3"/>
  <c r="V217" i="3"/>
  <c r="U217" i="3"/>
  <c r="T217" i="3"/>
  <c r="S217" i="3"/>
  <c r="R217" i="3"/>
  <c r="Q217" i="3"/>
  <c r="N217" i="3" s="1"/>
  <c r="P217" i="3"/>
  <c r="M217" i="3"/>
  <c r="L217" i="3"/>
  <c r="K217" i="3"/>
  <c r="J217" i="3"/>
  <c r="I217" i="3"/>
  <c r="H217" i="3"/>
  <c r="E217" i="3"/>
  <c r="D217" i="3"/>
  <c r="B217" i="3"/>
  <c r="DU216" i="3"/>
  <c r="DT216" i="3"/>
  <c r="DS216" i="3"/>
  <c r="AK216" i="3" s="1"/>
  <c r="O216" i="3" s="1"/>
  <c r="DR216" i="3"/>
  <c r="DQ216" i="3"/>
  <c r="DP216" i="3"/>
  <c r="DO216" i="3"/>
  <c r="DN216" i="3"/>
  <c r="DM216" i="3"/>
  <c r="DL216" i="3"/>
  <c r="DK216" i="3"/>
  <c r="DJ216" i="3"/>
  <c r="DI216" i="3"/>
  <c r="DH216" i="3"/>
  <c r="DG216" i="3"/>
  <c r="DF216" i="3"/>
  <c r="DE216" i="3"/>
  <c r="DD216" i="3"/>
  <c r="DC216" i="3"/>
  <c r="DB216" i="3"/>
  <c r="DA216" i="3"/>
  <c r="CZ216" i="3"/>
  <c r="CY216" i="3"/>
  <c r="CX216" i="3"/>
  <c r="CW216" i="3"/>
  <c r="CV216" i="3"/>
  <c r="CU216" i="3"/>
  <c r="CT216" i="3"/>
  <c r="CS216" i="3"/>
  <c r="CR216" i="3"/>
  <c r="CQ216" i="3"/>
  <c r="CP216" i="3"/>
  <c r="CO216" i="3"/>
  <c r="CN216" i="3"/>
  <c r="CM216" i="3"/>
  <c r="CL216" i="3"/>
  <c r="CK216" i="3"/>
  <c r="CJ216" i="3"/>
  <c r="CI216" i="3"/>
  <c r="CH216" i="3"/>
  <c r="CG216" i="3"/>
  <c r="CF216" i="3"/>
  <c r="CE216" i="3"/>
  <c r="CD216" i="3"/>
  <c r="CC216" i="3"/>
  <c r="CB216" i="3"/>
  <c r="CA216" i="3"/>
  <c r="BZ216" i="3"/>
  <c r="BY216" i="3"/>
  <c r="BX216" i="3"/>
  <c r="BW216" i="3"/>
  <c r="BV216" i="3"/>
  <c r="BU216" i="3"/>
  <c r="BT216" i="3"/>
  <c r="BS216" i="3"/>
  <c r="BR216" i="3"/>
  <c r="BQ216" i="3"/>
  <c r="BP216" i="3"/>
  <c r="BO216" i="3"/>
  <c r="BN216" i="3"/>
  <c r="BM216" i="3"/>
  <c r="BL216" i="3"/>
  <c r="BK216" i="3"/>
  <c r="AJ216" i="3" s="1"/>
  <c r="BJ216" i="3"/>
  <c r="BI216" i="3"/>
  <c r="BH216" i="3"/>
  <c r="BG216" i="3"/>
  <c r="BF216" i="3"/>
  <c r="BE216" i="3"/>
  <c r="BD216" i="3"/>
  <c r="BC216" i="3"/>
  <c r="BB216" i="3"/>
  <c r="BA216" i="3"/>
  <c r="AZ216" i="3"/>
  <c r="AY216" i="3"/>
  <c r="AX216" i="3"/>
  <c r="AV216" i="3"/>
  <c r="AU216" i="3"/>
  <c r="AT216" i="3"/>
  <c r="AS216" i="3"/>
  <c r="AQ216" i="3"/>
  <c r="AP216" i="3"/>
  <c r="AO216" i="3"/>
  <c r="AN216" i="3"/>
  <c r="AM216" i="3"/>
  <c r="AL216" i="3"/>
  <c r="AI216" i="3"/>
  <c r="AH216" i="3"/>
  <c r="AG216" i="3"/>
  <c r="AF216" i="3"/>
  <c r="AR216" i="3" s="1"/>
  <c r="AE216" i="3"/>
  <c r="AD216" i="3"/>
  <c r="AC216" i="3"/>
  <c r="AB216" i="3"/>
  <c r="AA216" i="3"/>
  <c r="Z216" i="3"/>
  <c r="Y216" i="3"/>
  <c r="X216" i="3"/>
  <c r="W216" i="3"/>
  <c r="V216" i="3"/>
  <c r="U216" i="3"/>
  <c r="T216" i="3"/>
  <c r="S216" i="3"/>
  <c r="AW216" i="3" s="1"/>
  <c r="R216" i="3"/>
  <c r="Q216" i="3"/>
  <c r="P216" i="3"/>
  <c r="N216" i="3" s="1"/>
  <c r="M216" i="3"/>
  <c r="L216" i="3"/>
  <c r="K216" i="3"/>
  <c r="J216" i="3"/>
  <c r="I216" i="3"/>
  <c r="H216" i="3"/>
  <c r="E216" i="3"/>
  <c r="D216" i="3"/>
  <c r="B216" i="3"/>
  <c r="DU215" i="3"/>
  <c r="DT215" i="3"/>
  <c r="DS215" i="3"/>
  <c r="DR215" i="3"/>
  <c r="DQ215" i="3"/>
  <c r="DP215" i="3"/>
  <c r="DO215" i="3"/>
  <c r="DN215" i="3"/>
  <c r="DM215" i="3"/>
  <c r="DL215" i="3"/>
  <c r="DK215" i="3"/>
  <c r="DJ215" i="3"/>
  <c r="DI215" i="3"/>
  <c r="DH215" i="3"/>
  <c r="DG215" i="3"/>
  <c r="DF215" i="3"/>
  <c r="DE215" i="3"/>
  <c r="DD215" i="3"/>
  <c r="DC215" i="3"/>
  <c r="DB215" i="3"/>
  <c r="DA215" i="3"/>
  <c r="CZ215" i="3"/>
  <c r="CY215" i="3"/>
  <c r="CX215" i="3"/>
  <c r="CW215" i="3"/>
  <c r="CV215" i="3"/>
  <c r="CU215" i="3"/>
  <c r="CT215" i="3"/>
  <c r="CS215" i="3"/>
  <c r="CR215" i="3"/>
  <c r="CQ215" i="3"/>
  <c r="CP215" i="3"/>
  <c r="CO215" i="3"/>
  <c r="CN215" i="3"/>
  <c r="CM215" i="3"/>
  <c r="CL215" i="3"/>
  <c r="CK215" i="3"/>
  <c r="CJ215" i="3"/>
  <c r="CI215" i="3"/>
  <c r="CH215" i="3"/>
  <c r="CG215" i="3"/>
  <c r="CF215" i="3"/>
  <c r="CE215" i="3"/>
  <c r="CD215" i="3"/>
  <c r="CC215" i="3"/>
  <c r="CB215" i="3"/>
  <c r="CA215" i="3"/>
  <c r="BZ215" i="3"/>
  <c r="BY215" i="3"/>
  <c r="BX215" i="3"/>
  <c r="AJ215" i="3" s="1"/>
  <c r="BW215" i="3"/>
  <c r="BV215" i="3"/>
  <c r="BU215" i="3"/>
  <c r="BT215" i="3"/>
  <c r="BS215" i="3"/>
  <c r="BR215" i="3"/>
  <c r="BQ215" i="3"/>
  <c r="BP215" i="3"/>
  <c r="BO215" i="3"/>
  <c r="BN215" i="3"/>
  <c r="BM215" i="3"/>
  <c r="BL215" i="3"/>
  <c r="BK215" i="3"/>
  <c r="BJ215" i="3"/>
  <c r="BI215" i="3"/>
  <c r="BH215" i="3"/>
  <c r="BG215" i="3"/>
  <c r="BF215" i="3"/>
  <c r="BE215" i="3"/>
  <c r="BD215" i="3"/>
  <c r="BC215" i="3"/>
  <c r="BB215" i="3"/>
  <c r="BA215" i="3"/>
  <c r="AZ215" i="3"/>
  <c r="AY215" i="3"/>
  <c r="AX215" i="3"/>
  <c r="AV215" i="3"/>
  <c r="AU215" i="3"/>
  <c r="AT215" i="3"/>
  <c r="AS215" i="3"/>
  <c r="AR215" i="3"/>
  <c r="AQ215" i="3"/>
  <c r="AP215" i="3"/>
  <c r="AO215" i="3"/>
  <c r="AN215" i="3"/>
  <c r="AM215" i="3"/>
  <c r="AL215" i="3"/>
  <c r="AK215" i="3"/>
  <c r="AI215" i="3"/>
  <c r="AH215" i="3"/>
  <c r="AG215" i="3"/>
  <c r="AF215" i="3"/>
  <c r="AE215" i="3"/>
  <c r="AD215" i="3"/>
  <c r="AC215" i="3"/>
  <c r="AB215" i="3"/>
  <c r="AA215" i="3"/>
  <c r="Z215" i="3"/>
  <c r="Y215" i="3"/>
  <c r="X215" i="3"/>
  <c r="W215" i="3"/>
  <c r="V215" i="3"/>
  <c r="U215" i="3"/>
  <c r="T215" i="3"/>
  <c r="S215" i="3"/>
  <c r="AW215" i="3" s="1"/>
  <c r="R215" i="3"/>
  <c r="Q215" i="3"/>
  <c r="P215" i="3"/>
  <c r="N215" i="3"/>
  <c r="M215" i="3"/>
  <c r="L215" i="3"/>
  <c r="K215" i="3"/>
  <c r="J215" i="3"/>
  <c r="I215" i="3"/>
  <c r="H215" i="3"/>
  <c r="E215" i="3"/>
  <c r="D215" i="3"/>
  <c r="B215" i="3"/>
  <c r="DU214" i="3"/>
  <c r="DT214" i="3"/>
  <c r="DS214" i="3"/>
  <c r="DR214" i="3"/>
  <c r="DQ214" i="3"/>
  <c r="DP214" i="3"/>
  <c r="DO214" i="3"/>
  <c r="DN214" i="3"/>
  <c r="DM214" i="3"/>
  <c r="DL214" i="3"/>
  <c r="DK214" i="3"/>
  <c r="DJ214" i="3"/>
  <c r="DI214" i="3"/>
  <c r="DH214" i="3"/>
  <c r="DG214" i="3"/>
  <c r="DF214" i="3"/>
  <c r="DE214" i="3"/>
  <c r="DD214" i="3"/>
  <c r="DC214" i="3"/>
  <c r="DB214" i="3"/>
  <c r="DA214" i="3"/>
  <c r="CZ214" i="3"/>
  <c r="CY214" i="3"/>
  <c r="CX214" i="3"/>
  <c r="CW214" i="3"/>
  <c r="CV214" i="3"/>
  <c r="CU214" i="3"/>
  <c r="CT214" i="3"/>
  <c r="CS214" i="3"/>
  <c r="CR214" i="3"/>
  <c r="CQ214" i="3"/>
  <c r="CP214" i="3"/>
  <c r="CO214" i="3"/>
  <c r="CN214" i="3"/>
  <c r="CM214" i="3"/>
  <c r="CL214" i="3"/>
  <c r="CK214" i="3"/>
  <c r="CJ214" i="3"/>
  <c r="CI214" i="3"/>
  <c r="CH214" i="3"/>
  <c r="CG214" i="3"/>
  <c r="CF214" i="3"/>
  <c r="CE214" i="3"/>
  <c r="CD214" i="3"/>
  <c r="CC214" i="3"/>
  <c r="CB214" i="3"/>
  <c r="CA214" i="3"/>
  <c r="BZ214" i="3"/>
  <c r="BY214" i="3"/>
  <c r="BX214" i="3"/>
  <c r="BW214" i="3"/>
  <c r="BV214" i="3"/>
  <c r="BU214" i="3"/>
  <c r="BT214" i="3"/>
  <c r="BS214" i="3"/>
  <c r="BR214" i="3"/>
  <c r="BQ214" i="3"/>
  <c r="BP214" i="3"/>
  <c r="BO214" i="3"/>
  <c r="BN214" i="3"/>
  <c r="BM214" i="3"/>
  <c r="BL214" i="3"/>
  <c r="BK214" i="3"/>
  <c r="BJ214" i="3"/>
  <c r="BI214" i="3"/>
  <c r="BH214" i="3"/>
  <c r="BG214" i="3"/>
  <c r="BF214" i="3"/>
  <c r="BE214" i="3"/>
  <c r="BD214" i="3"/>
  <c r="BC214" i="3"/>
  <c r="BB214" i="3"/>
  <c r="BA214" i="3"/>
  <c r="AZ214" i="3"/>
  <c r="AY214" i="3"/>
  <c r="AX214" i="3"/>
  <c r="AV214" i="3"/>
  <c r="AU214" i="3"/>
  <c r="AT214" i="3"/>
  <c r="AS214" i="3"/>
  <c r="AQ214" i="3"/>
  <c r="AP214" i="3"/>
  <c r="AO214" i="3"/>
  <c r="AN214" i="3"/>
  <c r="AM214" i="3"/>
  <c r="AL214" i="3"/>
  <c r="AI214" i="3"/>
  <c r="AH214" i="3"/>
  <c r="AG214" i="3"/>
  <c r="AF214" i="3"/>
  <c r="AR214" i="3" s="1"/>
  <c r="AE214" i="3"/>
  <c r="AD214" i="3"/>
  <c r="AC214" i="3"/>
  <c r="AB214" i="3"/>
  <c r="AA214" i="3"/>
  <c r="Z214" i="3"/>
  <c r="Y214" i="3"/>
  <c r="X214" i="3"/>
  <c r="W214" i="3"/>
  <c r="V214" i="3"/>
  <c r="U214" i="3"/>
  <c r="T214" i="3"/>
  <c r="S214" i="3"/>
  <c r="AW214" i="3" s="1"/>
  <c r="R214" i="3"/>
  <c r="Q214" i="3"/>
  <c r="P214" i="3"/>
  <c r="N214" i="3"/>
  <c r="M214" i="3"/>
  <c r="L214" i="3"/>
  <c r="K214" i="3"/>
  <c r="J214" i="3"/>
  <c r="I214" i="3"/>
  <c r="H214" i="3"/>
  <c r="E214" i="3"/>
  <c r="D214" i="3"/>
  <c r="B214" i="3"/>
  <c r="DU213" i="3"/>
  <c r="DT213" i="3"/>
  <c r="DS213" i="3"/>
  <c r="DR213" i="3"/>
  <c r="DQ213" i="3"/>
  <c r="DP213" i="3"/>
  <c r="DO213" i="3"/>
  <c r="DN213" i="3"/>
  <c r="DM213" i="3"/>
  <c r="DL213" i="3"/>
  <c r="DK213" i="3"/>
  <c r="DJ213" i="3"/>
  <c r="DI213" i="3"/>
  <c r="DH213" i="3"/>
  <c r="DG213" i="3"/>
  <c r="DF213" i="3"/>
  <c r="DE213" i="3"/>
  <c r="DD213" i="3"/>
  <c r="DC213" i="3"/>
  <c r="DB213" i="3"/>
  <c r="DA213" i="3"/>
  <c r="CZ213" i="3"/>
  <c r="CY213" i="3"/>
  <c r="CX213" i="3"/>
  <c r="CW213" i="3"/>
  <c r="CV213" i="3"/>
  <c r="CU213" i="3"/>
  <c r="CT213" i="3"/>
  <c r="CS213" i="3"/>
  <c r="CR213" i="3"/>
  <c r="CQ213" i="3"/>
  <c r="CP213" i="3"/>
  <c r="CO213" i="3"/>
  <c r="CN213" i="3"/>
  <c r="CM213" i="3"/>
  <c r="CL213" i="3"/>
  <c r="CK213" i="3"/>
  <c r="CJ213" i="3"/>
  <c r="CI213" i="3"/>
  <c r="CH213" i="3"/>
  <c r="CG213" i="3"/>
  <c r="CF213" i="3"/>
  <c r="CE213" i="3"/>
  <c r="CD213" i="3"/>
  <c r="CC213" i="3"/>
  <c r="CB213" i="3"/>
  <c r="CA213" i="3"/>
  <c r="BZ213" i="3"/>
  <c r="BY213" i="3"/>
  <c r="BX213" i="3"/>
  <c r="AJ213" i="3" s="1"/>
  <c r="BW213" i="3"/>
  <c r="BV213" i="3"/>
  <c r="BU213" i="3"/>
  <c r="BT213" i="3"/>
  <c r="BS213" i="3"/>
  <c r="BR213" i="3"/>
  <c r="BQ213" i="3"/>
  <c r="BP213" i="3"/>
  <c r="BO213" i="3"/>
  <c r="BN213" i="3"/>
  <c r="BM213" i="3"/>
  <c r="BL213" i="3"/>
  <c r="BK213" i="3"/>
  <c r="BJ213" i="3"/>
  <c r="BI213" i="3"/>
  <c r="BH213" i="3"/>
  <c r="BG213" i="3"/>
  <c r="BF213" i="3"/>
  <c r="BE213" i="3"/>
  <c r="BD213" i="3"/>
  <c r="BC213" i="3"/>
  <c r="BB213" i="3"/>
  <c r="BA213" i="3"/>
  <c r="AZ213" i="3"/>
  <c r="AY213" i="3"/>
  <c r="AX213" i="3"/>
  <c r="AV213" i="3"/>
  <c r="AU213" i="3"/>
  <c r="AT213" i="3"/>
  <c r="AS213" i="3"/>
  <c r="AR213" i="3"/>
  <c r="AQ213" i="3"/>
  <c r="AP213" i="3"/>
  <c r="AO213" i="3"/>
  <c r="AN213" i="3"/>
  <c r="AM213" i="3"/>
  <c r="AL213" i="3"/>
  <c r="AI213" i="3"/>
  <c r="AH213" i="3"/>
  <c r="AG213" i="3"/>
  <c r="AF213" i="3"/>
  <c r="AE213" i="3"/>
  <c r="AD213" i="3"/>
  <c r="AC213" i="3"/>
  <c r="AB213" i="3"/>
  <c r="AA213" i="3"/>
  <c r="Z213" i="3"/>
  <c r="Y213" i="3"/>
  <c r="X213" i="3"/>
  <c r="W213" i="3"/>
  <c r="V213" i="3"/>
  <c r="U213" i="3"/>
  <c r="T213" i="3"/>
  <c r="S213" i="3"/>
  <c r="AW213" i="3" s="1"/>
  <c r="R213" i="3"/>
  <c r="Q213" i="3"/>
  <c r="P213" i="3"/>
  <c r="N213" i="3"/>
  <c r="M213" i="3"/>
  <c r="L213" i="3"/>
  <c r="K213" i="3"/>
  <c r="J213" i="3"/>
  <c r="I213" i="3"/>
  <c r="H213" i="3"/>
  <c r="E213" i="3"/>
  <c r="D213" i="3"/>
  <c r="B213" i="3"/>
  <c r="DU212" i="3"/>
  <c r="DT212" i="3"/>
  <c r="DS212" i="3"/>
  <c r="DR212" i="3"/>
  <c r="DQ212" i="3"/>
  <c r="DP212" i="3"/>
  <c r="DO212" i="3"/>
  <c r="DN212" i="3"/>
  <c r="DM212" i="3"/>
  <c r="DL212" i="3"/>
  <c r="DK212" i="3"/>
  <c r="DJ212" i="3"/>
  <c r="DI212" i="3"/>
  <c r="DH212" i="3"/>
  <c r="DG212" i="3"/>
  <c r="DF212" i="3"/>
  <c r="DE212" i="3"/>
  <c r="DD212" i="3"/>
  <c r="DC212" i="3"/>
  <c r="DB212" i="3"/>
  <c r="DA212" i="3"/>
  <c r="CZ212" i="3"/>
  <c r="CY212" i="3"/>
  <c r="CX212" i="3"/>
  <c r="CW212" i="3"/>
  <c r="CV212" i="3"/>
  <c r="CU212" i="3"/>
  <c r="CT212" i="3"/>
  <c r="CS212" i="3"/>
  <c r="CR212" i="3"/>
  <c r="CQ212" i="3"/>
  <c r="CP212" i="3"/>
  <c r="CO212" i="3"/>
  <c r="CN212" i="3"/>
  <c r="CM212" i="3"/>
  <c r="CL212" i="3"/>
  <c r="CK212" i="3"/>
  <c r="CJ212" i="3"/>
  <c r="CI212" i="3"/>
  <c r="CH212" i="3"/>
  <c r="CG212" i="3"/>
  <c r="CF212" i="3"/>
  <c r="CE212" i="3"/>
  <c r="CD212" i="3"/>
  <c r="CC212" i="3"/>
  <c r="CB212" i="3"/>
  <c r="CA212" i="3"/>
  <c r="BZ212" i="3"/>
  <c r="BY212" i="3"/>
  <c r="BX212" i="3"/>
  <c r="BW212" i="3"/>
  <c r="BV212" i="3"/>
  <c r="BU212" i="3"/>
  <c r="BT212" i="3"/>
  <c r="BS212" i="3"/>
  <c r="BR212" i="3"/>
  <c r="BQ212" i="3"/>
  <c r="BP212" i="3"/>
  <c r="BO212" i="3"/>
  <c r="BN212" i="3"/>
  <c r="BM212" i="3"/>
  <c r="BL212" i="3"/>
  <c r="BK212" i="3"/>
  <c r="BJ212" i="3"/>
  <c r="BI212" i="3"/>
  <c r="BH212" i="3"/>
  <c r="BG212" i="3"/>
  <c r="BF212" i="3"/>
  <c r="BE212" i="3"/>
  <c r="BD212" i="3"/>
  <c r="BC212" i="3"/>
  <c r="BB212" i="3"/>
  <c r="BA212" i="3"/>
  <c r="AZ212" i="3"/>
  <c r="AY212" i="3"/>
  <c r="AX212" i="3"/>
  <c r="AW212" i="3"/>
  <c r="AV212" i="3"/>
  <c r="AU212" i="3"/>
  <c r="AT212" i="3"/>
  <c r="AS212" i="3"/>
  <c r="AR212" i="3"/>
  <c r="AQ212" i="3"/>
  <c r="AP212" i="3"/>
  <c r="AO212" i="3"/>
  <c r="AN212" i="3"/>
  <c r="AM212" i="3"/>
  <c r="AL212" i="3"/>
  <c r="AI212" i="3"/>
  <c r="AH212" i="3"/>
  <c r="AG212" i="3"/>
  <c r="AF212" i="3"/>
  <c r="AE212" i="3"/>
  <c r="AD212" i="3"/>
  <c r="AC212" i="3"/>
  <c r="AB212" i="3"/>
  <c r="AA212" i="3"/>
  <c r="Z212" i="3"/>
  <c r="Y212" i="3"/>
  <c r="X212" i="3"/>
  <c r="W212" i="3"/>
  <c r="V212" i="3"/>
  <c r="U212" i="3"/>
  <c r="T212" i="3"/>
  <c r="S212" i="3"/>
  <c r="R212" i="3"/>
  <c r="Q212" i="3"/>
  <c r="P212" i="3"/>
  <c r="M212" i="3"/>
  <c r="L212" i="3"/>
  <c r="K212" i="3"/>
  <c r="J212" i="3"/>
  <c r="I212" i="3"/>
  <c r="H212" i="3"/>
  <c r="E212" i="3"/>
  <c r="D212" i="3"/>
  <c r="B212" i="3"/>
  <c r="DU211" i="3"/>
  <c r="DT211" i="3"/>
  <c r="DS211" i="3"/>
  <c r="DR211" i="3"/>
  <c r="DQ211" i="3"/>
  <c r="DP211" i="3"/>
  <c r="DO211" i="3"/>
  <c r="DN211" i="3"/>
  <c r="DM211" i="3"/>
  <c r="DL211" i="3"/>
  <c r="DK211" i="3"/>
  <c r="DJ211" i="3"/>
  <c r="DI211" i="3"/>
  <c r="DH211" i="3"/>
  <c r="DG211" i="3"/>
  <c r="DF211" i="3"/>
  <c r="DE211" i="3"/>
  <c r="DD211" i="3"/>
  <c r="DC211" i="3"/>
  <c r="DB211" i="3"/>
  <c r="DA211" i="3"/>
  <c r="CZ211" i="3"/>
  <c r="CY211" i="3"/>
  <c r="CX211" i="3"/>
  <c r="CW211" i="3"/>
  <c r="CV211" i="3"/>
  <c r="CU211" i="3"/>
  <c r="CT211" i="3"/>
  <c r="CS211" i="3"/>
  <c r="CR211" i="3"/>
  <c r="CQ211" i="3"/>
  <c r="CP211" i="3"/>
  <c r="CO211" i="3"/>
  <c r="CN211" i="3"/>
  <c r="CM211" i="3"/>
  <c r="CL211" i="3"/>
  <c r="CK211" i="3"/>
  <c r="CJ211" i="3"/>
  <c r="CI211" i="3"/>
  <c r="CH211" i="3"/>
  <c r="CG211" i="3"/>
  <c r="CF211" i="3"/>
  <c r="CE211" i="3"/>
  <c r="CD211" i="3"/>
  <c r="CC211" i="3"/>
  <c r="CB211" i="3"/>
  <c r="CA211" i="3"/>
  <c r="BZ211" i="3"/>
  <c r="BY211" i="3"/>
  <c r="BX211" i="3"/>
  <c r="BW211" i="3"/>
  <c r="BV211" i="3"/>
  <c r="BU211" i="3"/>
  <c r="BT211" i="3"/>
  <c r="BS211" i="3"/>
  <c r="BR211" i="3"/>
  <c r="BQ211" i="3"/>
  <c r="BP211" i="3"/>
  <c r="BO211" i="3"/>
  <c r="BN211" i="3"/>
  <c r="BM211" i="3"/>
  <c r="BL211" i="3"/>
  <c r="BK211" i="3"/>
  <c r="BJ211" i="3"/>
  <c r="BI211" i="3"/>
  <c r="BH211" i="3"/>
  <c r="BG211" i="3"/>
  <c r="BF211" i="3"/>
  <c r="BE211" i="3"/>
  <c r="BD211" i="3"/>
  <c r="BC211" i="3"/>
  <c r="BB211" i="3"/>
  <c r="BA211" i="3"/>
  <c r="AZ211" i="3"/>
  <c r="AY211" i="3"/>
  <c r="AX211" i="3"/>
  <c r="AV211" i="3"/>
  <c r="AU211" i="3"/>
  <c r="AT211" i="3"/>
  <c r="AS211" i="3"/>
  <c r="AR211" i="3"/>
  <c r="AQ211" i="3"/>
  <c r="AP211" i="3"/>
  <c r="AO211" i="3"/>
  <c r="AN211" i="3"/>
  <c r="AM211" i="3"/>
  <c r="AL211" i="3"/>
  <c r="AK211" i="3"/>
  <c r="AJ211" i="3"/>
  <c r="AI211" i="3"/>
  <c r="AH211" i="3"/>
  <c r="AG211" i="3"/>
  <c r="AF211" i="3"/>
  <c r="AE211" i="3"/>
  <c r="AD211" i="3"/>
  <c r="AC211" i="3"/>
  <c r="AB211" i="3"/>
  <c r="AA211" i="3"/>
  <c r="Z211" i="3"/>
  <c r="Y211" i="3"/>
  <c r="X211" i="3"/>
  <c r="W211" i="3"/>
  <c r="V211" i="3"/>
  <c r="U211" i="3"/>
  <c r="T211" i="3"/>
  <c r="S211" i="3"/>
  <c r="AW211" i="3" s="1"/>
  <c r="R211" i="3"/>
  <c r="Q211" i="3"/>
  <c r="P211" i="3"/>
  <c r="M211" i="3"/>
  <c r="L211" i="3"/>
  <c r="K211" i="3"/>
  <c r="J211" i="3"/>
  <c r="I211" i="3"/>
  <c r="H211" i="3"/>
  <c r="E211" i="3"/>
  <c r="D211" i="3"/>
  <c r="B211" i="3"/>
  <c r="DU210" i="3"/>
  <c r="DT210" i="3"/>
  <c r="DS210" i="3"/>
  <c r="DR210" i="3"/>
  <c r="DQ210" i="3"/>
  <c r="DP210" i="3"/>
  <c r="DO210" i="3"/>
  <c r="DN210" i="3"/>
  <c r="DM210" i="3"/>
  <c r="DL210" i="3"/>
  <c r="DK210" i="3"/>
  <c r="DJ210" i="3"/>
  <c r="DI210" i="3"/>
  <c r="DH210" i="3"/>
  <c r="DG210" i="3"/>
  <c r="DF210" i="3"/>
  <c r="DE210" i="3"/>
  <c r="DD210" i="3"/>
  <c r="DC210" i="3"/>
  <c r="DB210" i="3"/>
  <c r="DA210" i="3"/>
  <c r="CZ210" i="3"/>
  <c r="CY210" i="3"/>
  <c r="CX210" i="3"/>
  <c r="CW210" i="3"/>
  <c r="CV210" i="3"/>
  <c r="CU210" i="3"/>
  <c r="CT210" i="3"/>
  <c r="CS210" i="3"/>
  <c r="CR210" i="3"/>
  <c r="CQ210" i="3"/>
  <c r="CP210" i="3"/>
  <c r="CO210" i="3"/>
  <c r="CN210" i="3"/>
  <c r="CM210" i="3"/>
  <c r="CL210" i="3"/>
  <c r="CK210" i="3"/>
  <c r="CJ210" i="3"/>
  <c r="CI210" i="3"/>
  <c r="CH210" i="3"/>
  <c r="CG210" i="3"/>
  <c r="CF210" i="3"/>
  <c r="CE210" i="3"/>
  <c r="CD210" i="3"/>
  <c r="CC210" i="3"/>
  <c r="CB210" i="3"/>
  <c r="CA210" i="3"/>
  <c r="BZ210" i="3"/>
  <c r="BY210" i="3"/>
  <c r="BX210" i="3"/>
  <c r="BW210" i="3"/>
  <c r="BV210" i="3"/>
  <c r="BU210" i="3"/>
  <c r="BT210" i="3"/>
  <c r="BS210" i="3"/>
  <c r="BR210" i="3"/>
  <c r="BQ210" i="3"/>
  <c r="BP210" i="3"/>
  <c r="BO210" i="3"/>
  <c r="BN210" i="3"/>
  <c r="BM210" i="3"/>
  <c r="BL210" i="3"/>
  <c r="BK210" i="3"/>
  <c r="BJ210" i="3"/>
  <c r="BI210" i="3"/>
  <c r="AJ210" i="3" s="1"/>
  <c r="BH210" i="3"/>
  <c r="BG210" i="3"/>
  <c r="BF210" i="3"/>
  <c r="BE210" i="3"/>
  <c r="BD210" i="3"/>
  <c r="BC210" i="3"/>
  <c r="BB210" i="3"/>
  <c r="BA210" i="3"/>
  <c r="AZ210" i="3"/>
  <c r="AY210" i="3"/>
  <c r="AX210" i="3"/>
  <c r="AW210" i="3"/>
  <c r="AV210" i="3"/>
  <c r="AU210" i="3"/>
  <c r="AT210" i="3"/>
  <c r="AS210" i="3"/>
  <c r="AR210" i="3"/>
  <c r="AQ210" i="3"/>
  <c r="AP210" i="3"/>
  <c r="AO210" i="3"/>
  <c r="AN210" i="3"/>
  <c r="AM210" i="3"/>
  <c r="AL210" i="3"/>
  <c r="AK210" i="3"/>
  <c r="AI210" i="3"/>
  <c r="AH210" i="3"/>
  <c r="AG210" i="3"/>
  <c r="AF210" i="3"/>
  <c r="AE210" i="3"/>
  <c r="AD210" i="3"/>
  <c r="AC210" i="3"/>
  <c r="AB210" i="3"/>
  <c r="AA210" i="3"/>
  <c r="Z210" i="3"/>
  <c r="Y210" i="3"/>
  <c r="X210" i="3"/>
  <c r="W210" i="3"/>
  <c r="V210" i="3"/>
  <c r="U210" i="3"/>
  <c r="T210" i="3"/>
  <c r="S210" i="3"/>
  <c r="R210" i="3"/>
  <c r="Q210" i="3"/>
  <c r="N210" i="3" s="1"/>
  <c r="P210" i="3"/>
  <c r="M210" i="3"/>
  <c r="L210" i="3"/>
  <c r="K210" i="3"/>
  <c r="J210" i="3"/>
  <c r="I210" i="3"/>
  <c r="H210" i="3"/>
  <c r="E210" i="3"/>
  <c r="D210" i="3"/>
  <c r="B210" i="3"/>
  <c r="DU209" i="3"/>
  <c r="DT209" i="3"/>
  <c r="DS209" i="3"/>
  <c r="AK209" i="3" s="1"/>
  <c r="DR209" i="3"/>
  <c r="DQ209" i="3"/>
  <c r="DP209" i="3"/>
  <c r="DO209" i="3"/>
  <c r="DN209" i="3"/>
  <c r="DM209" i="3"/>
  <c r="DL209" i="3"/>
  <c r="DK209" i="3"/>
  <c r="DJ209" i="3"/>
  <c r="DI209" i="3"/>
  <c r="DH209" i="3"/>
  <c r="DG209" i="3"/>
  <c r="DF209" i="3"/>
  <c r="DE209" i="3"/>
  <c r="DD209" i="3"/>
  <c r="DC209" i="3"/>
  <c r="DB209" i="3"/>
  <c r="DA209" i="3"/>
  <c r="CZ209" i="3"/>
  <c r="CY209" i="3"/>
  <c r="CX209" i="3"/>
  <c r="CW209" i="3"/>
  <c r="CV209" i="3"/>
  <c r="CU209" i="3"/>
  <c r="CT209" i="3"/>
  <c r="CS209" i="3"/>
  <c r="CR209" i="3"/>
  <c r="CQ209" i="3"/>
  <c r="CP209" i="3"/>
  <c r="CO209" i="3"/>
  <c r="CN209" i="3"/>
  <c r="CM209" i="3"/>
  <c r="CL209" i="3"/>
  <c r="CK209" i="3"/>
  <c r="CJ209" i="3"/>
  <c r="CI209" i="3"/>
  <c r="CH209" i="3"/>
  <c r="CG209" i="3"/>
  <c r="CF209" i="3"/>
  <c r="CE209" i="3"/>
  <c r="CD209" i="3"/>
  <c r="CC209" i="3"/>
  <c r="CB209" i="3"/>
  <c r="CA209" i="3"/>
  <c r="BZ209" i="3"/>
  <c r="BY209" i="3"/>
  <c r="BX209" i="3"/>
  <c r="BW209" i="3"/>
  <c r="BV209" i="3"/>
  <c r="BU209" i="3"/>
  <c r="BT209" i="3"/>
  <c r="BS209" i="3"/>
  <c r="BR209" i="3"/>
  <c r="BQ209" i="3"/>
  <c r="BP209" i="3"/>
  <c r="BO209" i="3"/>
  <c r="BN209" i="3"/>
  <c r="BM209" i="3"/>
  <c r="BL209" i="3"/>
  <c r="BK209" i="3"/>
  <c r="BJ209" i="3"/>
  <c r="BI209" i="3"/>
  <c r="AJ209" i="3" s="1"/>
  <c r="BH209" i="3"/>
  <c r="BG209" i="3"/>
  <c r="BF209" i="3"/>
  <c r="BE209" i="3"/>
  <c r="BD209" i="3"/>
  <c r="BC209" i="3"/>
  <c r="BB209" i="3"/>
  <c r="BA209" i="3"/>
  <c r="AZ209" i="3"/>
  <c r="AY209" i="3"/>
  <c r="AX209" i="3"/>
  <c r="AV209" i="3"/>
  <c r="AU209" i="3"/>
  <c r="AT209" i="3"/>
  <c r="AS209" i="3"/>
  <c r="AQ209" i="3"/>
  <c r="AP209" i="3"/>
  <c r="AO209" i="3"/>
  <c r="AN209" i="3"/>
  <c r="AM209" i="3"/>
  <c r="AL209" i="3"/>
  <c r="AI209" i="3"/>
  <c r="AH209" i="3"/>
  <c r="AG209" i="3"/>
  <c r="AF209" i="3"/>
  <c r="AR209" i="3" s="1"/>
  <c r="AE209" i="3"/>
  <c r="AD209" i="3"/>
  <c r="AC209" i="3"/>
  <c r="AB209" i="3"/>
  <c r="AA209" i="3"/>
  <c r="Z209" i="3"/>
  <c r="Y209" i="3"/>
  <c r="X209" i="3"/>
  <c r="W209" i="3"/>
  <c r="V209" i="3"/>
  <c r="U209" i="3"/>
  <c r="T209" i="3"/>
  <c r="S209" i="3"/>
  <c r="AW209" i="3" s="1"/>
  <c r="R209" i="3"/>
  <c r="N209" i="3" s="1"/>
  <c r="Q209" i="3"/>
  <c r="P209" i="3"/>
  <c r="M209" i="3"/>
  <c r="L209" i="3"/>
  <c r="K209" i="3"/>
  <c r="J209" i="3"/>
  <c r="I209" i="3"/>
  <c r="H209" i="3"/>
  <c r="E209" i="3"/>
  <c r="D209" i="3"/>
  <c r="B209" i="3"/>
  <c r="DU208" i="3"/>
  <c r="DT208" i="3"/>
  <c r="DS208" i="3"/>
  <c r="AK208" i="3" s="1"/>
  <c r="DR208" i="3"/>
  <c r="DQ208" i="3"/>
  <c r="DP208" i="3"/>
  <c r="DO208" i="3"/>
  <c r="DN208" i="3"/>
  <c r="DM208" i="3"/>
  <c r="DL208" i="3"/>
  <c r="DK208" i="3"/>
  <c r="DJ208" i="3"/>
  <c r="DI208" i="3"/>
  <c r="DH208" i="3"/>
  <c r="DG208" i="3"/>
  <c r="DF208" i="3"/>
  <c r="DE208" i="3"/>
  <c r="DD208" i="3"/>
  <c r="DC208" i="3"/>
  <c r="DB208" i="3"/>
  <c r="DA208" i="3"/>
  <c r="CZ208" i="3"/>
  <c r="CY208" i="3"/>
  <c r="CX208" i="3"/>
  <c r="CW208" i="3"/>
  <c r="CV208" i="3"/>
  <c r="CU208" i="3"/>
  <c r="CT208" i="3"/>
  <c r="CS208" i="3"/>
  <c r="CR208" i="3"/>
  <c r="CQ208" i="3"/>
  <c r="CP208" i="3"/>
  <c r="CO208" i="3"/>
  <c r="CN208" i="3"/>
  <c r="CM208" i="3"/>
  <c r="CL208" i="3"/>
  <c r="CK208" i="3"/>
  <c r="CJ208" i="3"/>
  <c r="CI208" i="3"/>
  <c r="CH208" i="3"/>
  <c r="CG208" i="3"/>
  <c r="CF208" i="3"/>
  <c r="CE208" i="3"/>
  <c r="CD208" i="3"/>
  <c r="CC208" i="3"/>
  <c r="CB208" i="3"/>
  <c r="CA208" i="3"/>
  <c r="BZ208" i="3"/>
  <c r="BY208" i="3"/>
  <c r="BX208" i="3"/>
  <c r="AJ208" i="3" s="1"/>
  <c r="BW208" i="3"/>
  <c r="BV208" i="3"/>
  <c r="BU208" i="3"/>
  <c r="BT208" i="3"/>
  <c r="BS208" i="3"/>
  <c r="BR208" i="3"/>
  <c r="BQ208" i="3"/>
  <c r="BP208" i="3"/>
  <c r="BO208" i="3"/>
  <c r="BN208" i="3"/>
  <c r="BM208" i="3"/>
  <c r="BL208" i="3"/>
  <c r="BK208" i="3"/>
  <c r="BJ208" i="3"/>
  <c r="BI208" i="3"/>
  <c r="BH208" i="3"/>
  <c r="BG208" i="3"/>
  <c r="BF208" i="3"/>
  <c r="BE208" i="3"/>
  <c r="BD208" i="3"/>
  <c r="BC208" i="3"/>
  <c r="BB208" i="3"/>
  <c r="BA208" i="3"/>
  <c r="AZ208" i="3"/>
  <c r="AY208" i="3"/>
  <c r="AX208" i="3"/>
  <c r="AV208" i="3"/>
  <c r="AU208" i="3"/>
  <c r="AT208" i="3"/>
  <c r="AS208" i="3"/>
  <c r="AR208" i="3"/>
  <c r="AQ208" i="3"/>
  <c r="AP208" i="3"/>
  <c r="AO208" i="3"/>
  <c r="AN208" i="3"/>
  <c r="AM208" i="3"/>
  <c r="AL208" i="3"/>
  <c r="AI208" i="3"/>
  <c r="AH208" i="3"/>
  <c r="AG208" i="3"/>
  <c r="AF208" i="3"/>
  <c r="AE208" i="3"/>
  <c r="AD208" i="3"/>
  <c r="AC208" i="3"/>
  <c r="AB208" i="3"/>
  <c r="AA208" i="3"/>
  <c r="Z208" i="3"/>
  <c r="Y208" i="3"/>
  <c r="X208" i="3"/>
  <c r="W208" i="3"/>
  <c r="V208" i="3"/>
  <c r="U208" i="3"/>
  <c r="T208" i="3"/>
  <c r="S208" i="3"/>
  <c r="AW208" i="3" s="1"/>
  <c r="R208" i="3"/>
  <c r="Q208" i="3"/>
  <c r="P208" i="3"/>
  <c r="N208" i="3"/>
  <c r="M208" i="3"/>
  <c r="L208" i="3"/>
  <c r="K208" i="3"/>
  <c r="J208" i="3"/>
  <c r="I208" i="3"/>
  <c r="H208" i="3"/>
  <c r="E208" i="3"/>
  <c r="D208" i="3"/>
  <c r="B208" i="3"/>
  <c r="DU207" i="3"/>
  <c r="DT207" i="3"/>
  <c r="DS207" i="3"/>
  <c r="AK207" i="3" s="1"/>
  <c r="DR207" i="3"/>
  <c r="DQ207" i="3"/>
  <c r="DP207" i="3"/>
  <c r="DO207" i="3"/>
  <c r="DN207" i="3"/>
  <c r="DM207" i="3"/>
  <c r="DL207" i="3"/>
  <c r="DK207" i="3"/>
  <c r="DJ207" i="3"/>
  <c r="DI207" i="3"/>
  <c r="DH207" i="3"/>
  <c r="DG207" i="3"/>
  <c r="DF207" i="3"/>
  <c r="DE207" i="3"/>
  <c r="DD207" i="3"/>
  <c r="DC207" i="3"/>
  <c r="DB207" i="3"/>
  <c r="DA207" i="3"/>
  <c r="CZ207" i="3"/>
  <c r="CY207" i="3"/>
  <c r="CX207" i="3"/>
  <c r="CW207" i="3"/>
  <c r="CV207" i="3"/>
  <c r="CU207" i="3"/>
  <c r="CT207" i="3"/>
  <c r="CS207" i="3"/>
  <c r="CR207" i="3"/>
  <c r="CQ207" i="3"/>
  <c r="CP207" i="3"/>
  <c r="CO207" i="3"/>
  <c r="CN207" i="3"/>
  <c r="CM207" i="3"/>
  <c r="CL207" i="3"/>
  <c r="CK207" i="3"/>
  <c r="CJ207" i="3"/>
  <c r="CI207" i="3"/>
  <c r="CH207" i="3"/>
  <c r="CG207" i="3"/>
  <c r="CF207" i="3"/>
  <c r="CE207" i="3"/>
  <c r="CD207" i="3"/>
  <c r="CC207" i="3"/>
  <c r="CB207" i="3"/>
  <c r="CA207" i="3"/>
  <c r="BZ207" i="3"/>
  <c r="BY207" i="3"/>
  <c r="BX207" i="3"/>
  <c r="BW207" i="3"/>
  <c r="BV207" i="3"/>
  <c r="BU207" i="3"/>
  <c r="BT207" i="3"/>
  <c r="BS207" i="3"/>
  <c r="BR207" i="3"/>
  <c r="BQ207" i="3"/>
  <c r="BP207" i="3"/>
  <c r="BO207" i="3"/>
  <c r="BN207" i="3"/>
  <c r="BM207" i="3"/>
  <c r="BL207" i="3"/>
  <c r="BK207" i="3"/>
  <c r="BJ207" i="3"/>
  <c r="BI207" i="3"/>
  <c r="BH207" i="3"/>
  <c r="BG207" i="3"/>
  <c r="BF207" i="3"/>
  <c r="BE207" i="3"/>
  <c r="BD207" i="3"/>
  <c r="BC207" i="3"/>
  <c r="BB207" i="3"/>
  <c r="BA207" i="3"/>
  <c r="AZ207" i="3"/>
  <c r="AY207" i="3"/>
  <c r="AX207" i="3"/>
  <c r="AV207" i="3"/>
  <c r="AU207" i="3"/>
  <c r="AT207" i="3"/>
  <c r="AS207" i="3"/>
  <c r="AQ207" i="3"/>
  <c r="AP207" i="3"/>
  <c r="AO207" i="3"/>
  <c r="AN207" i="3"/>
  <c r="AM207" i="3"/>
  <c r="AL207" i="3"/>
  <c r="AI207" i="3"/>
  <c r="AH207" i="3"/>
  <c r="AG207" i="3"/>
  <c r="AF207" i="3"/>
  <c r="AR207" i="3" s="1"/>
  <c r="AE207" i="3"/>
  <c r="AD207" i="3"/>
  <c r="AC207" i="3"/>
  <c r="AB207" i="3"/>
  <c r="AA207" i="3"/>
  <c r="Z207" i="3"/>
  <c r="Y207" i="3"/>
  <c r="X207" i="3"/>
  <c r="W207" i="3"/>
  <c r="V207" i="3"/>
  <c r="U207" i="3"/>
  <c r="T207" i="3"/>
  <c r="S207" i="3"/>
  <c r="AW207" i="3" s="1"/>
  <c r="R207" i="3"/>
  <c r="Q207" i="3"/>
  <c r="P207" i="3"/>
  <c r="M207" i="3"/>
  <c r="L207" i="3"/>
  <c r="K207" i="3"/>
  <c r="J207" i="3"/>
  <c r="I207" i="3"/>
  <c r="H207" i="3"/>
  <c r="E207" i="3"/>
  <c r="D207" i="3"/>
  <c r="B207" i="3"/>
  <c r="DU206" i="3"/>
  <c r="DT206" i="3"/>
  <c r="DS206" i="3"/>
  <c r="AK206" i="3" s="1"/>
  <c r="O206" i="3" s="1"/>
  <c r="DR206" i="3"/>
  <c r="DQ206" i="3"/>
  <c r="DP206" i="3"/>
  <c r="DO206" i="3"/>
  <c r="DN206" i="3"/>
  <c r="DM206" i="3"/>
  <c r="DL206" i="3"/>
  <c r="DK206" i="3"/>
  <c r="DJ206" i="3"/>
  <c r="DI206" i="3"/>
  <c r="DH206" i="3"/>
  <c r="DG206" i="3"/>
  <c r="DF206" i="3"/>
  <c r="DE206" i="3"/>
  <c r="DD206" i="3"/>
  <c r="DC206" i="3"/>
  <c r="DB206" i="3"/>
  <c r="DA206" i="3"/>
  <c r="CZ206" i="3"/>
  <c r="CY206" i="3"/>
  <c r="CX206" i="3"/>
  <c r="CW206" i="3"/>
  <c r="CV206" i="3"/>
  <c r="CU206" i="3"/>
  <c r="CT206" i="3"/>
  <c r="CS206" i="3"/>
  <c r="CR206" i="3"/>
  <c r="CQ206" i="3"/>
  <c r="CP206" i="3"/>
  <c r="CO206" i="3"/>
  <c r="CN206" i="3"/>
  <c r="CM206" i="3"/>
  <c r="CL206" i="3"/>
  <c r="CK206" i="3"/>
  <c r="CJ206" i="3"/>
  <c r="CI206" i="3"/>
  <c r="CH206" i="3"/>
  <c r="CG206" i="3"/>
  <c r="CF206" i="3"/>
  <c r="CE206" i="3"/>
  <c r="CD206" i="3"/>
  <c r="CC206" i="3"/>
  <c r="CB206" i="3"/>
  <c r="CA206" i="3"/>
  <c r="BZ206" i="3"/>
  <c r="BY206" i="3"/>
  <c r="BX206" i="3"/>
  <c r="BW206" i="3"/>
  <c r="BV206" i="3"/>
  <c r="BU206" i="3"/>
  <c r="BT206" i="3"/>
  <c r="BS206" i="3"/>
  <c r="BR206" i="3"/>
  <c r="BQ206" i="3"/>
  <c r="BP206" i="3"/>
  <c r="BO206" i="3"/>
  <c r="BN206" i="3"/>
  <c r="BM206" i="3"/>
  <c r="BL206" i="3"/>
  <c r="BK206" i="3"/>
  <c r="AJ206" i="3" s="1"/>
  <c r="BJ206" i="3"/>
  <c r="BI206" i="3"/>
  <c r="BH206" i="3"/>
  <c r="BG206" i="3"/>
  <c r="BF206" i="3"/>
  <c r="BE206" i="3"/>
  <c r="BD206" i="3"/>
  <c r="BC206" i="3"/>
  <c r="BB206" i="3"/>
  <c r="BA206" i="3"/>
  <c r="AZ206" i="3"/>
  <c r="AY206" i="3"/>
  <c r="AX206" i="3"/>
  <c r="AW206" i="3"/>
  <c r="AV206" i="3"/>
  <c r="AU206" i="3"/>
  <c r="AT206" i="3"/>
  <c r="AS206" i="3"/>
  <c r="AQ206" i="3"/>
  <c r="AP206" i="3"/>
  <c r="AO206" i="3"/>
  <c r="AN206" i="3"/>
  <c r="AM206" i="3"/>
  <c r="AL206" i="3"/>
  <c r="AI206" i="3"/>
  <c r="AH206" i="3"/>
  <c r="AG206" i="3"/>
  <c r="AF206" i="3"/>
  <c r="AR206" i="3" s="1"/>
  <c r="AE206" i="3"/>
  <c r="AD206" i="3"/>
  <c r="AC206" i="3"/>
  <c r="AB206" i="3"/>
  <c r="AA206" i="3"/>
  <c r="Z206" i="3"/>
  <c r="Y206" i="3"/>
  <c r="X206" i="3"/>
  <c r="W206" i="3"/>
  <c r="V206" i="3"/>
  <c r="U206" i="3"/>
  <c r="T206" i="3"/>
  <c r="S206" i="3"/>
  <c r="R206" i="3"/>
  <c r="Q206" i="3"/>
  <c r="P206" i="3"/>
  <c r="N206" i="3"/>
  <c r="M206" i="3"/>
  <c r="L206" i="3"/>
  <c r="K206" i="3"/>
  <c r="J206" i="3"/>
  <c r="I206" i="3"/>
  <c r="H206" i="3"/>
  <c r="E206" i="3"/>
  <c r="D206" i="3"/>
  <c r="B206" i="3"/>
  <c r="DU205" i="3"/>
  <c r="DT205" i="3"/>
  <c r="DS205" i="3"/>
  <c r="DR205" i="3"/>
  <c r="DQ205" i="3"/>
  <c r="DP205" i="3"/>
  <c r="DO205" i="3"/>
  <c r="DN205" i="3"/>
  <c r="DM205" i="3"/>
  <c r="DL205" i="3"/>
  <c r="DK205" i="3"/>
  <c r="DJ205" i="3"/>
  <c r="DI205" i="3"/>
  <c r="DH205" i="3"/>
  <c r="DG205" i="3"/>
  <c r="DF205" i="3"/>
  <c r="DE205" i="3"/>
  <c r="DD205" i="3"/>
  <c r="DC205" i="3"/>
  <c r="DB205" i="3"/>
  <c r="DA205" i="3"/>
  <c r="CZ205" i="3"/>
  <c r="CY205" i="3"/>
  <c r="CX205" i="3"/>
  <c r="CW205" i="3"/>
  <c r="CV205" i="3"/>
  <c r="CU205" i="3"/>
  <c r="CT205" i="3"/>
  <c r="CS205" i="3"/>
  <c r="CR205" i="3"/>
  <c r="CQ205" i="3"/>
  <c r="CP205" i="3"/>
  <c r="CO205" i="3"/>
  <c r="CN205" i="3"/>
  <c r="CM205" i="3"/>
  <c r="CL205" i="3"/>
  <c r="CK205" i="3"/>
  <c r="CJ205" i="3"/>
  <c r="CI205" i="3"/>
  <c r="CH205" i="3"/>
  <c r="CG205" i="3"/>
  <c r="CF205" i="3"/>
  <c r="CE205" i="3"/>
  <c r="CD205" i="3"/>
  <c r="CC205" i="3"/>
  <c r="CB205" i="3"/>
  <c r="CA205" i="3"/>
  <c r="BZ205" i="3"/>
  <c r="BY205" i="3"/>
  <c r="BX205" i="3"/>
  <c r="AJ205" i="3" s="1"/>
  <c r="BW205" i="3"/>
  <c r="BV205" i="3"/>
  <c r="BU205" i="3"/>
  <c r="BT205" i="3"/>
  <c r="BS205" i="3"/>
  <c r="BR205" i="3"/>
  <c r="BQ205" i="3"/>
  <c r="BP205" i="3"/>
  <c r="BO205" i="3"/>
  <c r="BN205" i="3"/>
  <c r="BM205" i="3"/>
  <c r="BL205" i="3"/>
  <c r="BK205" i="3"/>
  <c r="BJ205" i="3"/>
  <c r="BI205" i="3"/>
  <c r="BH205" i="3"/>
  <c r="BG205" i="3"/>
  <c r="BF205" i="3"/>
  <c r="BE205" i="3"/>
  <c r="BD205" i="3"/>
  <c r="BC205" i="3"/>
  <c r="BB205" i="3"/>
  <c r="BA205" i="3"/>
  <c r="AZ205" i="3"/>
  <c r="AY205" i="3"/>
  <c r="AX205" i="3"/>
  <c r="AV205" i="3"/>
  <c r="AU205" i="3"/>
  <c r="AT205" i="3"/>
  <c r="AS205" i="3"/>
  <c r="AR205" i="3"/>
  <c r="AQ205" i="3"/>
  <c r="AP205" i="3"/>
  <c r="AO205" i="3"/>
  <c r="AN205" i="3"/>
  <c r="AM205" i="3"/>
  <c r="AL205" i="3"/>
  <c r="AK205" i="3"/>
  <c r="AI205" i="3"/>
  <c r="AH205" i="3"/>
  <c r="AG205" i="3"/>
  <c r="AF205" i="3"/>
  <c r="AE205" i="3"/>
  <c r="AD205" i="3"/>
  <c r="AC205" i="3"/>
  <c r="AB205" i="3"/>
  <c r="AA205" i="3"/>
  <c r="Z205" i="3"/>
  <c r="Y205" i="3"/>
  <c r="X205" i="3"/>
  <c r="W205" i="3"/>
  <c r="V205" i="3"/>
  <c r="U205" i="3"/>
  <c r="T205" i="3"/>
  <c r="S205" i="3"/>
  <c r="AW205" i="3" s="1"/>
  <c r="R205" i="3"/>
  <c r="Q205" i="3"/>
  <c r="N205" i="3" s="1"/>
  <c r="P205" i="3"/>
  <c r="M205" i="3"/>
  <c r="L205" i="3"/>
  <c r="K205" i="3"/>
  <c r="J205" i="3"/>
  <c r="I205" i="3"/>
  <c r="H205" i="3"/>
  <c r="E205" i="3"/>
  <c r="D205" i="3"/>
  <c r="B205" i="3"/>
  <c r="DU204" i="3"/>
  <c r="DT204" i="3"/>
  <c r="DS204" i="3"/>
  <c r="DR204" i="3"/>
  <c r="DQ204" i="3"/>
  <c r="DP204" i="3"/>
  <c r="DO204" i="3"/>
  <c r="DN204" i="3"/>
  <c r="DM204" i="3"/>
  <c r="DL204" i="3"/>
  <c r="DK204" i="3"/>
  <c r="DJ204" i="3"/>
  <c r="DI204" i="3"/>
  <c r="DH204" i="3"/>
  <c r="DG204" i="3"/>
  <c r="DF204" i="3"/>
  <c r="DE204" i="3"/>
  <c r="DD204" i="3"/>
  <c r="DC204" i="3"/>
  <c r="DB204" i="3"/>
  <c r="DA204" i="3"/>
  <c r="CZ204" i="3"/>
  <c r="CY204" i="3"/>
  <c r="CX204" i="3"/>
  <c r="CW204" i="3"/>
  <c r="CV204" i="3"/>
  <c r="CU204" i="3"/>
  <c r="CT204" i="3"/>
  <c r="CS204" i="3"/>
  <c r="CR204" i="3"/>
  <c r="CQ204" i="3"/>
  <c r="CP204" i="3"/>
  <c r="CO204" i="3"/>
  <c r="CN204" i="3"/>
  <c r="CM204" i="3"/>
  <c r="CL204" i="3"/>
  <c r="CK204" i="3"/>
  <c r="CJ204" i="3"/>
  <c r="CI204" i="3"/>
  <c r="CH204" i="3"/>
  <c r="CG204" i="3"/>
  <c r="CF204" i="3"/>
  <c r="CE204" i="3"/>
  <c r="CD204" i="3"/>
  <c r="CC204" i="3"/>
  <c r="CB204" i="3"/>
  <c r="CA204" i="3"/>
  <c r="BZ204" i="3"/>
  <c r="BY204" i="3"/>
  <c r="BX204" i="3"/>
  <c r="BW204" i="3"/>
  <c r="BV204" i="3"/>
  <c r="BU204" i="3"/>
  <c r="BT204" i="3"/>
  <c r="BS204" i="3"/>
  <c r="BR204" i="3"/>
  <c r="BQ204" i="3"/>
  <c r="BP204" i="3"/>
  <c r="BO204" i="3"/>
  <c r="BN204" i="3"/>
  <c r="BM204" i="3"/>
  <c r="BL204" i="3"/>
  <c r="BK204" i="3"/>
  <c r="BJ204" i="3"/>
  <c r="BI204" i="3"/>
  <c r="BH204" i="3"/>
  <c r="BG204" i="3"/>
  <c r="BF204" i="3"/>
  <c r="BE204" i="3"/>
  <c r="BD204" i="3"/>
  <c r="BC204" i="3"/>
  <c r="BB204" i="3"/>
  <c r="BA204" i="3"/>
  <c r="AZ204" i="3"/>
  <c r="AY204" i="3"/>
  <c r="AX204" i="3"/>
  <c r="AW204" i="3"/>
  <c r="AV204" i="3"/>
  <c r="AU204" i="3"/>
  <c r="AT204" i="3"/>
  <c r="AS204" i="3"/>
  <c r="AR204" i="3"/>
  <c r="AQ204" i="3"/>
  <c r="AP204" i="3"/>
  <c r="AO204" i="3"/>
  <c r="AN204" i="3"/>
  <c r="AM204" i="3"/>
  <c r="AL204" i="3"/>
  <c r="AI204" i="3"/>
  <c r="AH204" i="3"/>
  <c r="AG204" i="3"/>
  <c r="AF204" i="3"/>
  <c r="AE204" i="3"/>
  <c r="AD204" i="3"/>
  <c r="AC204" i="3"/>
  <c r="AB204" i="3"/>
  <c r="AA204" i="3"/>
  <c r="Z204" i="3"/>
  <c r="Y204" i="3"/>
  <c r="X204" i="3"/>
  <c r="W204" i="3"/>
  <c r="V204" i="3"/>
  <c r="U204" i="3"/>
  <c r="T204" i="3"/>
  <c r="S204" i="3"/>
  <c r="R204" i="3"/>
  <c r="Q204" i="3"/>
  <c r="P204" i="3"/>
  <c r="M204" i="3"/>
  <c r="L204" i="3"/>
  <c r="K204" i="3"/>
  <c r="J204" i="3"/>
  <c r="I204" i="3"/>
  <c r="H204" i="3"/>
  <c r="E204" i="3"/>
  <c r="D204" i="3"/>
  <c r="B204" i="3"/>
  <c r="DU203" i="3"/>
  <c r="DT203" i="3"/>
  <c r="DS203" i="3"/>
  <c r="DR203" i="3"/>
  <c r="DQ203" i="3"/>
  <c r="DP203" i="3"/>
  <c r="DO203" i="3"/>
  <c r="DN203" i="3"/>
  <c r="DM203" i="3"/>
  <c r="DL203" i="3"/>
  <c r="DK203" i="3"/>
  <c r="DJ203" i="3"/>
  <c r="DI203" i="3"/>
  <c r="DH203" i="3"/>
  <c r="DG203" i="3"/>
  <c r="DF203" i="3"/>
  <c r="DE203" i="3"/>
  <c r="DD203" i="3"/>
  <c r="DC203" i="3"/>
  <c r="DB203" i="3"/>
  <c r="DA203" i="3"/>
  <c r="CZ203" i="3"/>
  <c r="CY203" i="3"/>
  <c r="CX203" i="3"/>
  <c r="CW203" i="3"/>
  <c r="CV203" i="3"/>
  <c r="CU203" i="3"/>
  <c r="CT203" i="3"/>
  <c r="CS203" i="3"/>
  <c r="CR203" i="3"/>
  <c r="CQ203" i="3"/>
  <c r="CP203" i="3"/>
  <c r="CO203" i="3"/>
  <c r="CN203" i="3"/>
  <c r="CM203" i="3"/>
  <c r="CL203" i="3"/>
  <c r="CK203" i="3"/>
  <c r="CJ203" i="3"/>
  <c r="CI203" i="3"/>
  <c r="CH203" i="3"/>
  <c r="CG203" i="3"/>
  <c r="CF203" i="3"/>
  <c r="CE203" i="3"/>
  <c r="CD203" i="3"/>
  <c r="CC203" i="3"/>
  <c r="CB203" i="3"/>
  <c r="CA203" i="3"/>
  <c r="BZ203" i="3"/>
  <c r="BY203" i="3"/>
  <c r="BX203" i="3"/>
  <c r="AJ203" i="3" s="1"/>
  <c r="BW203" i="3"/>
  <c r="BV203" i="3"/>
  <c r="BU203" i="3"/>
  <c r="BT203" i="3"/>
  <c r="BS203" i="3"/>
  <c r="BR203" i="3"/>
  <c r="BQ203" i="3"/>
  <c r="BP203" i="3"/>
  <c r="BO203" i="3"/>
  <c r="BN203" i="3"/>
  <c r="BM203" i="3"/>
  <c r="BL203" i="3"/>
  <c r="BK203" i="3"/>
  <c r="BJ203" i="3"/>
  <c r="BI203" i="3"/>
  <c r="BH203" i="3"/>
  <c r="BG203" i="3"/>
  <c r="BF203" i="3"/>
  <c r="BE203" i="3"/>
  <c r="BD203" i="3"/>
  <c r="BC203" i="3"/>
  <c r="BB203" i="3"/>
  <c r="BA203" i="3"/>
  <c r="AZ203" i="3"/>
  <c r="AY203" i="3"/>
  <c r="AX203" i="3"/>
  <c r="AW203" i="3"/>
  <c r="AV203" i="3"/>
  <c r="AU203" i="3"/>
  <c r="AT203" i="3"/>
  <c r="AS203" i="3"/>
  <c r="AR203" i="3"/>
  <c r="AQ203" i="3"/>
  <c r="AP203" i="3"/>
  <c r="AO203" i="3"/>
  <c r="AN203" i="3"/>
  <c r="AM203" i="3"/>
  <c r="AL203" i="3"/>
  <c r="AI203" i="3"/>
  <c r="AH203" i="3"/>
  <c r="AG203" i="3"/>
  <c r="AF203" i="3"/>
  <c r="AE203" i="3"/>
  <c r="AD203" i="3"/>
  <c r="AC203" i="3"/>
  <c r="AB203" i="3"/>
  <c r="AA203" i="3"/>
  <c r="Z203" i="3"/>
  <c r="Y203" i="3"/>
  <c r="X203" i="3"/>
  <c r="W203" i="3"/>
  <c r="V203" i="3"/>
  <c r="U203" i="3"/>
  <c r="T203" i="3"/>
  <c r="S203" i="3"/>
  <c r="R203" i="3"/>
  <c r="Q203" i="3"/>
  <c r="P203" i="3"/>
  <c r="N203" i="3"/>
  <c r="M203" i="3"/>
  <c r="L203" i="3"/>
  <c r="K203" i="3"/>
  <c r="J203" i="3"/>
  <c r="I203" i="3"/>
  <c r="H203" i="3"/>
  <c r="E203" i="3"/>
  <c r="D203" i="3"/>
  <c r="B203" i="3"/>
  <c r="DU202" i="3"/>
  <c r="DT202" i="3"/>
  <c r="DS202" i="3"/>
  <c r="DR202" i="3"/>
  <c r="DQ202" i="3"/>
  <c r="DP202" i="3"/>
  <c r="DO202" i="3"/>
  <c r="DN202" i="3"/>
  <c r="DM202" i="3"/>
  <c r="DL202" i="3"/>
  <c r="DK202" i="3"/>
  <c r="DJ202" i="3"/>
  <c r="DI202" i="3"/>
  <c r="DH202" i="3"/>
  <c r="DG202" i="3"/>
  <c r="DF202" i="3"/>
  <c r="DE202" i="3"/>
  <c r="DD202" i="3"/>
  <c r="DC202" i="3"/>
  <c r="DB202" i="3"/>
  <c r="DA202" i="3"/>
  <c r="CZ202" i="3"/>
  <c r="CY202" i="3"/>
  <c r="CX202" i="3"/>
  <c r="CW202" i="3"/>
  <c r="CV202" i="3"/>
  <c r="CU202" i="3"/>
  <c r="CT202" i="3"/>
  <c r="CS202" i="3"/>
  <c r="CR202" i="3"/>
  <c r="CQ202" i="3"/>
  <c r="CP202" i="3"/>
  <c r="CO202" i="3"/>
  <c r="CN202" i="3"/>
  <c r="CM202" i="3"/>
  <c r="CL202" i="3"/>
  <c r="CK202" i="3"/>
  <c r="CJ202" i="3"/>
  <c r="CI202" i="3"/>
  <c r="CH202" i="3"/>
  <c r="CG202" i="3"/>
  <c r="CF202" i="3"/>
  <c r="CE202" i="3"/>
  <c r="CD202" i="3"/>
  <c r="CC202" i="3"/>
  <c r="CB202" i="3"/>
  <c r="CA202" i="3"/>
  <c r="BZ202" i="3"/>
  <c r="BY202" i="3"/>
  <c r="BX202" i="3"/>
  <c r="BW202" i="3"/>
  <c r="BV202" i="3"/>
  <c r="BU202" i="3"/>
  <c r="BT202" i="3"/>
  <c r="BS202" i="3"/>
  <c r="BR202" i="3"/>
  <c r="BQ202" i="3"/>
  <c r="BP202" i="3"/>
  <c r="BO202" i="3"/>
  <c r="BN202" i="3"/>
  <c r="BM202" i="3"/>
  <c r="BL202" i="3"/>
  <c r="BK202" i="3"/>
  <c r="BJ202" i="3"/>
  <c r="BI202" i="3"/>
  <c r="BH202" i="3"/>
  <c r="BG202" i="3"/>
  <c r="BF202" i="3"/>
  <c r="BE202" i="3"/>
  <c r="BD202" i="3"/>
  <c r="BC202" i="3"/>
  <c r="BB202" i="3"/>
  <c r="BA202" i="3"/>
  <c r="AZ202" i="3"/>
  <c r="AY202" i="3"/>
  <c r="AX202" i="3"/>
  <c r="AW202" i="3"/>
  <c r="AV202" i="3"/>
  <c r="AU202" i="3"/>
  <c r="AT202" i="3"/>
  <c r="AS202" i="3"/>
  <c r="AQ202" i="3"/>
  <c r="AP202" i="3"/>
  <c r="AO202" i="3"/>
  <c r="AN202" i="3"/>
  <c r="AM202" i="3"/>
  <c r="AL202" i="3"/>
  <c r="AK202" i="3"/>
  <c r="AJ202" i="3"/>
  <c r="AI202" i="3"/>
  <c r="AH202" i="3"/>
  <c r="AG202" i="3"/>
  <c r="AF202" i="3"/>
  <c r="AR202" i="3" s="1"/>
  <c r="AE202" i="3"/>
  <c r="AD202" i="3"/>
  <c r="AC202" i="3"/>
  <c r="AB202" i="3"/>
  <c r="AA202" i="3"/>
  <c r="Z202" i="3"/>
  <c r="Y202" i="3"/>
  <c r="X202" i="3"/>
  <c r="W202" i="3"/>
  <c r="V202" i="3"/>
  <c r="U202" i="3"/>
  <c r="T202" i="3"/>
  <c r="S202" i="3"/>
  <c r="R202" i="3"/>
  <c r="Q202" i="3"/>
  <c r="P202" i="3"/>
  <c r="M202" i="3"/>
  <c r="L202" i="3"/>
  <c r="K202" i="3"/>
  <c r="J202" i="3"/>
  <c r="I202" i="3"/>
  <c r="H202" i="3"/>
  <c r="E202" i="3"/>
  <c r="D202" i="3"/>
  <c r="B202" i="3"/>
  <c r="DU201" i="3"/>
  <c r="DT201" i="3"/>
  <c r="DS201" i="3"/>
  <c r="DR201" i="3"/>
  <c r="DQ201" i="3"/>
  <c r="DP201" i="3"/>
  <c r="DO201" i="3"/>
  <c r="DN201" i="3"/>
  <c r="DM201" i="3"/>
  <c r="DL201" i="3"/>
  <c r="DK201" i="3"/>
  <c r="DJ201" i="3"/>
  <c r="DI201" i="3"/>
  <c r="DH201" i="3"/>
  <c r="DG201" i="3"/>
  <c r="DF201" i="3"/>
  <c r="DE201" i="3"/>
  <c r="DD201" i="3"/>
  <c r="DC201" i="3"/>
  <c r="DB201" i="3"/>
  <c r="DA201" i="3"/>
  <c r="CZ201" i="3"/>
  <c r="CY201" i="3"/>
  <c r="CX201" i="3"/>
  <c r="CW201" i="3"/>
  <c r="CV201" i="3"/>
  <c r="CU201" i="3"/>
  <c r="CT201" i="3"/>
  <c r="CS201" i="3"/>
  <c r="CR201" i="3"/>
  <c r="CQ201" i="3"/>
  <c r="CP201" i="3"/>
  <c r="CO201" i="3"/>
  <c r="CN201" i="3"/>
  <c r="CM201" i="3"/>
  <c r="CL201" i="3"/>
  <c r="CK201" i="3"/>
  <c r="CJ201" i="3"/>
  <c r="CI201" i="3"/>
  <c r="CH201" i="3"/>
  <c r="CG201" i="3"/>
  <c r="CF201" i="3"/>
  <c r="CE201" i="3"/>
  <c r="CD201" i="3"/>
  <c r="CC201" i="3"/>
  <c r="CB201" i="3"/>
  <c r="CA201" i="3"/>
  <c r="BZ201" i="3"/>
  <c r="BY201" i="3"/>
  <c r="BX201" i="3"/>
  <c r="BW201" i="3"/>
  <c r="BV201" i="3"/>
  <c r="BU201" i="3"/>
  <c r="BT201" i="3"/>
  <c r="BS201" i="3"/>
  <c r="BR201" i="3"/>
  <c r="BQ201" i="3"/>
  <c r="BP201" i="3"/>
  <c r="BO201" i="3"/>
  <c r="BN201" i="3"/>
  <c r="BM201" i="3"/>
  <c r="BL201" i="3"/>
  <c r="BK201" i="3"/>
  <c r="BJ201" i="3"/>
  <c r="BI201" i="3"/>
  <c r="AJ201" i="3" s="1"/>
  <c r="BH201" i="3"/>
  <c r="BG201" i="3"/>
  <c r="BF201" i="3"/>
  <c r="BE201" i="3"/>
  <c r="BD201" i="3"/>
  <c r="BC201" i="3"/>
  <c r="BB201" i="3"/>
  <c r="BA201" i="3"/>
  <c r="AZ201" i="3"/>
  <c r="AY201" i="3"/>
  <c r="AX201" i="3"/>
  <c r="AV201" i="3"/>
  <c r="AU201" i="3"/>
  <c r="AT201" i="3"/>
  <c r="AS201" i="3"/>
  <c r="AQ201" i="3"/>
  <c r="AP201" i="3"/>
  <c r="AO201" i="3"/>
  <c r="AN201" i="3"/>
  <c r="AM201" i="3"/>
  <c r="AL201" i="3"/>
  <c r="AK201" i="3"/>
  <c r="O201" i="3" s="1"/>
  <c r="AI201" i="3"/>
  <c r="AH201" i="3"/>
  <c r="AG201" i="3"/>
  <c r="AF201" i="3"/>
  <c r="AR201" i="3" s="1"/>
  <c r="AE201" i="3"/>
  <c r="AD201" i="3"/>
  <c r="AC201" i="3"/>
  <c r="AB201" i="3"/>
  <c r="AA201" i="3"/>
  <c r="Z201" i="3"/>
  <c r="Y201" i="3"/>
  <c r="X201" i="3"/>
  <c r="W201" i="3"/>
  <c r="V201" i="3"/>
  <c r="U201" i="3"/>
  <c r="T201" i="3"/>
  <c r="S201" i="3"/>
  <c r="AW201" i="3" s="1"/>
  <c r="R201" i="3"/>
  <c r="Q201" i="3"/>
  <c r="N201" i="3" s="1"/>
  <c r="P201" i="3"/>
  <c r="M201" i="3"/>
  <c r="L201" i="3"/>
  <c r="K201" i="3"/>
  <c r="J201" i="3"/>
  <c r="I201" i="3"/>
  <c r="H201" i="3"/>
  <c r="E201" i="3"/>
  <c r="D201" i="3"/>
  <c r="B201" i="3"/>
  <c r="DU200" i="3"/>
  <c r="DT200" i="3"/>
  <c r="DS200" i="3"/>
  <c r="DR200" i="3"/>
  <c r="DQ200" i="3"/>
  <c r="DP200" i="3"/>
  <c r="DO200" i="3"/>
  <c r="DN200" i="3"/>
  <c r="DM200" i="3"/>
  <c r="DL200" i="3"/>
  <c r="DK200" i="3"/>
  <c r="AK200" i="3" s="1"/>
  <c r="O200" i="3" s="1"/>
  <c r="DJ200" i="3"/>
  <c r="DI200" i="3"/>
  <c r="DH200" i="3"/>
  <c r="DG200" i="3"/>
  <c r="DF200" i="3"/>
  <c r="DE200" i="3"/>
  <c r="DD200" i="3"/>
  <c r="DC200" i="3"/>
  <c r="DB200" i="3"/>
  <c r="DA200" i="3"/>
  <c r="CZ200" i="3"/>
  <c r="CY200" i="3"/>
  <c r="CX200" i="3"/>
  <c r="CW200" i="3"/>
  <c r="CV200" i="3"/>
  <c r="CU200" i="3"/>
  <c r="CT200" i="3"/>
  <c r="CS200" i="3"/>
  <c r="CR200" i="3"/>
  <c r="CQ200" i="3"/>
  <c r="CP200" i="3"/>
  <c r="CO200" i="3"/>
  <c r="CN200" i="3"/>
  <c r="CM200" i="3"/>
  <c r="CL200" i="3"/>
  <c r="CK200" i="3"/>
  <c r="CJ200" i="3"/>
  <c r="CI200" i="3"/>
  <c r="CH200" i="3"/>
  <c r="CG200" i="3"/>
  <c r="CF200" i="3"/>
  <c r="CE200" i="3"/>
  <c r="CD200" i="3"/>
  <c r="CC200" i="3"/>
  <c r="CB200" i="3"/>
  <c r="CA200" i="3"/>
  <c r="BZ200" i="3"/>
  <c r="BY200" i="3"/>
  <c r="BX200" i="3"/>
  <c r="BW200" i="3"/>
  <c r="BV200" i="3"/>
  <c r="BU200" i="3"/>
  <c r="BT200" i="3"/>
  <c r="BS200" i="3"/>
  <c r="BR200" i="3"/>
  <c r="BQ200" i="3"/>
  <c r="BP200" i="3"/>
  <c r="BO200" i="3"/>
  <c r="BN200" i="3"/>
  <c r="BM200" i="3"/>
  <c r="BL200" i="3"/>
  <c r="BK200" i="3"/>
  <c r="BJ200" i="3"/>
  <c r="BI200" i="3"/>
  <c r="AJ200" i="3" s="1"/>
  <c r="BH200" i="3"/>
  <c r="BG200" i="3"/>
  <c r="BF200" i="3"/>
  <c r="BE200" i="3"/>
  <c r="BD200" i="3"/>
  <c r="BC200" i="3"/>
  <c r="BB200" i="3"/>
  <c r="BA200" i="3"/>
  <c r="AZ200" i="3"/>
  <c r="AY200" i="3"/>
  <c r="AX200" i="3"/>
  <c r="AW200" i="3"/>
  <c r="AV200" i="3"/>
  <c r="AU200" i="3"/>
  <c r="AT200" i="3"/>
  <c r="AS200" i="3"/>
  <c r="AR200" i="3"/>
  <c r="AQ200" i="3"/>
  <c r="AP200" i="3"/>
  <c r="AO200" i="3"/>
  <c r="AN200" i="3"/>
  <c r="AM200" i="3"/>
  <c r="AL200" i="3"/>
  <c r="AI200" i="3"/>
  <c r="AH200" i="3"/>
  <c r="AG200" i="3"/>
  <c r="AF200" i="3"/>
  <c r="AE200" i="3"/>
  <c r="AD200" i="3"/>
  <c r="AC200" i="3"/>
  <c r="AB200" i="3"/>
  <c r="AA200" i="3"/>
  <c r="Z200" i="3"/>
  <c r="Y200" i="3"/>
  <c r="X200" i="3"/>
  <c r="W200" i="3"/>
  <c r="V200" i="3"/>
  <c r="U200" i="3"/>
  <c r="T200" i="3"/>
  <c r="S200" i="3"/>
  <c r="R200" i="3"/>
  <c r="Q200" i="3"/>
  <c r="P200" i="3"/>
  <c r="N200" i="3"/>
  <c r="M200" i="3"/>
  <c r="L200" i="3"/>
  <c r="K200" i="3"/>
  <c r="J200" i="3"/>
  <c r="I200" i="3"/>
  <c r="H200" i="3"/>
  <c r="E200" i="3"/>
  <c r="D200" i="3"/>
  <c r="B200" i="3"/>
  <c r="DU199" i="3"/>
  <c r="DT199" i="3"/>
  <c r="DS199" i="3"/>
  <c r="DR199" i="3"/>
  <c r="DQ199" i="3"/>
  <c r="DP199" i="3"/>
  <c r="DO199" i="3"/>
  <c r="DN199" i="3"/>
  <c r="DM199" i="3"/>
  <c r="DL199" i="3"/>
  <c r="DK199" i="3"/>
  <c r="DJ199" i="3"/>
  <c r="DI199" i="3"/>
  <c r="DH199" i="3"/>
  <c r="DG199" i="3"/>
  <c r="DF199" i="3"/>
  <c r="DE199" i="3"/>
  <c r="DD199" i="3"/>
  <c r="DC199" i="3"/>
  <c r="DB199" i="3"/>
  <c r="DA199" i="3"/>
  <c r="CZ199" i="3"/>
  <c r="CY199" i="3"/>
  <c r="CX199" i="3"/>
  <c r="CW199" i="3"/>
  <c r="CV199" i="3"/>
  <c r="CU199" i="3"/>
  <c r="CT199" i="3"/>
  <c r="CS199" i="3"/>
  <c r="CR199" i="3"/>
  <c r="CQ199" i="3"/>
  <c r="CP199" i="3"/>
  <c r="CO199" i="3"/>
  <c r="CN199" i="3"/>
  <c r="CM199" i="3"/>
  <c r="CL199" i="3"/>
  <c r="CK199" i="3"/>
  <c r="CJ199" i="3"/>
  <c r="CI199" i="3"/>
  <c r="CH199" i="3"/>
  <c r="CG199" i="3"/>
  <c r="CF199" i="3"/>
  <c r="CE199" i="3"/>
  <c r="CD199" i="3"/>
  <c r="CC199" i="3"/>
  <c r="CB199" i="3"/>
  <c r="CA199" i="3"/>
  <c r="BZ199" i="3"/>
  <c r="BY199" i="3"/>
  <c r="BX199" i="3"/>
  <c r="BW199" i="3"/>
  <c r="BV199" i="3"/>
  <c r="BU199" i="3"/>
  <c r="BT199" i="3"/>
  <c r="BS199" i="3"/>
  <c r="BR199" i="3"/>
  <c r="BQ199" i="3"/>
  <c r="BP199" i="3"/>
  <c r="BO199" i="3"/>
  <c r="BN199" i="3"/>
  <c r="BM199" i="3"/>
  <c r="BL199" i="3"/>
  <c r="BK199" i="3"/>
  <c r="BJ199" i="3"/>
  <c r="BI199" i="3"/>
  <c r="BH199" i="3"/>
  <c r="BG199" i="3"/>
  <c r="BF199" i="3"/>
  <c r="BE199" i="3"/>
  <c r="BD199" i="3"/>
  <c r="BC199" i="3"/>
  <c r="BB199" i="3"/>
  <c r="BA199" i="3"/>
  <c r="AZ199" i="3"/>
  <c r="AY199" i="3"/>
  <c r="AX199" i="3"/>
  <c r="AW199" i="3"/>
  <c r="AV199" i="3"/>
  <c r="AU199" i="3"/>
  <c r="AT199" i="3"/>
  <c r="AS199" i="3"/>
  <c r="AR199" i="3"/>
  <c r="AQ199" i="3"/>
  <c r="AP199" i="3"/>
  <c r="AO199" i="3"/>
  <c r="AN199" i="3"/>
  <c r="AM199" i="3"/>
  <c r="AL199" i="3"/>
  <c r="AI199" i="3"/>
  <c r="AH199" i="3"/>
  <c r="AG199" i="3"/>
  <c r="AF199" i="3"/>
  <c r="AE199" i="3"/>
  <c r="AD199" i="3"/>
  <c r="AC199" i="3"/>
  <c r="AB199" i="3"/>
  <c r="AA199" i="3"/>
  <c r="Z199" i="3"/>
  <c r="Y199" i="3"/>
  <c r="X199" i="3"/>
  <c r="W199" i="3"/>
  <c r="V199" i="3"/>
  <c r="U199" i="3"/>
  <c r="T199" i="3"/>
  <c r="S199" i="3"/>
  <c r="R199" i="3"/>
  <c r="Q199" i="3"/>
  <c r="P199" i="3"/>
  <c r="N199" i="3"/>
  <c r="M199" i="3"/>
  <c r="L199" i="3"/>
  <c r="K199" i="3"/>
  <c r="J199" i="3"/>
  <c r="I199" i="3"/>
  <c r="H199" i="3"/>
  <c r="E199" i="3"/>
  <c r="D199" i="3"/>
  <c r="B199" i="3"/>
  <c r="DU198" i="3"/>
  <c r="DT198" i="3"/>
  <c r="DS198" i="3"/>
  <c r="DR198" i="3"/>
  <c r="DQ198" i="3"/>
  <c r="DP198" i="3"/>
  <c r="DO198" i="3"/>
  <c r="DN198" i="3"/>
  <c r="DM198" i="3"/>
  <c r="DL198" i="3"/>
  <c r="DK198" i="3"/>
  <c r="AK198" i="3" s="1"/>
  <c r="DJ198" i="3"/>
  <c r="DI198" i="3"/>
  <c r="DH198" i="3"/>
  <c r="DG198" i="3"/>
  <c r="DF198" i="3"/>
  <c r="DE198" i="3"/>
  <c r="DD198" i="3"/>
  <c r="DC198" i="3"/>
  <c r="DB198" i="3"/>
  <c r="DA198" i="3"/>
  <c r="CZ198" i="3"/>
  <c r="CY198" i="3"/>
  <c r="CX198" i="3"/>
  <c r="CW198" i="3"/>
  <c r="CV198" i="3"/>
  <c r="CU198" i="3"/>
  <c r="CT198" i="3"/>
  <c r="CS198" i="3"/>
  <c r="CR198" i="3"/>
  <c r="CQ198" i="3"/>
  <c r="CP198" i="3"/>
  <c r="CO198" i="3"/>
  <c r="CN198" i="3"/>
  <c r="CM198" i="3"/>
  <c r="CL198" i="3"/>
  <c r="CK198" i="3"/>
  <c r="CJ198" i="3"/>
  <c r="CI198" i="3"/>
  <c r="CH198" i="3"/>
  <c r="CG198" i="3"/>
  <c r="CF198" i="3"/>
  <c r="CE198" i="3"/>
  <c r="CD198" i="3"/>
  <c r="CC198" i="3"/>
  <c r="CB198" i="3"/>
  <c r="CA198" i="3"/>
  <c r="BZ198" i="3"/>
  <c r="AJ198" i="3" s="1"/>
  <c r="BY198" i="3"/>
  <c r="BX198" i="3"/>
  <c r="BW198" i="3"/>
  <c r="BV198" i="3"/>
  <c r="BU198" i="3"/>
  <c r="BT198" i="3"/>
  <c r="BS198" i="3"/>
  <c r="BR198" i="3"/>
  <c r="BQ198" i="3"/>
  <c r="BP198" i="3"/>
  <c r="BO198" i="3"/>
  <c r="BN198" i="3"/>
  <c r="BM198" i="3"/>
  <c r="BL198" i="3"/>
  <c r="BK198" i="3"/>
  <c r="BJ198" i="3"/>
  <c r="BI198" i="3"/>
  <c r="BH198" i="3"/>
  <c r="BG198" i="3"/>
  <c r="BF198" i="3"/>
  <c r="BE198" i="3"/>
  <c r="BD198" i="3"/>
  <c r="BC198" i="3"/>
  <c r="BB198" i="3"/>
  <c r="BA198" i="3"/>
  <c r="AZ198" i="3"/>
  <c r="AY198" i="3"/>
  <c r="AX198" i="3"/>
  <c r="AV198" i="3"/>
  <c r="AU198" i="3"/>
  <c r="AT198" i="3"/>
  <c r="AS198" i="3"/>
  <c r="AR198" i="3"/>
  <c r="AQ198" i="3"/>
  <c r="AP198" i="3"/>
  <c r="AO198" i="3"/>
  <c r="AN198" i="3"/>
  <c r="AM198" i="3"/>
  <c r="AL198" i="3"/>
  <c r="AI198" i="3"/>
  <c r="AH198" i="3"/>
  <c r="AG198" i="3"/>
  <c r="AF198" i="3"/>
  <c r="AE198" i="3"/>
  <c r="AD198" i="3"/>
  <c r="AC198" i="3"/>
  <c r="AB198" i="3"/>
  <c r="AA198" i="3"/>
  <c r="Z198" i="3"/>
  <c r="Y198" i="3"/>
  <c r="X198" i="3"/>
  <c r="W198" i="3"/>
  <c r="V198" i="3"/>
  <c r="U198" i="3"/>
  <c r="T198" i="3"/>
  <c r="S198" i="3"/>
  <c r="AW198" i="3" s="1"/>
  <c r="R198" i="3"/>
  <c r="Q198" i="3"/>
  <c r="P198" i="3"/>
  <c r="N198" i="3"/>
  <c r="O198" i="3" s="1"/>
  <c r="M198" i="3"/>
  <c r="L198" i="3"/>
  <c r="K198" i="3"/>
  <c r="J198" i="3"/>
  <c r="I198" i="3"/>
  <c r="H198" i="3"/>
  <c r="E198" i="3"/>
  <c r="D198" i="3"/>
  <c r="B198" i="3"/>
  <c r="DU197" i="3"/>
  <c r="DT197" i="3"/>
  <c r="DS197" i="3"/>
  <c r="DR197" i="3"/>
  <c r="DQ197" i="3"/>
  <c r="DP197" i="3"/>
  <c r="DO197" i="3"/>
  <c r="DN197" i="3"/>
  <c r="DM197" i="3"/>
  <c r="DL197" i="3"/>
  <c r="DK197" i="3"/>
  <c r="DJ197" i="3"/>
  <c r="DI197" i="3"/>
  <c r="DH197" i="3"/>
  <c r="DG197" i="3"/>
  <c r="DF197" i="3"/>
  <c r="DE197" i="3"/>
  <c r="DD197" i="3"/>
  <c r="DC197" i="3"/>
  <c r="DB197" i="3"/>
  <c r="DA197" i="3"/>
  <c r="CZ197" i="3"/>
  <c r="CY197" i="3"/>
  <c r="CX197" i="3"/>
  <c r="CW197" i="3"/>
  <c r="CV197" i="3"/>
  <c r="CU197" i="3"/>
  <c r="CT197" i="3"/>
  <c r="CS197" i="3"/>
  <c r="CR197" i="3"/>
  <c r="CQ197" i="3"/>
  <c r="CP197" i="3"/>
  <c r="CO197" i="3"/>
  <c r="CN197" i="3"/>
  <c r="CM197" i="3"/>
  <c r="CL197" i="3"/>
  <c r="CK197" i="3"/>
  <c r="CJ197" i="3"/>
  <c r="CI197" i="3"/>
  <c r="CH197" i="3"/>
  <c r="CG197" i="3"/>
  <c r="CF197" i="3"/>
  <c r="CE197" i="3"/>
  <c r="CD197" i="3"/>
  <c r="CC197" i="3"/>
  <c r="CB197" i="3"/>
  <c r="CA197" i="3"/>
  <c r="BZ197" i="3"/>
  <c r="BY197" i="3"/>
  <c r="BX197" i="3"/>
  <c r="BW197" i="3"/>
  <c r="BV197" i="3"/>
  <c r="BU197" i="3"/>
  <c r="BT197" i="3"/>
  <c r="BS197" i="3"/>
  <c r="BR197" i="3"/>
  <c r="BQ197" i="3"/>
  <c r="BP197" i="3"/>
  <c r="BO197" i="3"/>
  <c r="BN197" i="3"/>
  <c r="BM197" i="3"/>
  <c r="BL197" i="3"/>
  <c r="BK197" i="3"/>
  <c r="BJ197" i="3"/>
  <c r="BI197" i="3"/>
  <c r="BH197" i="3"/>
  <c r="BG197" i="3"/>
  <c r="BF197" i="3"/>
  <c r="BE197" i="3"/>
  <c r="BD197" i="3"/>
  <c r="BC197" i="3"/>
  <c r="BB197" i="3"/>
  <c r="BA197" i="3"/>
  <c r="AZ197" i="3"/>
  <c r="AY197" i="3"/>
  <c r="AX197" i="3"/>
  <c r="AW197" i="3"/>
  <c r="AV197" i="3"/>
  <c r="AU197" i="3"/>
  <c r="AT197" i="3"/>
  <c r="AS197" i="3"/>
  <c r="AQ197" i="3"/>
  <c r="AP197" i="3"/>
  <c r="AO197" i="3"/>
  <c r="AN197" i="3"/>
  <c r="AM197" i="3"/>
  <c r="AL197" i="3"/>
  <c r="AK197" i="3"/>
  <c r="AI197" i="3"/>
  <c r="AH197" i="3"/>
  <c r="AG197" i="3"/>
  <c r="AF197" i="3"/>
  <c r="AR197" i="3" s="1"/>
  <c r="AE197" i="3"/>
  <c r="AD197" i="3"/>
  <c r="AC197" i="3"/>
  <c r="AB197" i="3"/>
  <c r="AA197" i="3"/>
  <c r="Z197" i="3"/>
  <c r="Y197" i="3"/>
  <c r="X197" i="3"/>
  <c r="W197" i="3"/>
  <c r="V197" i="3"/>
  <c r="U197" i="3"/>
  <c r="T197" i="3"/>
  <c r="S197" i="3"/>
  <c r="R197" i="3"/>
  <c r="Q197" i="3"/>
  <c r="P197" i="3"/>
  <c r="M197" i="3"/>
  <c r="L197" i="3"/>
  <c r="K197" i="3"/>
  <c r="J197" i="3"/>
  <c r="I197" i="3"/>
  <c r="H197" i="3"/>
  <c r="E197" i="3"/>
  <c r="D197" i="3"/>
  <c r="B197" i="3"/>
  <c r="DU196" i="3"/>
  <c r="DT196" i="3"/>
  <c r="DS196" i="3"/>
  <c r="DR196" i="3"/>
  <c r="DQ196" i="3"/>
  <c r="DP196" i="3"/>
  <c r="DO196" i="3"/>
  <c r="DN196" i="3"/>
  <c r="DM196" i="3"/>
  <c r="DL196" i="3"/>
  <c r="DK196" i="3"/>
  <c r="DJ196" i="3"/>
  <c r="DI196" i="3"/>
  <c r="DH196" i="3"/>
  <c r="DG196" i="3"/>
  <c r="DF196" i="3"/>
  <c r="DE196" i="3"/>
  <c r="DD196" i="3"/>
  <c r="DC196" i="3"/>
  <c r="DB196" i="3"/>
  <c r="DA196" i="3"/>
  <c r="CZ196" i="3"/>
  <c r="CY196" i="3"/>
  <c r="CX196" i="3"/>
  <c r="CW196" i="3"/>
  <c r="CV196" i="3"/>
  <c r="CU196" i="3"/>
  <c r="CT196" i="3"/>
  <c r="CS196" i="3"/>
  <c r="CR196" i="3"/>
  <c r="CQ196" i="3"/>
  <c r="CP196" i="3"/>
  <c r="CO196" i="3"/>
  <c r="CN196" i="3"/>
  <c r="CM196" i="3"/>
  <c r="CL196" i="3"/>
  <c r="CK196" i="3"/>
  <c r="CJ196" i="3"/>
  <c r="CI196" i="3"/>
  <c r="CH196" i="3"/>
  <c r="CG196" i="3"/>
  <c r="CF196" i="3"/>
  <c r="CE196" i="3"/>
  <c r="CD196" i="3"/>
  <c r="CC196" i="3"/>
  <c r="CB196" i="3"/>
  <c r="CA196" i="3"/>
  <c r="BZ196" i="3"/>
  <c r="BY196" i="3"/>
  <c r="BX196" i="3"/>
  <c r="BW196" i="3"/>
  <c r="BV196" i="3"/>
  <c r="BU196" i="3"/>
  <c r="BT196" i="3"/>
  <c r="BS196" i="3"/>
  <c r="BR196" i="3"/>
  <c r="BQ196" i="3"/>
  <c r="BP196" i="3"/>
  <c r="BO196" i="3"/>
  <c r="BN196" i="3"/>
  <c r="BM196" i="3"/>
  <c r="BL196" i="3"/>
  <c r="BK196" i="3"/>
  <c r="BJ196" i="3"/>
  <c r="BI196" i="3"/>
  <c r="BH196" i="3"/>
  <c r="BG196" i="3"/>
  <c r="BF196" i="3"/>
  <c r="BE196" i="3"/>
  <c r="BD196" i="3"/>
  <c r="BC196" i="3"/>
  <c r="BB196" i="3"/>
  <c r="BA196" i="3"/>
  <c r="AZ196" i="3"/>
  <c r="AY196" i="3"/>
  <c r="AX196" i="3"/>
  <c r="AW196" i="3"/>
  <c r="AV196" i="3"/>
  <c r="AU196" i="3"/>
  <c r="AT196" i="3"/>
  <c r="AS196" i="3"/>
  <c r="AR196" i="3"/>
  <c r="AQ196" i="3"/>
  <c r="AP196" i="3"/>
  <c r="AO196" i="3"/>
  <c r="AN196" i="3"/>
  <c r="AM196" i="3"/>
  <c r="AL196" i="3"/>
  <c r="AI196" i="3"/>
  <c r="AH196" i="3"/>
  <c r="AG196" i="3"/>
  <c r="AF196" i="3"/>
  <c r="AE196" i="3"/>
  <c r="AD196" i="3"/>
  <c r="AC196" i="3"/>
  <c r="AB196" i="3"/>
  <c r="AA196" i="3"/>
  <c r="Z196" i="3"/>
  <c r="Y196" i="3"/>
  <c r="X196" i="3"/>
  <c r="W196" i="3"/>
  <c r="V196" i="3"/>
  <c r="U196" i="3"/>
  <c r="T196" i="3"/>
  <c r="S196" i="3"/>
  <c r="R196" i="3"/>
  <c r="Q196" i="3"/>
  <c r="P196" i="3"/>
  <c r="M196" i="3"/>
  <c r="L196" i="3"/>
  <c r="K196" i="3"/>
  <c r="J196" i="3"/>
  <c r="I196" i="3"/>
  <c r="H196" i="3"/>
  <c r="E196" i="3"/>
  <c r="D196" i="3"/>
  <c r="B196" i="3"/>
  <c r="DU195" i="3"/>
  <c r="DT195" i="3"/>
  <c r="DS195" i="3"/>
  <c r="DR195" i="3"/>
  <c r="DQ195" i="3"/>
  <c r="DP195" i="3"/>
  <c r="DO195" i="3"/>
  <c r="DN195" i="3"/>
  <c r="DM195" i="3"/>
  <c r="DL195" i="3"/>
  <c r="DK195" i="3"/>
  <c r="DJ195" i="3"/>
  <c r="DI195" i="3"/>
  <c r="DH195" i="3"/>
  <c r="DG195" i="3"/>
  <c r="DF195" i="3"/>
  <c r="DE195" i="3"/>
  <c r="DD195" i="3"/>
  <c r="DC195" i="3"/>
  <c r="DB195" i="3"/>
  <c r="DA195" i="3"/>
  <c r="CZ195" i="3"/>
  <c r="CY195" i="3"/>
  <c r="CX195" i="3"/>
  <c r="CW195" i="3"/>
  <c r="CV195" i="3"/>
  <c r="CU195" i="3"/>
  <c r="CT195" i="3"/>
  <c r="CS195" i="3"/>
  <c r="CR195" i="3"/>
  <c r="CQ195" i="3"/>
  <c r="CP195" i="3"/>
  <c r="CO195" i="3"/>
  <c r="CN195" i="3"/>
  <c r="CM195" i="3"/>
  <c r="CL195" i="3"/>
  <c r="CK195" i="3"/>
  <c r="CJ195" i="3"/>
  <c r="CI195" i="3"/>
  <c r="CH195" i="3"/>
  <c r="CG195" i="3"/>
  <c r="CF195" i="3"/>
  <c r="CE195" i="3"/>
  <c r="CD195" i="3"/>
  <c r="CC195" i="3"/>
  <c r="CB195" i="3"/>
  <c r="CA195" i="3"/>
  <c r="BZ195" i="3"/>
  <c r="BY195" i="3"/>
  <c r="BX195" i="3"/>
  <c r="BW195" i="3"/>
  <c r="BV195" i="3"/>
  <c r="BU195" i="3"/>
  <c r="BT195" i="3"/>
  <c r="BS195" i="3"/>
  <c r="BR195" i="3"/>
  <c r="BQ195" i="3"/>
  <c r="BP195" i="3"/>
  <c r="BO195" i="3"/>
  <c r="BN195" i="3"/>
  <c r="BM195" i="3"/>
  <c r="BL195" i="3"/>
  <c r="BK195" i="3"/>
  <c r="BJ195" i="3"/>
  <c r="BI195" i="3"/>
  <c r="BH195" i="3"/>
  <c r="BG195" i="3"/>
  <c r="BF195" i="3"/>
  <c r="BE195" i="3"/>
  <c r="BD195" i="3"/>
  <c r="BC195" i="3"/>
  <c r="BB195" i="3"/>
  <c r="BA195" i="3"/>
  <c r="AZ195" i="3"/>
  <c r="AY195" i="3"/>
  <c r="AX195" i="3"/>
  <c r="AV195" i="3"/>
  <c r="AU195" i="3"/>
  <c r="AT195" i="3"/>
  <c r="AS195" i="3"/>
  <c r="AR195" i="3"/>
  <c r="AQ195" i="3"/>
  <c r="AP195" i="3"/>
  <c r="AO195" i="3"/>
  <c r="AN195" i="3"/>
  <c r="AM195" i="3"/>
  <c r="AL195" i="3"/>
  <c r="AK195" i="3"/>
  <c r="AJ195" i="3"/>
  <c r="AI195" i="3"/>
  <c r="AH195" i="3"/>
  <c r="AG195" i="3"/>
  <c r="AF195" i="3"/>
  <c r="AE195" i="3"/>
  <c r="AD195" i="3"/>
  <c r="AC195" i="3"/>
  <c r="AB195" i="3"/>
  <c r="AA195" i="3"/>
  <c r="Z195" i="3"/>
  <c r="Y195" i="3"/>
  <c r="X195" i="3"/>
  <c r="W195" i="3"/>
  <c r="V195" i="3"/>
  <c r="U195" i="3"/>
  <c r="T195" i="3"/>
  <c r="S195" i="3"/>
  <c r="AW195" i="3" s="1"/>
  <c r="R195" i="3"/>
  <c r="Q195" i="3"/>
  <c r="P195" i="3"/>
  <c r="N195" i="3"/>
  <c r="O195" i="3" s="1"/>
  <c r="M195" i="3"/>
  <c r="L195" i="3"/>
  <c r="K195" i="3"/>
  <c r="J195" i="3"/>
  <c r="I195" i="3"/>
  <c r="H195" i="3"/>
  <c r="E195" i="3"/>
  <c r="D195" i="3"/>
  <c r="B195" i="3"/>
  <c r="DU194" i="3"/>
  <c r="DT194" i="3"/>
  <c r="DS194" i="3"/>
  <c r="DR194" i="3"/>
  <c r="DQ194" i="3"/>
  <c r="DP194" i="3"/>
  <c r="DO194" i="3"/>
  <c r="DN194" i="3"/>
  <c r="DM194" i="3"/>
  <c r="DL194" i="3"/>
  <c r="DK194" i="3"/>
  <c r="DJ194" i="3"/>
  <c r="DI194" i="3"/>
  <c r="DH194" i="3"/>
  <c r="DG194" i="3"/>
  <c r="DF194" i="3"/>
  <c r="DE194" i="3"/>
  <c r="DD194" i="3"/>
  <c r="DC194" i="3"/>
  <c r="DB194" i="3"/>
  <c r="DA194" i="3"/>
  <c r="CZ194" i="3"/>
  <c r="CY194" i="3"/>
  <c r="CX194" i="3"/>
  <c r="CW194" i="3"/>
  <c r="CV194" i="3"/>
  <c r="CU194" i="3"/>
  <c r="CT194" i="3"/>
  <c r="CS194" i="3"/>
  <c r="CR194" i="3"/>
  <c r="CQ194" i="3"/>
  <c r="CP194" i="3"/>
  <c r="CO194" i="3"/>
  <c r="CN194" i="3"/>
  <c r="CM194" i="3"/>
  <c r="CL194" i="3"/>
  <c r="CK194" i="3"/>
  <c r="CJ194" i="3"/>
  <c r="CI194" i="3"/>
  <c r="CH194" i="3"/>
  <c r="CG194" i="3"/>
  <c r="CF194" i="3"/>
  <c r="CE194" i="3"/>
  <c r="CD194" i="3"/>
  <c r="CC194" i="3"/>
  <c r="CB194" i="3"/>
  <c r="CA194" i="3"/>
  <c r="BZ194" i="3"/>
  <c r="BY194" i="3"/>
  <c r="BX194" i="3"/>
  <c r="BW194" i="3"/>
  <c r="BV194" i="3"/>
  <c r="BU194" i="3"/>
  <c r="BT194" i="3"/>
  <c r="BS194" i="3"/>
  <c r="BR194" i="3"/>
  <c r="BQ194" i="3"/>
  <c r="BP194" i="3"/>
  <c r="BO194" i="3"/>
  <c r="BN194" i="3"/>
  <c r="BM194" i="3"/>
  <c r="BL194" i="3"/>
  <c r="BK194" i="3"/>
  <c r="BJ194" i="3"/>
  <c r="BI194" i="3"/>
  <c r="BH194" i="3"/>
  <c r="BG194" i="3"/>
  <c r="BF194" i="3"/>
  <c r="BE194" i="3"/>
  <c r="BD194" i="3"/>
  <c r="BC194" i="3"/>
  <c r="BB194" i="3"/>
  <c r="BA194" i="3"/>
  <c r="AZ194" i="3"/>
  <c r="AY194" i="3"/>
  <c r="AX194" i="3"/>
  <c r="AW194" i="3"/>
  <c r="AV194" i="3"/>
  <c r="AU194" i="3"/>
  <c r="AT194" i="3"/>
  <c r="AS194" i="3"/>
  <c r="AQ194" i="3"/>
  <c r="AP194" i="3"/>
  <c r="AO194" i="3"/>
  <c r="AN194" i="3"/>
  <c r="AM194" i="3"/>
  <c r="AL194" i="3"/>
  <c r="AI194" i="3"/>
  <c r="AH194" i="3"/>
  <c r="AG194" i="3"/>
  <c r="AF194" i="3"/>
  <c r="AR194" i="3" s="1"/>
  <c r="AE194" i="3"/>
  <c r="AD194" i="3"/>
  <c r="AC194" i="3"/>
  <c r="AB194" i="3"/>
  <c r="AA194" i="3"/>
  <c r="Z194" i="3"/>
  <c r="Y194" i="3"/>
  <c r="X194" i="3"/>
  <c r="W194" i="3"/>
  <c r="V194" i="3"/>
  <c r="U194" i="3"/>
  <c r="T194" i="3"/>
  <c r="S194" i="3"/>
  <c r="R194" i="3"/>
  <c r="Q194" i="3"/>
  <c r="P194" i="3"/>
  <c r="N194" i="3"/>
  <c r="M194" i="3"/>
  <c r="L194" i="3"/>
  <c r="K194" i="3"/>
  <c r="J194" i="3"/>
  <c r="I194" i="3"/>
  <c r="H194" i="3"/>
  <c r="E194" i="3"/>
  <c r="D194" i="3"/>
  <c r="B194" i="3"/>
  <c r="DU193" i="3"/>
  <c r="DT193" i="3"/>
  <c r="DS193" i="3"/>
  <c r="DR193" i="3"/>
  <c r="DQ193" i="3"/>
  <c r="DP193" i="3"/>
  <c r="DO193" i="3"/>
  <c r="DN193" i="3"/>
  <c r="DM193" i="3"/>
  <c r="DL193" i="3"/>
  <c r="DK193" i="3"/>
  <c r="DJ193" i="3"/>
  <c r="DI193" i="3"/>
  <c r="DH193" i="3"/>
  <c r="DG193" i="3"/>
  <c r="DF193" i="3"/>
  <c r="DE193" i="3"/>
  <c r="DD193" i="3"/>
  <c r="DC193" i="3"/>
  <c r="DB193" i="3"/>
  <c r="DA193" i="3"/>
  <c r="CZ193" i="3"/>
  <c r="CY193" i="3"/>
  <c r="CX193" i="3"/>
  <c r="CW193" i="3"/>
  <c r="CV193" i="3"/>
  <c r="CU193" i="3"/>
  <c r="CT193" i="3"/>
  <c r="CS193" i="3"/>
  <c r="CR193" i="3"/>
  <c r="CQ193" i="3"/>
  <c r="CP193" i="3"/>
  <c r="CO193" i="3"/>
  <c r="CN193" i="3"/>
  <c r="CM193" i="3"/>
  <c r="CL193" i="3"/>
  <c r="CK193" i="3"/>
  <c r="CJ193" i="3"/>
  <c r="CI193" i="3"/>
  <c r="CH193" i="3"/>
  <c r="CG193" i="3"/>
  <c r="CF193" i="3"/>
  <c r="CE193" i="3"/>
  <c r="CD193" i="3"/>
  <c r="CC193" i="3"/>
  <c r="CB193" i="3"/>
  <c r="CA193" i="3"/>
  <c r="BZ193" i="3"/>
  <c r="BY193" i="3"/>
  <c r="BX193" i="3"/>
  <c r="BW193" i="3"/>
  <c r="BV193" i="3"/>
  <c r="BU193" i="3"/>
  <c r="BT193" i="3"/>
  <c r="BS193" i="3"/>
  <c r="BR193" i="3"/>
  <c r="BQ193" i="3"/>
  <c r="BP193" i="3"/>
  <c r="BO193" i="3"/>
  <c r="BN193" i="3"/>
  <c r="BM193" i="3"/>
  <c r="BL193" i="3"/>
  <c r="BK193" i="3"/>
  <c r="BJ193" i="3"/>
  <c r="BI193" i="3"/>
  <c r="BH193" i="3"/>
  <c r="BG193" i="3"/>
  <c r="BF193" i="3"/>
  <c r="BE193" i="3"/>
  <c r="BD193" i="3"/>
  <c r="BC193" i="3"/>
  <c r="BB193" i="3"/>
  <c r="BA193" i="3"/>
  <c r="AZ193" i="3"/>
  <c r="AY193" i="3"/>
  <c r="AX193" i="3"/>
  <c r="AV193" i="3"/>
  <c r="AU193" i="3"/>
  <c r="AT193" i="3"/>
  <c r="AS193" i="3"/>
  <c r="AQ193" i="3"/>
  <c r="AP193" i="3"/>
  <c r="AO193" i="3"/>
  <c r="AN193" i="3"/>
  <c r="AM193" i="3"/>
  <c r="AL193" i="3"/>
  <c r="AK193" i="3"/>
  <c r="AJ193" i="3"/>
  <c r="AI193" i="3"/>
  <c r="AH193" i="3"/>
  <c r="AG193" i="3"/>
  <c r="AF193" i="3"/>
  <c r="AR193" i="3" s="1"/>
  <c r="AE193" i="3"/>
  <c r="AD193" i="3"/>
  <c r="AC193" i="3"/>
  <c r="AB193" i="3"/>
  <c r="AA193" i="3"/>
  <c r="Z193" i="3"/>
  <c r="Y193" i="3"/>
  <c r="X193" i="3"/>
  <c r="W193" i="3"/>
  <c r="V193" i="3"/>
  <c r="U193" i="3"/>
  <c r="T193" i="3"/>
  <c r="S193" i="3"/>
  <c r="AW193" i="3" s="1"/>
  <c r="R193" i="3"/>
  <c r="Q193" i="3"/>
  <c r="P193" i="3"/>
  <c r="M193" i="3"/>
  <c r="L193" i="3"/>
  <c r="K193" i="3"/>
  <c r="J193" i="3"/>
  <c r="I193" i="3"/>
  <c r="H193" i="3"/>
  <c r="E193" i="3"/>
  <c r="D193" i="3"/>
  <c r="B193" i="3"/>
  <c r="DU192" i="3"/>
  <c r="DT192" i="3"/>
  <c r="DS192" i="3"/>
  <c r="AK192" i="3" s="1"/>
  <c r="DR192" i="3"/>
  <c r="DQ192" i="3"/>
  <c r="DP192" i="3"/>
  <c r="DO192" i="3"/>
  <c r="DN192" i="3"/>
  <c r="DM192" i="3"/>
  <c r="DL192" i="3"/>
  <c r="DK192" i="3"/>
  <c r="DJ192" i="3"/>
  <c r="DI192" i="3"/>
  <c r="DH192" i="3"/>
  <c r="DG192" i="3"/>
  <c r="DF192" i="3"/>
  <c r="DE192" i="3"/>
  <c r="DD192" i="3"/>
  <c r="DC192" i="3"/>
  <c r="DB192" i="3"/>
  <c r="DA192" i="3"/>
  <c r="CZ192" i="3"/>
  <c r="CY192" i="3"/>
  <c r="CX192" i="3"/>
  <c r="CW192" i="3"/>
  <c r="CV192" i="3"/>
  <c r="CU192" i="3"/>
  <c r="CT192" i="3"/>
  <c r="CS192" i="3"/>
  <c r="CR192" i="3"/>
  <c r="CQ192" i="3"/>
  <c r="CP192" i="3"/>
  <c r="CO192" i="3"/>
  <c r="CN192" i="3"/>
  <c r="CM192" i="3"/>
  <c r="CL192" i="3"/>
  <c r="CK192" i="3"/>
  <c r="CJ192" i="3"/>
  <c r="CI192" i="3"/>
  <c r="CH192" i="3"/>
  <c r="CG192" i="3"/>
  <c r="CF192" i="3"/>
  <c r="CE192" i="3"/>
  <c r="CD192" i="3"/>
  <c r="CC192" i="3"/>
  <c r="CB192" i="3"/>
  <c r="CA192" i="3"/>
  <c r="BZ192" i="3"/>
  <c r="BY192" i="3"/>
  <c r="BX192" i="3"/>
  <c r="BW192" i="3"/>
  <c r="BV192" i="3"/>
  <c r="BU192" i="3"/>
  <c r="BT192" i="3"/>
  <c r="BS192" i="3"/>
  <c r="BR192" i="3"/>
  <c r="BQ192" i="3"/>
  <c r="BP192" i="3"/>
  <c r="BO192" i="3"/>
  <c r="BN192" i="3"/>
  <c r="BM192" i="3"/>
  <c r="BL192" i="3"/>
  <c r="BK192" i="3"/>
  <c r="BJ192" i="3"/>
  <c r="BI192" i="3"/>
  <c r="AJ192" i="3" s="1"/>
  <c r="BH192" i="3"/>
  <c r="BG192" i="3"/>
  <c r="BF192" i="3"/>
  <c r="BE192" i="3"/>
  <c r="BD192" i="3"/>
  <c r="BC192" i="3"/>
  <c r="BB192" i="3"/>
  <c r="BA192" i="3"/>
  <c r="AZ192" i="3"/>
  <c r="AY192" i="3"/>
  <c r="AX192" i="3"/>
  <c r="AV192" i="3"/>
  <c r="AU192" i="3"/>
  <c r="AT192" i="3"/>
  <c r="AS192" i="3"/>
  <c r="AQ192" i="3"/>
  <c r="AP192" i="3"/>
  <c r="AO192" i="3"/>
  <c r="AN192" i="3"/>
  <c r="AM192" i="3"/>
  <c r="AL192" i="3"/>
  <c r="AI192" i="3"/>
  <c r="AH192" i="3"/>
  <c r="AG192" i="3"/>
  <c r="AF192" i="3"/>
  <c r="AR192" i="3" s="1"/>
  <c r="AE192" i="3"/>
  <c r="AD192" i="3"/>
  <c r="AC192" i="3"/>
  <c r="AB192" i="3"/>
  <c r="AA192" i="3"/>
  <c r="Z192" i="3"/>
  <c r="Y192" i="3"/>
  <c r="X192" i="3"/>
  <c r="W192" i="3"/>
  <c r="V192" i="3"/>
  <c r="U192" i="3"/>
  <c r="T192" i="3"/>
  <c r="S192" i="3"/>
  <c r="AW192" i="3" s="1"/>
  <c r="R192" i="3"/>
  <c r="Q192" i="3"/>
  <c r="P192" i="3"/>
  <c r="M192" i="3"/>
  <c r="L192" i="3"/>
  <c r="K192" i="3"/>
  <c r="J192" i="3"/>
  <c r="I192" i="3"/>
  <c r="H192" i="3"/>
  <c r="E192" i="3"/>
  <c r="D192" i="3"/>
  <c r="B192" i="3"/>
  <c r="DU191" i="3"/>
  <c r="DT191" i="3"/>
  <c r="DS191" i="3"/>
  <c r="AK191" i="3" s="1"/>
  <c r="O191" i="3" s="1"/>
  <c r="DR191" i="3"/>
  <c r="DQ191" i="3"/>
  <c r="DP191" i="3"/>
  <c r="DO191" i="3"/>
  <c r="DN191" i="3"/>
  <c r="DM191" i="3"/>
  <c r="DL191" i="3"/>
  <c r="DK191" i="3"/>
  <c r="DJ191" i="3"/>
  <c r="DI191" i="3"/>
  <c r="DH191" i="3"/>
  <c r="DG191" i="3"/>
  <c r="DF191" i="3"/>
  <c r="DE191" i="3"/>
  <c r="DD191" i="3"/>
  <c r="DC191" i="3"/>
  <c r="DB191" i="3"/>
  <c r="DA191" i="3"/>
  <c r="CZ191" i="3"/>
  <c r="CY191" i="3"/>
  <c r="CX191" i="3"/>
  <c r="CW191" i="3"/>
  <c r="CV191" i="3"/>
  <c r="CU191" i="3"/>
  <c r="CT191" i="3"/>
  <c r="CS191" i="3"/>
  <c r="CR191" i="3"/>
  <c r="CQ191" i="3"/>
  <c r="CP191" i="3"/>
  <c r="CO191" i="3"/>
  <c r="CN191" i="3"/>
  <c r="CM191" i="3"/>
  <c r="CL191" i="3"/>
  <c r="CK191" i="3"/>
  <c r="CJ191" i="3"/>
  <c r="CI191" i="3"/>
  <c r="CH191" i="3"/>
  <c r="CG191" i="3"/>
  <c r="CF191" i="3"/>
  <c r="CE191" i="3"/>
  <c r="CD191" i="3"/>
  <c r="CC191" i="3"/>
  <c r="CB191" i="3"/>
  <c r="CA191" i="3"/>
  <c r="BZ191" i="3"/>
  <c r="BY191" i="3"/>
  <c r="BX191" i="3"/>
  <c r="BW191" i="3"/>
  <c r="BV191" i="3"/>
  <c r="BU191" i="3"/>
  <c r="BT191" i="3"/>
  <c r="BS191" i="3"/>
  <c r="BR191" i="3"/>
  <c r="BQ191" i="3"/>
  <c r="BP191" i="3"/>
  <c r="BO191" i="3"/>
  <c r="BN191" i="3"/>
  <c r="BM191" i="3"/>
  <c r="BL191" i="3"/>
  <c r="BK191" i="3"/>
  <c r="BJ191" i="3"/>
  <c r="BI191" i="3"/>
  <c r="AJ191" i="3" s="1"/>
  <c r="BH191" i="3"/>
  <c r="BG191" i="3"/>
  <c r="BF191" i="3"/>
  <c r="BE191" i="3"/>
  <c r="BD191" i="3"/>
  <c r="BC191" i="3"/>
  <c r="BB191" i="3"/>
  <c r="BA191" i="3"/>
  <c r="AZ191" i="3"/>
  <c r="AY191" i="3"/>
  <c r="AX191" i="3"/>
  <c r="AV191" i="3"/>
  <c r="AU191" i="3"/>
  <c r="AT191" i="3"/>
  <c r="AS191" i="3"/>
  <c r="AQ191" i="3"/>
  <c r="AP191" i="3"/>
  <c r="AO191" i="3"/>
  <c r="AN191" i="3"/>
  <c r="AM191" i="3"/>
  <c r="AL191" i="3"/>
  <c r="AI191" i="3"/>
  <c r="AH191" i="3"/>
  <c r="AG191" i="3"/>
  <c r="AF191" i="3"/>
  <c r="AR191" i="3" s="1"/>
  <c r="AE191" i="3"/>
  <c r="AD191" i="3"/>
  <c r="AC191" i="3"/>
  <c r="AB191" i="3"/>
  <c r="AA191" i="3"/>
  <c r="Z191" i="3"/>
  <c r="Y191" i="3"/>
  <c r="X191" i="3"/>
  <c r="W191" i="3"/>
  <c r="V191" i="3"/>
  <c r="U191" i="3"/>
  <c r="T191" i="3"/>
  <c r="S191" i="3"/>
  <c r="AW191" i="3" s="1"/>
  <c r="R191" i="3"/>
  <c r="Q191" i="3"/>
  <c r="P191" i="3"/>
  <c r="N191" i="3"/>
  <c r="M191" i="3"/>
  <c r="L191" i="3"/>
  <c r="K191" i="3"/>
  <c r="J191" i="3"/>
  <c r="I191" i="3"/>
  <c r="H191" i="3"/>
  <c r="E191" i="3"/>
  <c r="D191" i="3"/>
  <c r="B191" i="3"/>
  <c r="DU190" i="3"/>
  <c r="DT190" i="3"/>
  <c r="DS190" i="3"/>
  <c r="DR190" i="3"/>
  <c r="DQ190" i="3"/>
  <c r="DP190" i="3"/>
  <c r="DO190" i="3"/>
  <c r="DN190" i="3"/>
  <c r="DM190" i="3"/>
  <c r="DL190" i="3"/>
  <c r="DK190" i="3"/>
  <c r="AK190" i="3" s="1"/>
  <c r="O190" i="3" s="1"/>
  <c r="DJ190" i="3"/>
  <c r="DI190" i="3"/>
  <c r="DH190" i="3"/>
  <c r="DG190" i="3"/>
  <c r="DF190" i="3"/>
  <c r="DE190" i="3"/>
  <c r="DD190" i="3"/>
  <c r="DC190" i="3"/>
  <c r="DB190" i="3"/>
  <c r="DA190" i="3"/>
  <c r="CZ190" i="3"/>
  <c r="CY190" i="3"/>
  <c r="CX190" i="3"/>
  <c r="CW190" i="3"/>
  <c r="CV190" i="3"/>
  <c r="CU190" i="3"/>
  <c r="CT190" i="3"/>
  <c r="CS190" i="3"/>
  <c r="CR190" i="3"/>
  <c r="CQ190" i="3"/>
  <c r="CP190" i="3"/>
  <c r="CO190" i="3"/>
  <c r="CN190" i="3"/>
  <c r="CM190" i="3"/>
  <c r="CL190" i="3"/>
  <c r="CK190" i="3"/>
  <c r="CJ190" i="3"/>
  <c r="CI190" i="3"/>
  <c r="CH190" i="3"/>
  <c r="CG190" i="3"/>
  <c r="CF190" i="3"/>
  <c r="CE190" i="3"/>
  <c r="CD190" i="3"/>
  <c r="CC190" i="3"/>
  <c r="CB190" i="3"/>
  <c r="CA190" i="3"/>
  <c r="BZ190" i="3"/>
  <c r="BY190" i="3"/>
  <c r="BX190" i="3"/>
  <c r="BW190" i="3"/>
  <c r="BV190" i="3"/>
  <c r="BU190" i="3"/>
  <c r="BT190" i="3"/>
  <c r="BS190" i="3"/>
  <c r="BR190" i="3"/>
  <c r="BQ190" i="3"/>
  <c r="BP190" i="3"/>
  <c r="BO190" i="3"/>
  <c r="BN190" i="3"/>
  <c r="BM190" i="3"/>
  <c r="BL190" i="3"/>
  <c r="BK190" i="3"/>
  <c r="BJ190" i="3"/>
  <c r="BI190" i="3"/>
  <c r="BH190" i="3"/>
  <c r="BG190" i="3"/>
  <c r="BF190" i="3"/>
  <c r="BE190" i="3"/>
  <c r="BD190" i="3"/>
  <c r="BC190" i="3"/>
  <c r="BB190" i="3"/>
  <c r="BA190" i="3"/>
  <c r="AZ190" i="3"/>
  <c r="AY190" i="3"/>
  <c r="AX190" i="3"/>
  <c r="AV190" i="3"/>
  <c r="AU190" i="3"/>
  <c r="AT190" i="3"/>
  <c r="AS190" i="3"/>
  <c r="AR190" i="3"/>
  <c r="AQ190" i="3"/>
  <c r="AP190" i="3"/>
  <c r="AO190" i="3"/>
  <c r="AN190" i="3"/>
  <c r="AM190" i="3"/>
  <c r="AL190" i="3"/>
  <c r="AJ190" i="3"/>
  <c r="AI190" i="3"/>
  <c r="AH190" i="3"/>
  <c r="AG190" i="3"/>
  <c r="AF190" i="3"/>
  <c r="AE190" i="3"/>
  <c r="AD190" i="3"/>
  <c r="AC190" i="3"/>
  <c r="AB190" i="3"/>
  <c r="AA190" i="3"/>
  <c r="Z190" i="3"/>
  <c r="Y190" i="3"/>
  <c r="X190" i="3"/>
  <c r="W190" i="3"/>
  <c r="V190" i="3"/>
  <c r="U190" i="3"/>
  <c r="T190" i="3"/>
  <c r="S190" i="3"/>
  <c r="AW190" i="3" s="1"/>
  <c r="R190" i="3"/>
  <c r="Q190" i="3"/>
  <c r="P190" i="3"/>
  <c r="N190" i="3"/>
  <c r="M190" i="3"/>
  <c r="L190" i="3"/>
  <c r="K190" i="3"/>
  <c r="J190" i="3"/>
  <c r="I190" i="3"/>
  <c r="H190" i="3"/>
  <c r="E190" i="3"/>
  <c r="D190" i="3"/>
  <c r="B190" i="3"/>
  <c r="DU189" i="3"/>
  <c r="DT189" i="3"/>
  <c r="DS189" i="3"/>
  <c r="AK189" i="3" s="1"/>
  <c r="DR189" i="3"/>
  <c r="DQ189" i="3"/>
  <c r="DP189" i="3"/>
  <c r="DO189" i="3"/>
  <c r="DN189" i="3"/>
  <c r="DM189" i="3"/>
  <c r="DL189" i="3"/>
  <c r="DK189" i="3"/>
  <c r="DJ189" i="3"/>
  <c r="DI189" i="3"/>
  <c r="DH189" i="3"/>
  <c r="DG189" i="3"/>
  <c r="DF189" i="3"/>
  <c r="DE189" i="3"/>
  <c r="DD189" i="3"/>
  <c r="DC189" i="3"/>
  <c r="DB189" i="3"/>
  <c r="DA189" i="3"/>
  <c r="CZ189" i="3"/>
  <c r="CY189" i="3"/>
  <c r="CX189" i="3"/>
  <c r="CW189" i="3"/>
  <c r="CV189" i="3"/>
  <c r="CU189" i="3"/>
  <c r="CT189" i="3"/>
  <c r="CS189" i="3"/>
  <c r="CR189" i="3"/>
  <c r="CQ189" i="3"/>
  <c r="CP189" i="3"/>
  <c r="CO189" i="3"/>
  <c r="CN189" i="3"/>
  <c r="CM189" i="3"/>
  <c r="CL189" i="3"/>
  <c r="CK189" i="3"/>
  <c r="CJ189" i="3"/>
  <c r="CI189" i="3"/>
  <c r="CH189" i="3"/>
  <c r="CG189" i="3"/>
  <c r="CF189" i="3"/>
  <c r="CE189" i="3"/>
  <c r="CD189" i="3"/>
  <c r="CC189" i="3"/>
  <c r="CB189" i="3"/>
  <c r="CA189" i="3"/>
  <c r="BZ189" i="3"/>
  <c r="BY189" i="3"/>
  <c r="BX189" i="3"/>
  <c r="BW189" i="3"/>
  <c r="BV189" i="3"/>
  <c r="BU189" i="3"/>
  <c r="BT189" i="3"/>
  <c r="BS189" i="3"/>
  <c r="BR189" i="3"/>
  <c r="BQ189" i="3"/>
  <c r="BP189" i="3"/>
  <c r="BO189" i="3"/>
  <c r="BN189" i="3"/>
  <c r="BM189" i="3"/>
  <c r="BL189" i="3"/>
  <c r="BK189" i="3"/>
  <c r="BJ189" i="3"/>
  <c r="BI189" i="3"/>
  <c r="BH189" i="3"/>
  <c r="BG189" i="3"/>
  <c r="BF189" i="3"/>
  <c r="BE189" i="3"/>
  <c r="BD189" i="3"/>
  <c r="BC189" i="3"/>
  <c r="BB189" i="3"/>
  <c r="BA189" i="3"/>
  <c r="AZ189" i="3"/>
  <c r="AY189" i="3"/>
  <c r="AX189" i="3"/>
  <c r="AV189" i="3"/>
  <c r="AU189" i="3"/>
  <c r="AT189" i="3"/>
  <c r="AS189" i="3"/>
  <c r="AQ189" i="3"/>
  <c r="AP189" i="3"/>
  <c r="AO189" i="3"/>
  <c r="AN189" i="3"/>
  <c r="AM189" i="3"/>
  <c r="AL189" i="3"/>
  <c r="AI189" i="3"/>
  <c r="AH189" i="3"/>
  <c r="AG189" i="3"/>
  <c r="AF189" i="3"/>
  <c r="AR189" i="3" s="1"/>
  <c r="AE189" i="3"/>
  <c r="AD189" i="3"/>
  <c r="AC189" i="3"/>
  <c r="AB189" i="3"/>
  <c r="AA189" i="3"/>
  <c r="Z189" i="3"/>
  <c r="Y189" i="3"/>
  <c r="X189" i="3"/>
  <c r="W189" i="3"/>
  <c r="V189" i="3"/>
  <c r="U189" i="3"/>
  <c r="T189" i="3"/>
  <c r="S189" i="3"/>
  <c r="AW189" i="3" s="1"/>
  <c r="R189" i="3"/>
  <c r="N189" i="3" s="1"/>
  <c r="Q189" i="3"/>
  <c r="P189" i="3"/>
  <c r="O189" i="3"/>
  <c r="M189" i="3"/>
  <c r="L189" i="3"/>
  <c r="K189" i="3"/>
  <c r="J189" i="3"/>
  <c r="I189" i="3"/>
  <c r="H189" i="3"/>
  <c r="E189" i="3"/>
  <c r="D189" i="3"/>
  <c r="B189" i="3"/>
  <c r="DU188" i="3"/>
  <c r="DT188" i="3"/>
  <c r="DS188" i="3"/>
  <c r="DR188" i="3"/>
  <c r="DQ188" i="3"/>
  <c r="DP188" i="3"/>
  <c r="DO188" i="3"/>
  <c r="DN188" i="3"/>
  <c r="DM188" i="3"/>
  <c r="DL188" i="3"/>
  <c r="DK188" i="3"/>
  <c r="DJ188" i="3"/>
  <c r="DI188" i="3"/>
  <c r="DH188" i="3"/>
  <c r="DG188" i="3"/>
  <c r="DF188" i="3"/>
  <c r="DE188" i="3"/>
  <c r="DD188" i="3"/>
  <c r="DC188" i="3"/>
  <c r="DB188" i="3"/>
  <c r="DA188" i="3"/>
  <c r="CZ188" i="3"/>
  <c r="CY188" i="3"/>
  <c r="CX188" i="3"/>
  <c r="CW188" i="3"/>
  <c r="CV188" i="3"/>
  <c r="CU188" i="3"/>
  <c r="CT188" i="3"/>
  <c r="CS188" i="3"/>
  <c r="CR188" i="3"/>
  <c r="CQ188" i="3"/>
  <c r="CP188" i="3"/>
  <c r="CO188" i="3"/>
  <c r="CN188" i="3"/>
  <c r="CM188" i="3"/>
  <c r="CL188" i="3"/>
  <c r="CK188" i="3"/>
  <c r="CJ188" i="3"/>
  <c r="CI188" i="3"/>
  <c r="CH188" i="3"/>
  <c r="CG188" i="3"/>
  <c r="CF188" i="3"/>
  <c r="CE188" i="3"/>
  <c r="CD188" i="3"/>
  <c r="CC188" i="3"/>
  <c r="CB188" i="3"/>
  <c r="CA188" i="3"/>
  <c r="BZ188" i="3"/>
  <c r="AJ188" i="3" s="1"/>
  <c r="BY188" i="3"/>
  <c r="BX188" i="3"/>
  <c r="BW188" i="3"/>
  <c r="BV188" i="3"/>
  <c r="BU188" i="3"/>
  <c r="BT188" i="3"/>
  <c r="BS188" i="3"/>
  <c r="BR188" i="3"/>
  <c r="BQ188" i="3"/>
  <c r="BP188" i="3"/>
  <c r="BO188" i="3"/>
  <c r="BN188" i="3"/>
  <c r="BM188" i="3"/>
  <c r="BL188" i="3"/>
  <c r="BK188" i="3"/>
  <c r="BJ188" i="3"/>
  <c r="BI188" i="3"/>
  <c r="BH188" i="3"/>
  <c r="BG188" i="3"/>
  <c r="BF188" i="3"/>
  <c r="BE188" i="3"/>
  <c r="BD188" i="3"/>
  <c r="BC188" i="3"/>
  <c r="BB188" i="3"/>
  <c r="BA188" i="3"/>
  <c r="AZ188" i="3"/>
  <c r="AY188" i="3"/>
  <c r="AX188" i="3"/>
  <c r="AW188" i="3"/>
  <c r="AV188" i="3"/>
  <c r="AU188" i="3"/>
  <c r="AT188" i="3"/>
  <c r="AS188" i="3"/>
  <c r="AR188" i="3"/>
  <c r="AQ188" i="3"/>
  <c r="AP188" i="3"/>
  <c r="AO188" i="3"/>
  <c r="AN188" i="3"/>
  <c r="AM188" i="3"/>
  <c r="AL188" i="3"/>
  <c r="AK188" i="3"/>
  <c r="AI188" i="3"/>
  <c r="AH188" i="3"/>
  <c r="AG188" i="3"/>
  <c r="AF188" i="3"/>
  <c r="AE188" i="3"/>
  <c r="AD188" i="3"/>
  <c r="AC188" i="3"/>
  <c r="AB188" i="3"/>
  <c r="AA188" i="3"/>
  <c r="Z188" i="3"/>
  <c r="Y188" i="3"/>
  <c r="X188" i="3"/>
  <c r="W188" i="3"/>
  <c r="V188" i="3"/>
  <c r="U188" i="3"/>
  <c r="T188" i="3"/>
  <c r="S188" i="3"/>
  <c r="R188" i="3"/>
  <c r="Q188" i="3"/>
  <c r="N188" i="3" s="1"/>
  <c r="P188" i="3"/>
  <c r="M188" i="3"/>
  <c r="L188" i="3"/>
  <c r="K188" i="3"/>
  <c r="J188" i="3"/>
  <c r="I188" i="3"/>
  <c r="H188" i="3"/>
  <c r="E188" i="3"/>
  <c r="D188" i="3"/>
  <c r="B188" i="3"/>
  <c r="DU187" i="3"/>
  <c r="DT187" i="3"/>
  <c r="DS187" i="3"/>
  <c r="AK187" i="3" s="1"/>
  <c r="DR187" i="3"/>
  <c r="DQ187" i="3"/>
  <c r="DP187" i="3"/>
  <c r="DO187" i="3"/>
  <c r="DN187" i="3"/>
  <c r="DM187" i="3"/>
  <c r="DL187" i="3"/>
  <c r="DK187" i="3"/>
  <c r="DJ187" i="3"/>
  <c r="DI187" i="3"/>
  <c r="DH187" i="3"/>
  <c r="DG187" i="3"/>
  <c r="DF187" i="3"/>
  <c r="DE187" i="3"/>
  <c r="DD187" i="3"/>
  <c r="DC187" i="3"/>
  <c r="DB187" i="3"/>
  <c r="DA187" i="3"/>
  <c r="CZ187" i="3"/>
  <c r="CY187" i="3"/>
  <c r="CX187" i="3"/>
  <c r="CW187" i="3"/>
  <c r="CV187" i="3"/>
  <c r="CU187" i="3"/>
  <c r="CT187" i="3"/>
  <c r="CS187" i="3"/>
  <c r="CR187" i="3"/>
  <c r="CQ187" i="3"/>
  <c r="CP187" i="3"/>
  <c r="CO187" i="3"/>
  <c r="CN187" i="3"/>
  <c r="CM187" i="3"/>
  <c r="CL187" i="3"/>
  <c r="CK187" i="3"/>
  <c r="CJ187" i="3"/>
  <c r="CI187" i="3"/>
  <c r="CH187" i="3"/>
  <c r="CG187" i="3"/>
  <c r="CF187" i="3"/>
  <c r="CE187" i="3"/>
  <c r="CD187" i="3"/>
  <c r="CC187" i="3"/>
  <c r="CB187" i="3"/>
  <c r="CA187" i="3"/>
  <c r="BZ187" i="3"/>
  <c r="BY187" i="3"/>
  <c r="BX187" i="3"/>
  <c r="BW187" i="3"/>
  <c r="BV187" i="3"/>
  <c r="BU187" i="3"/>
  <c r="BT187" i="3"/>
  <c r="BS187" i="3"/>
  <c r="BR187" i="3"/>
  <c r="BQ187" i="3"/>
  <c r="BP187" i="3"/>
  <c r="BO187" i="3"/>
  <c r="BN187" i="3"/>
  <c r="BM187" i="3"/>
  <c r="BL187" i="3"/>
  <c r="BK187" i="3"/>
  <c r="BJ187" i="3"/>
  <c r="BI187" i="3"/>
  <c r="AJ187" i="3" s="1"/>
  <c r="BH187" i="3"/>
  <c r="BG187" i="3"/>
  <c r="BF187" i="3"/>
  <c r="BE187" i="3"/>
  <c r="BD187" i="3"/>
  <c r="BC187" i="3"/>
  <c r="BB187" i="3"/>
  <c r="BA187" i="3"/>
  <c r="AZ187" i="3"/>
  <c r="AY187" i="3"/>
  <c r="AX187" i="3"/>
  <c r="AV187" i="3"/>
  <c r="AU187" i="3"/>
  <c r="AT187" i="3"/>
  <c r="AS187" i="3"/>
  <c r="AQ187" i="3"/>
  <c r="AP187" i="3"/>
  <c r="AO187" i="3"/>
  <c r="AN187" i="3"/>
  <c r="AM187" i="3"/>
  <c r="AL187" i="3"/>
  <c r="AI187" i="3"/>
  <c r="AH187" i="3"/>
  <c r="AG187" i="3"/>
  <c r="AF187" i="3"/>
  <c r="AR187" i="3" s="1"/>
  <c r="AE187" i="3"/>
  <c r="AD187" i="3"/>
  <c r="AC187" i="3"/>
  <c r="AB187" i="3"/>
  <c r="AA187" i="3"/>
  <c r="Z187" i="3"/>
  <c r="Y187" i="3"/>
  <c r="X187" i="3"/>
  <c r="W187" i="3"/>
  <c r="V187" i="3"/>
  <c r="U187" i="3"/>
  <c r="T187" i="3"/>
  <c r="S187" i="3"/>
  <c r="AW187" i="3" s="1"/>
  <c r="R187" i="3"/>
  <c r="Q187" i="3"/>
  <c r="P187" i="3"/>
  <c r="M187" i="3"/>
  <c r="L187" i="3"/>
  <c r="K187" i="3"/>
  <c r="J187" i="3"/>
  <c r="I187" i="3"/>
  <c r="H187" i="3"/>
  <c r="E187" i="3"/>
  <c r="D187" i="3"/>
  <c r="B187" i="3"/>
  <c r="DU186" i="3"/>
  <c r="DT186" i="3"/>
  <c r="DS186" i="3"/>
  <c r="AK186" i="3" s="1"/>
  <c r="DR186" i="3"/>
  <c r="DQ186" i="3"/>
  <c r="DP186" i="3"/>
  <c r="DO186" i="3"/>
  <c r="DN186" i="3"/>
  <c r="DM186" i="3"/>
  <c r="DL186" i="3"/>
  <c r="DK186" i="3"/>
  <c r="DJ186" i="3"/>
  <c r="DI186" i="3"/>
  <c r="DH186" i="3"/>
  <c r="DG186" i="3"/>
  <c r="DF186" i="3"/>
  <c r="DE186" i="3"/>
  <c r="DD186" i="3"/>
  <c r="DC186" i="3"/>
  <c r="DB186" i="3"/>
  <c r="DA186" i="3"/>
  <c r="CZ186" i="3"/>
  <c r="CY186" i="3"/>
  <c r="CX186" i="3"/>
  <c r="CW186" i="3"/>
  <c r="CV186" i="3"/>
  <c r="CU186" i="3"/>
  <c r="CT186" i="3"/>
  <c r="CS186" i="3"/>
  <c r="CR186" i="3"/>
  <c r="CQ186" i="3"/>
  <c r="CP186" i="3"/>
  <c r="CO186" i="3"/>
  <c r="CN186" i="3"/>
  <c r="CM186" i="3"/>
  <c r="CL186" i="3"/>
  <c r="CK186" i="3"/>
  <c r="CJ186" i="3"/>
  <c r="CI186" i="3"/>
  <c r="CH186" i="3"/>
  <c r="CG186" i="3"/>
  <c r="CF186" i="3"/>
  <c r="CE186" i="3"/>
  <c r="CD186" i="3"/>
  <c r="CC186" i="3"/>
  <c r="CB186" i="3"/>
  <c r="CA186" i="3"/>
  <c r="BZ186" i="3"/>
  <c r="BY186" i="3"/>
  <c r="BX186" i="3"/>
  <c r="BW186" i="3"/>
  <c r="BV186" i="3"/>
  <c r="BU186" i="3"/>
  <c r="BT186" i="3"/>
  <c r="BS186" i="3"/>
  <c r="BR186" i="3"/>
  <c r="BQ186" i="3"/>
  <c r="BP186" i="3"/>
  <c r="BO186" i="3"/>
  <c r="BN186" i="3"/>
  <c r="BM186" i="3"/>
  <c r="BL186" i="3"/>
  <c r="BK186" i="3"/>
  <c r="BJ186" i="3"/>
  <c r="BI186" i="3"/>
  <c r="BH186" i="3"/>
  <c r="BG186" i="3"/>
  <c r="BF186" i="3"/>
  <c r="BE186" i="3"/>
  <c r="BD186" i="3"/>
  <c r="BC186" i="3"/>
  <c r="BB186" i="3"/>
  <c r="BA186" i="3"/>
  <c r="AZ186" i="3"/>
  <c r="AY186" i="3"/>
  <c r="AX186" i="3"/>
  <c r="AV186" i="3"/>
  <c r="AU186" i="3"/>
  <c r="AT186" i="3"/>
  <c r="AS186" i="3"/>
  <c r="AQ186" i="3"/>
  <c r="AP186" i="3"/>
  <c r="AO186" i="3"/>
  <c r="AN186" i="3"/>
  <c r="AM186" i="3"/>
  <c r="AL186" i="3"/>
  <c r="AI186" i="3"/>
  <c r="AH186" i="3"/>
  <c r="AG186" i="3"/>
  <c r="AF186" i="3"/>
  <c r="AR186" i="3" s="1"/>
  <c r="AE186" i="3"/>
  <c r="AD186" i="3"/>
  <c r="AC186" i="3"/>
  <c r="AB186" i="3"/>
  <c r="AA186" i="3"/>
  <c r="Z186" i="3"/>
  <c r="Y186" i="3"/>
  <c r="X186" i="3"/>
  <c r="W186" i="3"/>
  <c r="V186" i="3"/>
  <c r="U186" i="3"/>
  <c r="T186" i="3"/>
  <c r="S186" i="3"/>
  <c r="AW186" i="3" s="1"/>
  <c r="R186" i="3"/>
  <c r="Q186" i="3"/>
  <c r="P186" i="3"/>
  <c r="N186" i="3" s="1"/>
  <c r="M186" i="3"/>
  <c r="L186" i="3"/>
  <c r="K186" i="3"/>
  <c r="J186" i="3"/>
  <c r="I186" i="3"/>
  <c r="H186" i="3"/>
  <c r="E186" i="3"/>
  <c r="D186" i="3"/>
  <c r="B186" i="3"/>
  <c r="DU185" i="3"/>
  <c r="DT185" i="3"/>
  <c r="DS185" i="3"/>
  <c r="DR185" i="3"/>
  <c r="DQ185" i="3"/>
  <c r="DP185" i="3"/>
  <c r="DO185" i="3"/>
  <c r="DN185" i="3"/>
  <c r="DM185" i="3"/>
  <c r="DL185" i="3"/>
  <c r="DK185" i="3"/>
  <c r="DJ185" i="3"/>
  <c r="DI185" i="3"/>
  <c r="DH185" i="3"/>
  <c r="DG185" i="3"/>
  <c r="DF185" i="3"/>
  <c r="DE185" i="3"/>
  <c r="DD185" i="3"/>
  <c r="DC185" i="3"/>
  <c r="DB185" i="3"/>
  <c r="DA185" i="3"/>
  <c r="CZ185" i="3"/>
  <c r="CY185" i="3"/>
  <c r="CX185" i="3"/>
  <c r="CW185" i="3"/>
  <c r="CV185" i="3"/>
  <c r="CU185" i="3"/>
  <c r="CT185" i="3"/>
  <c r="CS185" i="3"/>
  <c r="CR185" i="3"/>
  <c r="CQ185" i="3"/>
  <c r="CP185" i="3"/>
  <c r="CO185" i="3"/>
  <c r="CN185" i="3"/>
  <c r="CM185" i="3"/>
  <c r="CL185" i="3"/>
  <c r="CK185" i="3"/>
  <c r="CJ185" i="3"/>
  <c r="CI185" i="3"/>
  <c r="CH185" i="3"/>
  <c r="CG185" i="3"/>
  <c r="CF185" i="3"/>
  <c r="CE185" i="3"/>
  <c r="CD185" i="3"/>
  <c r="CC185" i="3"/>
  <c r="CB185" i="3"/>
  <c r="CA185" i="3"/>
  <c r="BZ185" i="3"/>
  <c r="BY185" i="3"/>
  <c r="BX185" i="3"/>
  <c r="BW185" i="3"/>
  <c r="BV185" i="3"/>
  <c r="BU185" i="3"/>
  <c r="BT185" i="3"/>
  <c r="BS185" i="3"/>
  <c r="BR185" i="3"/>
  <c r="BQ185" i="3"/>
  <c r="BP185" i="3"/>
  <c r="BO185" i="3"/>
  <c r="BN185" i="3"/>
  <c r="BM185" i="3"/>
  <c r="BL185" i="3"/>
  <c r="BK185" i="3"/>
  <c r="BJ185" i="3"/>
  <c r="BI185" i="3"/>
  <c r="BH185" i="3"/>
  <c r="BG185" i="3"/>
  <c r="BF185" i="3"/>
  <c r="BE185" i="3"/>
  <c r="BD185" i="3"/>
  <c r="BC185" i="3"/>
  <c r="BB185" i="3"/>
  <c r="BA185" i="3"/>
  <c r="AZ185" i="3"/>
  <c r="AY185" i="3"/>
  <c r="AX185" i="3"/>
  <c r="AW185" i="3"/>
  <c r="AV185" i="3"/>
  <c r="AU185" i="3"/>
  <c r="AT185" i="3"/>
  <c r="AS185" i="3"/>
  <c r="AR185" i="3"/>
  <c r="AQ185" i="3"/>
  <c r="AP185" i="3"/>
  <c r="AO185" i="3"/>
  <c r="AN185" i="3"/>
  <c r="AM185" i="3"/>
  <c r="AL185" i="3"/>
  <c r="AI185" i="3"/>
  <c r="AH185" i="3"/>
  <c r="AG185" i="3"/>
  <c r="AF185" i="3"/>
  <c r="AE185" i="3"/>
  <c r="AD185" i="3"/>
  <c r="AC185" i="3"/>
  <c r="AB185" i="3"/>
  <c r="AA185" i="3"/>
  <c r="Z185" i="3"/>
  <c r="Y185" i="3"/>
  <c r="X185" i="3"/>
  <c r="W185" i="3"/>
  <c r="V185" i="3"/>
  <c r="U185" i="3"/>
  <c r="T185" i="3"/>
  <c r="S185" i="3"/>
  <c r="R185" i="3"/>
  <c r="Q185" i="3"/>
  <c r="P185" i="3"/>
  <c r="M185" i="3"/>
  <c r="L185" i="3"/>
  <c r="K185" i="3"/>
  <c r="J185" i="3"/>
  <c r="I185" i="3"/>
  <c r="H185" i="3"/>
  <c r="E185" i="3"/>
  <c r="D185" i="3"/>
  <c r="B185" i="3"/>
  <c r="DU184" i="3"/>
  <c r="DT184" i="3"/>
  <c r="DS184" i="3"/>
  <c r="AK184" i="3" s="1"/>
  <c r="DR184" i="3"/>
  <c r="DQ184" i="3"/>
  <c r="DP184" i="3"/>
  <c r="DO184" i="3"/>
  <c r="DN184" i="3"/>
  <c r="DM184" i="3"/>
  <c r="DL184" i="3"/>
  <c r="DK184" i="3"/>
  <c r="DJ184" i="3"/>
  <c r="DI184" i="3"/>
  <c r="DH184" i="3"/>
  <c r="DG184" i="3"/>
  <c r="DF184" i="3"/>
  <c r="DE184" i="3"/>
  <c r="DD184" i="3"/>
  <c r="DC184" i="3"/>
  <c r="DB184" i="3"/>
  <c r="DA184" i="3"/>
  <c r="CZ184" i="3"/>
  <c r="CY184" i="3"/>
  <c r="CX184" i="3"/>
  <c r="CW184" i="3"/>
  <c r="CV184" i="3"/>
  <c r="CU184" i="3"/>
  <c r="CT184" i="3"/>
  <c r="CS184" i="3"/>
  <c r="CR184" i="3"/>
  <c r="CQ184" i="3"/>
  <c r="CP184" i="3"/>
  <c r="CO184" i="3"/>
  <c r="CN184" i="3"/>
  <c r="CM184" i="3"/>
  <c r="CL184" i="3"/>
  <c r="CK184" i="3"/>
  <c r="CJ184" i="3"/>
  <c r="CI184" i="3"/>
  <c r="CH184" i="3"/>
  <c r="CG184" i="3"/>
  <c r="CF184" i="3"/>
  <c r="CE184" i="3"/>
  <c r="CD184" i="3"/>
  <c r="CC184" i="3"/>
  <c r="CB184" i="3"/>
  <c r="CA184" i="3"/>
  <c r="BZ184" i="3"/>
  <c r="BY184" i="3"/>
  <c r="BX184" i="3"/>
  <c r="BW184" i="3"/>
  <c r="BV184" i="3"/>
  <c r="BU184" i="3"/>
  <c r="BT184" i="3"/>
  <c r="BS184" i="3"/>
  <c r="BR184" i="3"/>
  <c r="BQ184" i="3"/>
  <c r="BP184" i="3"/>
  <c r="BO184" i="3"/>
  <c r="BN184" i="3"/>
  <c r="BM184" i="3"/>
  <c r="BL184" i="3"/>
  <c r="BK184" i="3"/>
  <c r="BJ184" i="3"/>
  <c r="BI184" i="3"/>
  <c r="BH184" i="3"/>
  <c r="BG184" i="3"/>
  <c r="BF184" i="3"/>
  <c r="BE184" i="3"/>
  <c r="BD184" i="3"/>
  <c r="BC184" i="3"/>
  <c r="BB184" i="3"/>
  <c r="BA184" i="3"/>
  <c r="AZ184" i="3"/>
  <c r="AY184" i="3"/>
  <c r="AX184" i="3"/>
  <c r="AW184" i="3"/>
  <c r="AV184" i="3"/>
  <c r="AU184" i="3"/>
  <c r="AT184" i="3"/>
  <c r="AS184" i="3"/>
  <c r="AQ184" i="3"/>
  <c r="AP184" i="3"/>
  <c r="AO184" i="3"/>
  <c r="AN184" i="3"/>
  <c r="AM184" i="3"/>
  <c r="AL184" i="3"/>
  <c r="AI184" i="3"/>
  <c r="AH184" i="3"/>
  <c r="AG184" i="3"/>
  <c r="AF184" i="3"/>
  <c r="AR184" i="3" s="1"/>
  <c r="AE184" i="3"/>
  <c r="AD184" i="3"/>
  <c r="AC184" i="3"/>
  <c r="AB184" i="3"/>
  <c r="AA184" i="3"/>
  <c r="Z184" i="3"/>
  <c r="Y184" i="3"/>
  <c r="X184" i="3"/>
  <c r="W184" i="3"/>
  <c r="V184" i="3"/>
  <c r="U184" i="3"/>
  <c r="T184" i="3"/>
  <c r="S184" i="3"/>
  <c r="R184" i="3"/>
  <c r="N184" i="3" s="1"/>
  <c r="Q184" i="3"/>
  <c r="P184" i="3"/>
  <c r="M184" i="3"/>
  <c r="L184" i="3"/>
  <c r="K184" i="3"/>
  <c r="J184" i="3"/>
  <c r="I184" i="3"/>
  <c r="H184" i="3"/>
  <c r="E184" i="3"/>
  <c r="D184" i="3"/>
  <c r="B184" i="3"/>
  <c r="DU183" i="3"/>
  <c r="DT183" i="3"/>
  <c r="DS183" i="3"/>
  <c r="AK183" i="3" s="1"/>
  <c r="DR183" i="3"/>
  <c r="DQ183" i="3"/>
  <c r="DP183" i="3"/>
  <c r="DO183" i="3"/>
  <c r="DN183" i="3"/>
  <c r="DM183" i="3"/>
  <c r="DL183" i="3"/>
  <c r="DK183" i="3"/>
  <c r="DJ183" i="3"/>
  <c r="DI183" i="3"/>
  <c r="DH183" i="3"/>
  <c r="DG183" i="3"/>
  <c r="DF183" i="3"/>
  <c r="DE183" i="3"/>
  <c r="DD183" i="3"/>
  <c r="DC183" i="3"/>
  <c r="DB183" i="3"/>
  <c r="DA183" i="3"/>
  <c r="CZ183" i="3"/>
  <c r="CY183" i="3"/>
  <c r="CX183" i="3"/>
  <c r="CW183" i="3"/>
  <c r="CV183" i="3"/>
  <c r="CU183" i="3"/>
  <c r="CT183" i="3"/>
  <c r="CS183" i="3"/>
  <c r="CR183" i="3"/>
  <c r="CQ183" i="3"/>
  <c r="CP183" i="3"/>
  <c r="CO183" i="3"/>
  <c r="CN183" i="3"/>
  <c r="CM183" i="3"/>
  <c r="CL183" i="3"/>
  <c r="CK183" i="3"/>
  <c r="CJ183" i="3"/>
  <c r="CI183" i="3"/>
  <c r="CH183" i="3"/>
  <c r="CG183" i="3"/>
  <c r="CF183" i="3"/>
  <c r="CE183" i="3"/>
  <c r="CD183" i="3"/>
  <c r="CC183" i="3"/>
  <c r="CB183" i="3"/>
  <c r="CA183" i="3"/>
  <c r="BZ183" i="3"/>
  <c r="BY183" i="3"/>
  <c r="BX183" i="3"/>
  <c r="BW183" i="3"/>
  <c r="BV183" i="3"/>
  <c r="BU183" i="3"/>
  <c r="BT183" i="3"/>
  <c r="BS183" i="3"/>
  <c r="BR183" i="3"/>
  <c r="BQ183" i="3"/>
  <c r="BP183" i="3"/>
  <c r="BO183" i="3"/>
  <c r="BN183" i="3"/>
  <c r="BM183" i="3"/>
  <c r="BL183" i="3"/>
  <c r="BK183" i="3"/>
  <c r="AJ183" i="3" s="1"/>
  <c r="BJ183" i="3"/>
  <c r="BI183" i="3"/>
  <c r="BH183" i="3"/>
  <c r="BG183" i="3"/>
  <c r="BF183" i="3"/>
  <c r="BE183" i="3"/>
  <c r="BD183" i="3"/>
  <c r="BC183" i="3"/>
  <c r="BB183" i="3"/>
  <c r="BA183" i="3"/>
  <c r="AZ183" i="3"/>
  <c r="AY183" i="3"/>
  <c r="AX183" i="3"/>
  <c r="AV183" i="3"/>
  <c r="AU183" i="3"/>
  <c r="AT183" i="3"/>
  <c r="AS183" i="3"/>
  <c r="AQ183" i="3"/>
  <c r="AP183" i="3"/>
  <c r="AO183" i="3"/>
  <c r="AN183" i="3"/>
  <c r="AM183" i="3"/>
  <c r="AL183" i="3"/>
  <c r="AI183" i="3"/>
  <c r="AH183" i="3"/>
  <c r="AG183" i="3"/>
  <c r="AF183" i="3"/>
  <c r="AR183" i="3" s="1"/>
  <c r="AE183" i="3"/>
  <c r="AD183" i="3"/>
  <c r="AC183" i="3"/>
  <c r="AB183" i="3"/>
  <c r="AA183" i="3"/>
  <c r="Z183" i="3"/>
  <c r="Y183" i="3"/>
  <c r="X183" i="3"/>
  <c r="W183" i="3"/>
  <c r="V183" i="3"/>
  <c r="U183" i="3"/>
  <c r="T183" i="3"/>
  <c r="S183" i="3"/>
  <c r="AW183" i="3" s="1"/>
  <c r="R183" i="3"/>
  <c r="Q183" i="3"/>
  <c r="P183" i="3"/>
  <c r="N183" i="3"/>
  <c r="M183" i="3"/>
  <c r="L183" i="3"/>
  <c r="K183" i="3"/>
  <c r="J183" i="3"/>
  <c r="I183" i="3"/>
  <c r="H183" i="3"/>
  <c r="E183" i="3"/>
  <c r="D183" i="3"/>
  <c r="B183" i="3"/>
  <c r="DU182" i="3"/>
  <c r="DT182" i="3"/>
  <c r="DS182" i="3"/>
  <c r="DR182" i="3"/>
  <c r="DQ182" i="3"/>
  <c r="DP182" i="3"/>
  <c r="DO182" i="3"/>
  <c r="DN182" i="3"/>
  <c r="DM182" i="3"/>
  <c r="DL182" i="3"/>
  <c r="DK182" i="3"/>
  <c r="DJ182" i="3"/>
  <c r="DI182" i="3"/>
  <c r="DH182" i="3"/>
  <c r="DG182" i="3"/>
  <c r="DF182" i="3"/>
  <c r="DE182" i="3"/>
  <c r="DD182" i="3"/>
  <c r="DC182" i="3"/>
  <c r="DB182" i="3"/>
  <c r="DA182" i="3"/>
  <c r="CZ182" i="3"/>
  <c r="CY182" i="3"/>
  <c r="CX182" i="3"/>
  <c r="CW182" i="3"/>
  <c r="CV182" i="3"/>
  <c r="CU182" i="3"/>
  <c r="CT182" i="3"/>
  <c r="CS182" i="3"/>
  <c r="CR182" i="3"/>
  <c r="CQ182" i="3"/>
  <c r="CP182" i="3"/>
  <c r="CO182" i="3"/>
  <c r="CN182" i="3"/>
  <c r="CM182" i="3"/>
  <c r="CL182" i="3"/>
  <c r="CK182" i="3"/>
  <c r="CJ182" i="3"/>
  <c r="CI182" i="3"/>
  <c r="CH182" i="3"/>
  <c r="CG182" i="3"/>
  <c r="CF182" i="3"/>
  <c r="CE182" i="3"/>
  <c r="CD182" i="3"/>
  <c r="CC182" i="3"/>
  <c r="CB182" i="3"/>
  <c r="CA182" i="3"/>
  <c r="BZ182" i="3"/>
  <c r="BY182" i="3"/>
  <c r="BX182" i="3"/>
  <c r="BW182" i="3"/>
  <c r="BV182" i="3"/>
  <c r="BU182" i="3"/>
  <c r="BT182" i="3"/>
  <c r="BS182" i="3"/>
  <c r="BR182" i="3"/>
  <c r="BQ182" i="3"/>
  <c r="BP182" i="3"/>
  <c r="BO182" i="3"/>
  <c r="BN182" i="3"/>
  <c r="BM182" i="3"/>
  <c r="BL182" i="3"/>
  <c r="BK182" i="3"/>
  <c r="BJ182" i="3"/>
  <c r="BI182" i="3"/>
  <c r="BH182" i="3"/>
  <c r="BG182" i="3"/>
  <c r="BF182" i="3"/>
  <c r="BE182" i="3"/>
  <c r="BD182" i="3"/>
  <c r="BC182" i="3"/>
  <c r="BB182" i="3"/>
  <c r="BA182" i="3"/>
  <c r="AZ182" i="3"/>
  <c r="AY182" i="3"/>
  <c r="AX182" i="3"/>
  <c r="AV182" i="3"/>
  <c r="AU182" i="3"/>
  <c r="AT182" i="3"/>
  <c r="AS182" i="3"/>
  <c r="AR182" i="3"/>
  <c r="AQ182" i="3"/>
  <c r="AP182" i="3"/>
  <c r="AO182" i="3"/>
  <c r="AN182" i="3"/>
  <c r="AM182" i="3"/>
  <c r="AL182" i="3"/>
  <c r="AK182" i="3"/>
  <c r="AJ182" i="3"/>
  <c r="AI182" i="3"/>
  <c r="AH182" i="3"/>
  <c r="AG182" i="3"/>
  <c r="AF182" i="3"/>
  <c r="AE182" i="3"/>
  <c r="AD182" i="3"/>
  <c r="AC182" i="3"/>
  <c r="AB182" i="3"/>
  <c r="AA182" i="3"/>
  <c r="Z182" i="3"/>
  <c r="Y182" i="3"/>
  <c r="X182" i="3"/>
  <c r="W182" i="3"/>
  <c r="V182" i="3"/>
  <c r="U182" i="3"/>
  <c r="T182" i="3"/>
  <c r="S182" i="3"/>
  <c r="AW182" i="3" s="1"/>
  <c r="R182" i="3"/>
  <c r="Q182" i="3"/>
  <c r="P182" i="3"/>
  <c r="N182" i="3"/>
  <c r="O182" i="3" s="1"/>
  <c r="M182" i="3"/>
  <c r="L182" i="3"/>
  <c r="K182" i="3"/>
  <c r="J182" i="3"/>
  <c r="I182" i="3"/>
  <c r="H182" i="3"/>
  <c r="E182" i="3"/>
  <c r="D182" i="3"/>
  <c r="B182" i="3"/>
  <c r="DU181" i="3"/>
  <c r="DT181" i="3"/>
  <c r="DS181" i="3"/>
  <c r="AK181" i="3" s="1"/>
  <c r="DR181" i="3"/>
  <c r="DQ181" i="3"/>
  <c r="DP181" i="3"/>
  <c r="DO181" i="3"/>
  <c r="DN181" i="3"/>
  <c r="DM181" i="3"/>
  <c r="DL181" i="3"/>
  <c r="DK181" i="3"/>
  <c r="DJ181" i="3"/>
  <c r="DI181" i="3"/>
  <c r="DH181" i="3"/>
  <c r="DG181" i="3"/>
  <c r="DF181" i="3"/>
  <c r="DE181" i="3"/>
  <c r="DD181" i="3"/>
  <c r="DC181" i="3"/>
  <c r="DB181" i="3"/>
  <c r="DA181" i="3"/>
  <c r="CZ181" i="3"/>
  <c r="CY181" i="3"/>
  <c r="CX181" i="3"/>
  <c r="CW181" i="3"/>
  <c r="CV181" i="3"/>
  <c r="CU181" i="3"/>
  <c r="CT181" i="3"/>
  <c r="CS181" i="3"/>
  <c r="CR181" i="3"/>
  <c r="CQ181" i="3"/>
  <c r="CP181" i="3"/>
  <c r="CO181" i="3"/>
  <c r="CN181" i="3"/>
  <c r="CM181" i="3"/>
  <c r="CL181" i="3"/>
  <c r="CK181" i="3"/>
  <c r="CJ181" i="3"/>
  <c r="CI181" i="3"/>
  <c r="CH181" i="3"/>
  <c r="CG181" i="3"/>
  <c r="CF181" i="3"/>
  <c r="CE181" i="3"/>
  <c r="CD181" i="3"/>
  <c r="CC181" i="3"/>
  <c r="CB181" i="3"/>
  <c r="CA181" i="3"/>
  <c r="BZ181" i="3"/>
  <c r="BY181" i="3"/>
  <c r="BX181" i="3"/>
  <c r="BW181" i="3"/>
  <c r="BV181" i="3"/>
  <c r="BU181" i="3"/>
  <c r="BT181" i="3"/>
  <c r="BS181" i="3"/>
  <c r="BR181" i="3"/>
  <c r="BQ181" i="3"/>
  <c r="BP181" i="3"/>
  <c r="BO181" i="3"/>
  <c r="BN181" i="3"/>
  <c r="BM181" i="3"/>
  <c r="BL181" i="3"/>
  <c r="BK181" i="3"/>
  <c r="BJ181" i="3"/>
  <c r="BI181" i="3"/>
  <c r="BH181" i="3"/>
  <c r="BG181" i="3"/>
  <c r="BF181" i="3"/>
  <c r="BE181" i="3"/>
  <c r="BD181" i="3"/>
  <c r="BC181" i="3"/>
  <c r="BB181" i="3"/>
  <c r="BA181" i="3"/>
  <c r="AZ181" i="3"/>
  <c r="AY181" i="3"/>
  <c r="AX181" i="3"/>
  <c r="AW181" i="3"/>
  <c r="AV181" i="3"/>
  <c r="AU181" i="3"/>
  <c r="AT181" i="3"/>
  <c r="AS181" i="3"/>
  <c r="AQ181" i="3"/>
  <c r="AP181" i="3"/>
  <c r="AO181" i="3"/>
  <c r="AN181" i="3"/>
  <c r="AM181" i="3"/>
  <c r="AL181" i="3"/>
  <c r="AI181" i="3"/>
  <c r="AH181" i="3"/>
  <c r="AG181" i="3"/>
  <c r="AF181" i="3"/>
  <c r="AR181" i="3" s="1"/>
  <c r="AE181" i="3"/>
  <c r="AD181" i="3"/>
  <c r="AC181" i="3"/>
  <c r="AB181" i="3"/>
  <c r="AA181" i="3"/>
  <c r="Z181" i="3"/>
  <c r="Y181" i="3"/>
  <c r="X181" i="3"/>
  <c r="W181" i="3"/>
  <c r="V181" i="3"/>
  <c r="U181" i="3"/>
  <c r="T181" i="3"/>
  <c r="S181" i="3"/>
  <c r="R181" i="3"/>
  <c r="Q181" i="3"/>
  <c r="P181" i="3"/>
  <c r="M181" i="3"/>
  <c r="L181" i="3"/>
  <c r="K181" i="3"/>
  <c r="J181" i="3"/>
  <c r="I181" i="3"/>
  <c r="H181" i="3"/>
  <c r="E181" i="3"/>
  <c r="D181" i="3"/>
  <c r="B181" i="3"/>
  <c r="DU180" i="3"/>
  <c r="DT180" i="3"/>
  <c r="DS180" i="3"/>
  <c r="AK180" i="3" s="1"/>
  <c r="O180" i="3" s="1"/>
  <c r="DR180" i="3"/>
  <c r="DQ180" i="3"/>
  <c r="DP180" i="3"/>
  <c r="DO180" i="3"/>
  <c r="DN180" i="3"/>
  <c r="DM180" i="3"/>
  <c r="DL180" i="3"/>
  <c r="DK180" i="3"/>
  <c r="DJ180" i="3"/>
  <c r="DI180" i="3"/>
  <c r="DH180" i="3"/>
  <c r="DG180" i="3"/>
  <c r="DF180" i="3"/>
  <c r="DE180" i="3"/>
  <c r="DD180" i="3"/>
  <c r="DC180" i="3"/>
  <c r="DB180" i="3"/>
  <c r="DA180" i="3"/>
  <c r="CZ180" i="3"/>
  <c r="CY180" i="3"/>
  <c r="CX180" i="3"/>
  <c r="CW180" i="3"/>
  <c r="CV180" i="3"/>
  <c r="CU180" i="3"/>
  <c r="CT180" i="3"/>
  <c r="CS180" i="3"/>
  <c r="CR180" i="3"/>
  <c r="CQ180" i="3"/>
  <c r="CP180" i="3"/>
  <c r="CO180" i="3"/>
  <c r="CN180" i="3"/>
  <c r="CM180" i="3"/>
  <c r="CL180" i="3"/>
  <c r="CK180" i="3"/>
  <c r="CJ180" i="3"/>
  <c r="CI180" i="3"/>
  <c r="CH180" i="3"/>
  <c r="CG180" i="3"/>
  <c r="CF180" i="3"/>
  <c r="CE180" i="3"/>
  <c r="CD180" i="3"/>
  <c r="CC180" i="3"/>
  <c r="CB180" i="3"/>
  <c r="CA180" i="3"/>
  <c r="BZ180" i="3"/>
  <c r="BY180" i="3"/>
  <c r="BX180" i="3"/>
  <c r="BW180" i="3"/>
  <c r="BV180" i="3"/>
  <c r="BU180" i="3"/>
  <c r="BT180" i="3"/>
  <c r="BS180" i="3"/>
  <c r="BR180" i="3"/>
  <c r="BQ180" i="3"/>
  <c r="BP180" i="3"/>
  <c r="BO180" i="3"/>
  <c r="BN180" i="3"/>
  <c r="BM180" i="3"/>
  <c r="BL180" i="3"/>
  <c r="BK180" i="3"/>
  <c r="AJ180" i="3" s="1"/>
  <c r="BJ180" i="3"/>
  <c r="BI180" i="3"/>
  <c r="BH180" i="3"/>
  <c r="BG180" i="3"/>
  <c r="BF180" i="3"/>
  <c r="BE180" i="3"/>
  <c r="BD180" i="3"/>
  <c r="BC180" i="3"/>
  <c r="BB180" i="3"/>
  <c r="BA180" i="3"/>
  <c r="AZ180" i="3"/>
  <c r="AY180" i="3"/>
  <c r="AX180" i="3"/>
  <c r="AV180" i="3"/>
  <c r="AU180" i="3"/>
  <c r="AT180" i="3"/>
  <c r="AS180" i="3"/>
  <c r="AQ180" i="3"/>
  <c r="AP180" i="3"/>
  <c r="AO180" i="3"/>
  <c r="AN180" i="3"/>
  <c r="AM180" i="3"/>
  <c r="AL180" i="3"/>
  <c r="AI180" i="3"/>
  <c r="AH180" i="3"/>
  <c r="AG180" i="3"/>
  <c r="AF180" i="3"/>
  <c r="AR180" i="3" s="1"/>
  <c r="AE180" i="3"/>
  <c r="AD180" i="3"/>
  <c r="AC180" i="3"/>
  <c r="AB180" i="3"/>
  <c r="AA180" i="3"/>
  <c r="Z180" i="3"/>
  <c r="Y180" i="3"/>
  <c r="X180" i="3"/>
  <c r="W180" i="3"/>
  <c r="V180" i="3"/>
  <c r="U180" i="3"/>
  <c r="T180" i="3"/>
  <c r="S180" i="3"/>
  <c r="AW180" i="3" s="1"/>
  <c r="R180" i="3"/>
  <c r="Q180" i="3"/>
  <c r="P180" i="3"/>
  <c r="N180" i="3"/>
  <c r="M180" i="3"/>
  <c r="L180" i="3"/>
  <c r="K180" i="3"/>
  <c r="J180" i="3"/>
  <c r="I180" i="3"/>
  <c r="H180" i="3"/>
  <c r="E180" i="3"/>
  <c r="D180" i="3"/>
  <c r="B180" i="3"/>
  <c r="DU179" i="3"/>
  <c r="DT179" i="3"/>
  <c r="DS179" i="3"/>
  <c r="DR179" i="3"/>
  <c r="DQ179" i="3"/>
  <c r="DP179" i="3"/>
  <c r="DO179" i="3"/>
  <c r="DN179" i="3"/>
  <c r="DM179" i="3"/>
  <c r="DL179" i="3"/>
  <c r="DK179" i="3"/>
  <c r="DJ179" i="3"/>
  <c r="DI179" i="3"/>
  <c r="DH179" i="3"/>
  <c r="DG179" i="3"/>
  <c r="DF179" i="3"/>
  <c r="DE179" i="3"/>
  <c r="DD179" i="3"/>
  <c r="DC179" i="3"/>
  <c r="DB179" i="3"/>
  <c r="DA179" i="3"/>
  <c r="CZ179" i="3"/>
  <c r="CY179" i="3"/>
  <c r="CX179" i="3"/>
  <c r="CW179" i="3"/>
  <c r="CV179" i="3"/>
  <c r="CU179" i="3"/>
  <c r="CT179" i="3"/>
  <c r="CS179" i="3"/>
  <c r="CR179" i="3"/>
  <c r="CQ179" i="3"/>
  <c r="CP179" i="3"/>
  <c r="CO179" i="3"/>
  <c r="CN179" i="3"/>
  <c r="CM179" i="3"/>
  <c r="CL179" i="3"/>
  <c r="CK179" i="3"/>
  <c r="CJ179" i="3"/>
  <c r="CI179" i="3"/>
  <c r="CH179" i="3"/>
  <c r="CG179" i="3"/>
  <c r="CF179" i="3"/>
  <c r="CE179" i="3"/>
  <c r="CD179" i="3"/>
  <c r="CC179" i="3"/>
  <c r="CB179" i="3"/>
  <c r="CA179" i="3"/>
  <c r="BZ179" i="3"/>
  <c r="BY179" i="3"/>
  <c r="BX179" i="3"/>
  <c r="AJ179" i="3" s="1"/>
  <c r="BW179" i="3"/>
  <c r="BV179" i="3"/>
  <c r="BU179" i="3"/>
  <c r="BT179" i="3"/>
  <c r="BS179" i="3"/>
  <c r="BR179" i="3"/>
  <c r="BQ179" i="3"/>
  <c r="BP179" i="3"/>
  <c r="BO179" i="3"/>
  <c r="BN179" i="3"/>
  <c r="BM179" i="3"/>
  <c r="BL179" i="3"/>
  <c r="BK179" i="3"/>
  <c r="BJ179" i="3"/>
  <c r="BI179" i="3"/>
  <c r="BH179" i="3"/>
  <c r="BG179" i="3"/>
  <c r="BF179" i="3"/>
  <c r="BE179" i="3"/>
  <c r="BD179" i="3"/>
  <c r="BC179" i="3"/>
  <c r="BB179" i="3"/>
  <c r="BA179" i="3"/>
  <c r="AZ179" i="3"/>
  <c r="AY179" i="3"/>
  <c r="AX179" i="3"/>
  <c r="AV179" i="3"/>
  <c r="AU179" i="3"/>
  <c r="AT179" i="3"/>
  <c r="AS179" i="3"/>
  <c r="AQ179" i="3"/>
  <c r="AP179" i="3"/>
  <c r="AO179" i="3"/>
  <c r="AN179" i="3"/>
  <c r="AM179" i="3"/>
  <c r="AL179" i="3"/>
  <c r="AK179" i="3"/>
  <c r="AI179" i="3"/>
  <c r="AH179" i="3"/>
  <c r="AG179" i="3"/>
  <c r="AF179" i="3"/>
  <c r="AR179" i="3" s="1"/>
  <c r="AE179" i="3"/>
  <c r="AD179" i="3"/>
  <c r="AC179" i="3"/>
  <c r="AB179" i="3"/>
  <c r="AA179" i="3"/>
  <c r="Z179" i="3"/>
  <c r="Y179" i="3"/>
  <c r="X179" i="3"/>
  <c r="W179" i="3"/>
  <c r="V179" i="3"/>
  <c r="U179" i="3"/>
  <c r="T179" i="3"/>
  <c r="S179" i="3"/>
  <c r="AW179" i="3" s="1"/>
  <c r="R179" i="3"/>
  <c r="Q179" i="3"/>
  <c r="P179" i="3"/>
  <c r="M179" i="3"/>
  <c r="L179" i="3"/>
  <c r="K179" i="3"/>
  <c r="J179" i="3"/>
  <c r="I179" i="3"/>
  <c r="H179" i="3"/>
  <c r="E179" i="3"/>
  <c r="D179" i="3"/>
  <c r="B179" i="3"/>
  <c r="DU178" i="3"/>
  <c r="DT178" i="3"/>
  <c r="DS178" i="3"/>
  <c r="AK178" i="3" s="1"/>
  <c r="O178" i="3" s="1"/>
  <c r="DR178" i="3"/>
  <c r="DQ178" i="3"/>
  <c r="DP178" i="3"/>
  <c r="DO178" i="3"/>
  <c r="DN178" i="3"/>
  <c r="DM178" i="3"/>
  <c r="DL178" i="3"/>
  <c r="DK178" i="3"/>
  <c r="DJ178" i="3"/>
  <c r="DI178" i="3"/>
  <c r="DH178" i="3"/>
  <c r="DG178" i="3"/>
  <c r="DF178" i="3"/>
  <c r="DE178" i="3"/>
  <c r="DD178" i="3"/>
  <c r="DC178" i="3"/>
  <c r="DB178" i="3"/>
  <c r="DA178" i="3"/>
  <c r="CZ178" i="3"/>
  <c r="CY178" i="3"/>
  <c r="CX178" i="3"/>
  <c r="CW178" i="3"/>
  <c r="CV178" i="3"/>
  <c r="CU178" i="3"/>
  <c r="CT178" i="3"/>
  <c r="CS178" i="3"/>
  <c r="CR178" i="3"/>
  <c r="CQ178" i="3"/>
  <c r="CP178" i="3"/>
  <c r="CO178" i="3"/>
  <c r="CN178" i="3"/>
  <c r="CM178" i="3"/>
  <c r="CL178" i="3"/>
  <c r="CK178" i="3"/>
  <c r="CJ178" i="3"/>
  <c r="CI178" i="3"/>
  <c r="CH178" i="3"/>
  <c r="CG178" i="3"/>
  <c r="CF178" i="3"/>
  <c r="CE178" i="3"/>
  <c r="CD178" i="3"/>
  <c r="CC178" i="3"/>
  <c r="CB178" i="3"/>
  <c r="CA178" i="3"/>
  <c r="BZ178" i="3"/>
  <c r="BY178" i="3"/>
  <c r="BX178" i="3"/>
  <c r="BW178" i="3"/>
  <c r="BV178" i="3"/>
  <c r="BU178" i="3"/>
  <c r="BT178" i="3"/>
  <c r="BS178" i="3"/>
  <c r="BR178" i="3"/>
  <c r="BQ178" i="3"/>
  <c r="BP178" i="3"/>
  <c r="BO178" i="3"/>
  <c r="BN178" i="3"/>
  <c r="BM178" i="3"/>
  <c r="BL178" i="3"/>
  <c r="BK178" i="3"/>
  <c r="BJ178" i="3"/>
  <c r="BI178" i="3"/>
  <c r="AJ178" i="3" s="1"/>
  <c r="BH178" i="3"/>
  <c r="BG178" i="3"/>
  <c r="BF178" i="3"/>
  <c r="BE178" i="3"/>
  <c r="BD178" i="3"/>
  <c r="BC178" i="3"/>
  <c r="BB178" i="3"/>
  <c r="BA178" i="3"/>
  <c r="AZ178" i="3"/>
  <c r="AY178" i="3"/>
  <c r="AX178" i="3"/>
  <c r="AV178" i="3"/>
  <c r="AU178" i="3"/>
  <c r="AT178" i="3"/>
  <c r="AS178" i="3"/>
  <c r="AQ178" i="3"/>
  <c r="AP178" i="3"/>
  <c r="AO178" i="3"/>
  <c r="AN178" i="3"/>
  <c r="AM178" i="3"/>
  <c r="AL178" i="3"/>
  <c r="AI178" i="3"/>
  <c r="AH178" i="3"/>
  <c r="AG178" i="3"/>
  <c r="AF178" i="3"/>
  <c r="AR178" i="3" s="1"/>
  <c r="AE178" i="3"/>
  <c r="AD178" i="3"/>
  <c r="AC178" i="3"/>
  <c r="AB178" i="3"/>
  <c r="AA178" i="3"/>
  <c r="Z178" i="3"/>
  <c r="Y178" i="3"/>
  <c r="X178" i="3"/>
  <c r="W178" i="3"/>
  <c r="V178" i="3"/>
  <c r="U178" i="3"/>
  <c r="T178" i="3"/>
  <c r="S178" i="3"/>
  <c r="AW178" i="3" s="1"/>
  <c r="R178" i="3"/>
  <c r="Q178" i="3"/>
  <c r="P178" i="3"/>
  <c r="N178" i="3"/>
  <c r="M178" i="3"/>
  <c r="L178" i="3"/>
  <c r="K178" i="3"/>
  <c r="J178" i="3"/>
  <c r="I178" i="3"/>
  <c r="H178" i="3"/>
  <c r="E178" i="3"/>
  <c r="D178" i="3"/>
  <c r="B178" i="3"/>
  <c r="DU177" i="3"/>
  <c r="DT177" i="3"/>
  <c r="DS177" i="3"/>
  <c r="DR177" i="3"/>
  <c r="DQ177" i="3"/>
  <c r="DP177" i="3"/>
  <c r="DO177" i="3"/>
  <c r="DN177" i="3"/>
  <c r="DM177" i="3"/>
  <c r="DL177" i="3"/>
  <c r="DK177" i="3"/>
  <c r="AK177" i="3" s="1"/>
  <c r="O177" i="3" s="1"/>
  <c r="DJ177" i="3"/>
  <c r="DI177" i="3"/>
  <c r="DH177" i="3"/>
  <c r="DG177" i="3"/>
  <c r="DF177" i="3"/>
  <c r="DE177" i="3"/>
  <c r="DD177" i="3"/>
  <c r="DC177" i="3"/>
  <c r="DB177" i="3"/>
  <c r="DA177" i="3"/>
  <c r="CZ177" i="3"/>
  <c r="CY177" i="3"/>
  <c r="CX177" i="3"/>
  <c r="CW177" i="3"/>
  <c r="CV177" i="3"/>
  <c r="CU177" i="3"/>
  <c r="CT177" i="3"/>
  <c r="CS177" i="3"/>
  <c r="CR177" i="3"/>
  <c r="CQ177" i="3"/>
  <c r="CP177" i="3"/>
  <c r="CO177" i="3"/>
  <c r="CN177" i="3"/>
  <c r="CM177" i="3"/>
  <c r="CL177" i="3"/>
  <c r="CK177" i="3"/>
  <c r="CJ177" i="3"/>
  <c r="CI177" i="3"/>
  <c r="CH177" i="3"/>
  <c r="CG177" i="3"/>
  <c r="CF177" i="3"/>
  <c r="CE177" i="3"/>
  <c r="CD177" i="3"/>
  <c r="CC177" i="3"/>
  <c r="CB177" i="3"/>
  <c r="CA177" i="3"/>
  <c r="BZ177" i="3"/>
  <c r="AJ177" i="3" s="1"/>
  <c r="BY177" i="3"/>
  <c r="BX177" i="3"/>
  <c r="BW177" i="3"/>
  <c r="BV177" i="3"/>
  <c r="BU177" i="3"/>
  <c r="BT177" i="3"/>
  <c r="BS177" i="3"/>
  <c r="BR177" i="3"/>
  <c r="BQ177" i="3"/>
  <c r="BP177" i="3"/>
  <c r="BO177" i="3"/>
  <c r="BN177" i="3"/>
  <c r="BM177" i="3"/>
  <c r="BL177" i="3"/>
  <c r="BK177" i="3"/>
  <c r="BJ177" i="3"/>
  <c r="BI177" i="3"/>
  <c r="BH177" i="3"/>
  <c r="BG177" i="3"/>
  <c r="BF177" i="3"/>
  <c r="BE177" i="3"/>
  <c r="BD177" i="3"/>
  <c r="BC177" i="3"/>
  <c r="BB177" i="3"/>
  <c r="BA177" i="3"/>
  <c r="AZ177" i="3"/>
  <c r="AY177" i="3"/>
  <c r="AX177" i="3"/>
  <c r="AV177" i="3"/>
  <c r="AU177" i="3"/>
  <c r="AT177" i="3"/>
  <c r="AS177" i="3"/>
  <c r="AR177" i="3"/>
  <c r="AQ177" i="3"/>
  <c r="AP177" i="3"/>
  <c r="AO177" i="3"/>
  <c r="AN177" i="3"/>
  <c r="AM177" i="3"/>
  <c r="AL177" i="3"/>
  <c r="AI177" i="3"/>
  <c r="AH177" i="3"/>
  <c r="AG177" i="3"/>
  <c r="AF177" i="3"/>
  <c r="AE177" i="3"/>
  <c r="AD177" i="3"/>
  <c r="AC177" i="3"/>
  <c r="AB177" i="3"/>
  <c r="AA177" i="3"/>
  <c r="Z177" i="3"/>
  <c r="Y177" i="3"/>
  <c r="X177" i="3"/>
  <c r="W177" i="3"/>
  <c r="V177" i="3"/>
  <c r="U177" i="3"/>
  <c r="T177" i="3"/>
  <c r="S177" i="3"/>
  <c r="AW177" i="3" s="1"/>
  <c r="R177" i="3"/>
  <c r="Q177" i="3"/>
  <c r="P177" i="3"/>
  <c r="N177" i="3"/>
  <c r="M177" i="3"/>
  <c r="L177" i="3"/>
  <c r="K177" i="3"/>
  <c r="J177" i="3"/>
  <c r="I177" i="3"/>
  <c r="H177" i="3"/>
  <c r="E177" i="3"/>
  <c r="D177" i="3"/>
  <c r="B177" i="3"/>
  <c r="DU176" i="3"/>
  <c r="DT176" i="3"/>
  <c r="DS176" i="3"/>
  <c r="DR176" i="3"/>
  <c r="DQ176" i="3"/>
  <c r="DP176" i="3"/>
  <c r="DO176" i="3"/>
  <c r="DN176" i="3"/>
  <c r="DM176" i="3"/>
  <c r="DL176" i="3"/>
  <c r="DK176" i="3"/>
  <c r="DJ176" i="3"/>
  <c r="DI176" i="3"/>
  <c r="DH176" i="3"/>
  <c r="DG176" i="3"/>
  <c r="DF176" i="3"/>
  <c r="DE176" i="3"/>
  <c r="DD176" i="3"/>
  <c r="DC176" i="3"/>
  <c r="DB176" i="3"/>
  <c r="DA176" i="3"/>
  <c r="CZ176" i="3"/>
  <c r="CY176" i="3"/>
  <c r="CX176" i="3"/>
  <c r="CW176" i="3"/>
  <c r="CV176" i="3"/>
  <c r="CU176" i="3"/>
  <c r="CT176" i="3"/>
  <c r="CS176" i="3"/>
  <c r="CR176" i="3"/>
  <c r="CQ176" i="3"/>
  <c r="CP176" i="3"/>
  <c r="CO176" i="3"/>
  <c r="CN176" i="3"/>
  <c r="CM176" i="3"/>
  <c r="CL176" i="3"/>
  <c r="CK176" i="3"/>
  <c r="CJ176" i="3"/>
  <c r="CI176" i="3"/>
  <c r="CH176" i="3"/>
  <c r="CG176" i="3"/>
  <c r="CF176" i="3"/>
  <c r="CE176" i="3"/>
  <c r="CD176" i="3"/>
  <c r="CC176" i="3"/>
  <c r="CB176" i="3"/>
  <c r="CA176" i="3"/>
  <c r="BZ176" i="3"/>
  <c r="BY176" i="3"/>
  <c r="BX176" i="3"/>
  <c r="BW176" i="3"/>
  <c r="BV176" i="3"/>
  <c r="BU176" i="3"/>
  <c r="BT176" i="3"/>
  <c r="BS176" i="3"/>
  <c r="BR176" i="3"/>
  <c r="BQ176" i="3"/>
  <c r="BP176" i="3"/>
  <c r="BO176" i="3"/>
  <c r="BN176" i="3"/>
  <c r="BM176" i="3"/>
  <c r="BL176" i="3"/>
  <c r="BK176" i="3"/>
  <c r="BJ176" i="3"/>
  <c r="BI176" i="3"/>
  <c r="BH176" i="3"/>
  <c r="BG176" i="3"/>
  <c r="BF176" i="3"/>
  <c r="BE176" i="3"/>
  <c r="BD176" i="3"/>
  <c r="BC176" i="3"/>
  <c r="BB176" i="3"/>
  <c r="BA176" i="3"/>
  <c r="AZ176" i="3"/>
  <c r="AY176" i="3"/>
  <c r="AX176" i="3"/>
  <c r="AW176" i="3"/>
  <c r="AV176" i="3"/>
  <c r="AU176" i="3"/>
  <c r="AT176" i="3"/>
  <c r="AS176" i="3"/>
  <c r="AR176" i="3"/>
  <c r="AQ176" i="3"/>
  <c r="AP176" i="3"/>
  <c r="AO176" i="3"/>
  <c r="AN176" i="3"/>
  <c r="AM176" i="3"/>
  <c r="AL176" i="3"/>
  <c r="AI176" i="3"/>
  <c r="AH176" i="3"/>
  <c r="AG176" i="3"/>
  <c r="AF176" i="3"/>
  <c r="AE176" i="3"/>
  <c r="AD176" i="3"/>
  <c r="AC176" i="3"/>
  <c r="AB176" i="3"/>
  <c r="AA176" i="3"/>
  <c r="Z176" i="3"/>
  <c r="Y176" i="3"/>
  <c r="X176" i="3"/>
  <c r="W176" i="3"/>
  <c r="V176" i="3"/>
  <c r="U176" i="3"/>
  <c r="T176" i="3"/>
  <c r="S176" i="3"/>
  <c r="R176" i="3"/>
  <c r="Q176" i="3"/>
  <c r="P176" i="3"/>
  <c r="M176" i="3"/>
  <c r="L176" i="3"/>
  <c r="K176" i="3"/>
  <c r="J176" i="3"/>
  <c r="I176" i="3"/>
  <c r="H176" i="3"/>
  <c r="E176" i="3"/>
  <c r="D176" i="3"/>
  <c r="B176" i="3"/>
  <c r="DU175" i="3"/>
  <c r="DT175" i="3"/>
  <c r="DS175" i="3"/>
  <c r="AK175" i="3" s="1"/>
  <c r="DR175" i="3"/>
  <c r="DQ175" i="3"/>
  <c r="DP175" i="3"/>
  <c r="DO175" i="3"/>
  <c r="DN175" i="3"/>
  <c r="DM175" i="3"/>
  <c r="DL175" i="3"/>
  <c r="DK175" i="3"/>
  <c r="DJ175" i="3"/>
  <c r="DI175" i="3"/>
  <c r="DH175" i="3"/>
  <c r="DG175" i="3"/>
  <c r="DF175" i="3"/>
  <c r="DE175" i="3"/>
  <c r="DD175" i="3"/>
  <c r="DC175" i="3"/>
  <c r="DB175" i="3"/>
  <c r="DA175" i="3"/>
  <c r="CZ175" i="3"/>
  <c r="CY175" i="3"/>
  <c r="CX175" i="3"/>
  <c r="CW175" i="3"/>
  <c r="CV175" i="3"/>
  <c r="CU175" i="3"/>
  <c r="CT175" i="3"/>
  <c r="CS175" i="3"/>
  <c r="CR175" i="3"/>
  <c r="CQ175" i="3"/>
  <c r="CP175" i="3"/>
  <c r="CO175" i="3"/>
  <c r="CN175" i="3"/>
  <c r="CM175" i="3"/>
  <c r="CL175" i="3"/>
  <c r="CK175" i="3"/>
  <c r="CJ175" i="3"/>
  <c r="CI175" i="3"/>
  <c r="CH175" i="3"/>
  <c r="CG175" i="3"/>
  <c r="CF175" i="3"/>
  <c r="CE175" i="3"/>
  <c r="CD175" i="3"/>
  <c r="CC175" i="3"/>
  <c r="CB175" i="3"/>
  <c r="CA175" i="3"/>
  <c r="BZ175" i="3"/>
  <c r="BY175" i="3"/>
  <c r="BX175" i="3"/>
  <c r="AJ175" i="3" s="1"/>
  <c r="BW175" i="3"/>
  <c r="BV175" i="3"/>
  <c r="BU175" i="3"/>
  <c r="BT175" i="3"/>
  <c r="BS175" i="3"/>
  <c r="BR175" i="3"/>
  <c r="BQ175" i="3"/>
  <c r="BP175" i="3"/>
  <c r="BO175" i="3"/>
  <c r="BN175" i="3"/>
  <c r="BM175" i="3"/>
  <c r="BL175" i="3"/>
  <c r="BK175" i="3"/>
  <c r="BJ175" i="3"/>
  <c r="BI175" i="3"/>
  <c r="BH175" i="3"/>
  <c r="BG175" i="3"/>
  <c r="BF175" i="3"/>
  <c r="BE175" i="3"/>
  <c r="BD175" i="3"/>
  <c r="BC175" i="3"/>
  <c r="BB175" i="3"/>
  <c r="BA175" i="3"/>
  <c r="AZ175" i="3"/>
  <c r="AY175" i="3"/>
  <c r="AX175" i="3"/>
  <c r="AV175" i="3"/>
  <c r="AU175" i="3"/>
  <c r="AT175" i="3"/>
  <c r="AS175" i="3"/>
  <c r="AR175" i="3"/>
  <c r="AQ175" i="3"/>
  <c r="AP175" i="3"/>
  <c r="AO175" i="3"/>
  <c r="AN175" i="3"/>
  <c r="AM175" i="3"/>
  <c r="AL175" i="3"/>
  <c r="AI175" i="3"/>
  <c r="AH175" i="3"/>
  <c r="AG175" i="3"/>
  <c r="AF175" i="3"/>
  <c r="AE175" i="3"/>
  <c r="AD175" i="3"/>
  <c r="AC175" i="3"/>
  <c r="AB175" i="3"/>
  <c r="AA175" i="3"/>
  <c r="Z175" i="3"/>
  <c r="Y175" i="3"/>
  <c r="X175" i="3"/>
  <c r="W175" i="3"/>
  <c r="V175" i="3"/>
  <c r="U175" i="3"/>
  <c r="T175" i="3"/>
  <c r="S175" i="3"/>
  <c r="AW175" i="3" s="1"/>
  <c r="R175" i="3"/>
  <c r="Q175" i="3"/>
  <c r="P175" i="3"/>
  <c r="N175" i="3"/>
  <c r="M175" i="3"/>
  <c r="L175" i="3"/>
  <c r="K175" i="3"/>
  <c r="J175" i="3"/>
  <c r="I175" i="3"/>
  <c r="H175" i="3"/>
  <c r="E175" i="3"/>
  <c r="D175" i="3"/>
  <c r="B175" i="3"/>
  <c r="DU174" i="3"/>
  <c r="DT174" i="3"/>
  <c r="DS174" i="3"/>
  <c r="DR174" i="3"/>
  <c r="DQ174" i="3"/>
  <c r="DP174" i="3"/>
  <c r="DO174" i="3"/>
  <c r="DN174" i="3"/>
  <c r="DM174" i="3"/>
  <c r="DL174" i="3"/>
  <c r="DK174" i="3"/>
  <c r="DJ174" i="3"/>
  <c r="DI174" i="3"/>
  <c r="DH174" i="3"/>
  <c r="DG174" i="3"/>
  <c r="DF174" i="3"/>
  <c r="DE174" i="3"/>
  <c r="DD174" i="3"/>
  <c r="DC174" i="3"/>
  <c r="DB174" i="3"/>
  <c r="DA174" i="3"/>
  <c r="CZ174" i="3"/>
  <c r="CY174" i="3"/>
  <c r="CX174" i="3"/>
  <c r="CW174" i="3"/>
  <c r="CV174" i="3"/>
  <c r="CU174" i="3"/>
  <c r="CT174" i="3"/>
  <c r="CS174" i="3"/>
  <c r="CR174" i="3"/>
  <c r="CQ174" i="3"/>
  <c r="CP174" i="3"/>
  <c r="CO174" i="3"/>
  <c r="CN174" i="3"/>
  <c r="CM174" i="3"/>
  <c r="CL174" i="3"/>
  <c r="CK174" i="3"/>
  <c r="CJ174" i="3"/>
  <c r="CI174" i="3"/>
  <c r="CH174" i="3"/>
  <c r="CG174" i="3"/>
  <c r="CF174" i="3"/>
  <c r="CE174" i="3"/>
  <c r="CD174" i="3"/>
  <c r="CC174" i="3"/>
  <c r="CB174" i="3"/>
  <c r="CA174" i="3"/>
  <c r="BZ174" i="3"/>
  <c r="BY174" i="3"/>
  <c r="BX174" i="3"/>
  <c r="AJ174" i="3" s="1"/>
  <c r="BW174" i="3"/>
  <c r="BV174" i="3"/>
  <c r="BU174" i="3"/>
  <c r="BT174" i="3"/>
  <c r="BS174" i="3"/>
  <c r="BR174" i="3"/>
  <c r="BQ174" i="3"/>
  <c r="BP174" i="3"/>
  <c r="BO174" i="3"/>
  <c r="BN174" i="3"/>
  <c r="BM174" i="3"/>
  <c r="BL174" i="3"/>
  <c r="BK174" i="3"/>
  <c r="BJ174" i="3"/>
  <c r="BI174" i="3"/>
  <c r="BH174" i="3"/>
  <c r="BG174" i="3"/>
  <c r="BF174" i="3"/>
  <c r="BE174" i="3"/>
  <c r="BD174" i="3"/>
  <c r="BC174" i="3"/>
  <c r="BB174" i="3"/>
  <c r="BA174" i="3"/>
  <c r="AZ174" i="3"/>
  <c r="AY174" i="3"/>
  <c r="AX174" i="3"/>
  <c r="AV174" i="3"/>
  <c r="AU174" i="3"/>
  <c r="AT174" i="3"/>
  <c r="AS174" i="3"/>
  <c r="AQ174" i="3"/>
  <c r="AP174" i="3"/>
  <c r="AO174" i="3"/>
  <c r="AN174" i="3"/>
  <c r="AM174" i="3"/>
  <c r="AL174" i="3"/>
  <c r="AK174" i="3"/>
  <c r="AI174" i="3"/>
  <c r="AH174" i="3"/>
  <c r="AG174" i="3"/>
  <c r="AF174" i="3"/>
  <c r="AR174" i="3" s="1"/>
  <c r="AE174" i="3"/>
  <c r="AD174" i="3"/>
  <c r="AC174" i="3"/>
  <c r="AB174" i="3"/>
  <c r="AA174" i="3"/>
  <c r="Z174" i="3"/>
  <c r="Y174" i="3"/>
  <c r="X174" i="3"/>
  <c r="W174" i="3"/>
  <c r="V174" i="3"/>
  <c r="U174" i="3"/>
  <c r="T174" i="3"/>
  <c r="S174" i="3"/>
  <c r="AW174" i="3" s="1"/>
  <c r="R174" i="3"/>
  <c r="Q174" i="3"/>
  <c r="N174" i="3" s="1"/>
  <c r="P174" i="3"/>
  <c r="M174" i="3"/>
  <c r="L174" i="3"/>
  <c r="K174" i="3"/>
  <c r="J174" i="3"/>
  <c r="I174" i="3"/>
  <c r="H174" i="3"/>
  <c r="E174" i="3"/>
  <c r="D174" i="3"/>
  <c r="B174" i="3"/>
  <c r="DU173" i="3"/>
  <c r="DT173" i="3"/>
  <c r="DS173" i="3"/>
  <c r="AK173" i="3" s="1"/>
  <c r="DR173" i="3"/>
  <c r="DQ173" i="3"/>
  <c r="DP173" i="3"/>
  <c r="DO173" i="3"/>
  <c r="DN173" i="3"/>
  <c r="DM173" i="3"/>
  <c r="DL173" i="3"/>
  <c r="DK173" i="3"/>
  <c r="DJ173" i="3"/>
  <c r="DI173" i="3"/>
  <c r="DH173" i="3"/>
  <c r="DG173" i="3"/>
  <c r="DF173" i="3"/>
  <c r="DE173" i="3"/>
  <c r="DD173" i="3"/>
  <c r="DC173" i="3"/>
  <c r="DB173" i="3"/>
  <c r="DA173" i="3"/>
  <c r="CZ173" i="3"/>
  <c r="CY173" i="3"/>
  <c r="CX173" i="3"/>
  <c r="CW173" i="3"/>
  <c r="CV173" i="3"/>
  <c r="CU173" i="3"/>
  <c r="CT173" i="3"/>
  <c r="CS173" i="3"/>
  <c r="CR173" i="3"/>
  <c r="CQ173" i="3"/>
  <c r="CP173" i="3"/>
  <c r="CO173" i="3"/>
  <c r="CN173" i="3"/>
  <c r="CM173" i="3"/>
  <c r="CL173" i="3"/>
  <c r="CK173" i="3"/>
  <c r="CJ173" i="3"/>
  <c r="CI173" i="3"/>
  <c r="CH173" i="3"/>
  <c r="CG173" i="3"/>
  <c r="CF173" i="3"/>
  <c r="CE173" i="3"/>
  <c r="CD173" i="3"/>
  <c r="CC173" i="3"/>
  <c r="CB173" i="3"/>
  <c r="CA173" i="3"/>
  <c r="BZ173" i="3"/>
  <c r="BY173" i="3"/>
  <c r="BX173" i="3"/>
  <c r="BW173" i="3"/>
  <c r="BV173" i="3"/>
  <c r="BU173" i="3"/>
  <c r="BT173" i="3"/>
  <c r="BS173" i="3"/>
  <c r="BR173" i="3"/>
  <c r="BQ173" i="3"/>
  <c r="BP173" i="3"/>
  <c r="BO173" i="3"/>
  <c r="BN173" i="3"/>
  <c r="BM173" i="3"/>
  <c r="BL173" i="3"/>
  <c r="BK173" i="3"/>
  <c r="BJ173" i="3"/>
  <c r="BI173" i="3"/>
  <c r="AJ173" i="3" s="1"/>
  <c r="BH173" i="3"/>
  <c r="BG173" i="3"/>
  <c r="BF173" i="3"/>
  <c r="BE173" i="3"/>
  <c r="BD173" i="3"/>
  <c r="BC173" i="3"/>
  <c r="BB173" i="3"/>
  <c r="BA173" i="3"/>
  <c r="AZ173" i="3"/>
  <c r="AY173" i="3"/>
  <c r="AX173" i="3"/>
  <c r="AW173" i="3"/>
  <c r="AV173" i="3"/>
  <c r="AU173" i="3"/>
  <c r="AT173" i="3"/>
  <c r="AS173" i="3"/>
  <c r="AQ173" i="3"/>
  <c r="AP173" i="3"/>
  <c r="AO173" i="3"/>
  <c r="AN173" i="3"/>
  <c r="AM173" i="3"/>
  <c r="AL173" i="3"/>
  <c r="AI173" i="3"/>
  <c r="AH173" i="3"/>
  <c r="AG173" i="3"/>
  <c r="AF173" i="3"/>
  <c r="AR173" i="3" s="1"/>
  <c r="AE173" i="3"/>
  <c r="AD173" i="3"/>
  <c r="AC173" i="3"/>
  <c r="AB173" i="3"/>
  <c r="AA173" i="3"/>
  <c r="Z173" i="3"/>
  <c r="Y173" i="3"/>
  <c r="X173" i="3"/>
  <c r="W173" i="3"/>
  <c r="V173" i="3"/>
  <c r="U173" i="3"/>
  <c r="T173" i="3"/>
  <c r="S173" i="3"/>
  <c r="R173" i="3"/>
  <c r="Q173" i="3"/>
  <c r="P173" i="3"/>
  <c r="N173" i="3"/>
  <c r="M173" i="3"/>
  <c r="L173" i="3"/>
  <c r="K173" i="3"/>
  <c r="J173" i="3"/>
  <c r="I173" i="3"/>
  <c r="H173" i="3"/>
  <c r="E173" i="3"/>
  <c r="D173" i="3"/>
  <c r="B173" i="3"/>
  <c r="DU172" i="3"/>
  <c r="DT172" i="3"/>
  <c r="DS172" i="3"/>
  <c r="DR172" i="3"/>
  <c r="DQ172" i="3"/>
  <c r="DP172" i="3"/>
  <c r="DO172" i="3"/>
  <c r="DN172" i="3"/>
  <c r="DM172" i="3"/>
  <c r="DL172" i="3"/>
  <c r="DK172" i="3"/>
  <c r="AK172" i="3" s="1"/>
  <c r="O172" i="3" s="1"/>
  <c r="DJ172" i="3"/>
  <c r="DI172" i="3"/>
  <c r="DH172" i="3"/>
  <c r="DG172" i="3"/>
  <c r="DF172" i="3"/>
  <c r="DE172" i="3"/>
  <c r="DD172" i="3"/>
  <c r="DC172" i="3"/>
  <c r="DB172" i="3"/>
  <c r="DA172" i="3"/>
  <c r="CZ172" i="3"/>
  <c r="CY172" i="3"/>
  <c r="CX172" i="3"/>
  <c r="CW172" i="3"/>
  <c r="CV172" i="3"/>
  <c r="CU172" i="3"/>
  <c r="CT172" i="3"/>
  <c r="CS172" i="3"/>
  <c r="CR172" i="3"/>
  <c r="CQ172" i="3"/>
  <c r="CP172" i="3"/>
  <c r="CO172" i="3"/>
  <c r="CN172" i="3"/>
  <c r="CM172" i="3"/>
  <c r="CL172" i="3"/>
  <c r="CK172" i="3"/>
  <c r="CJ172" i="3"/>
  <c r="CI172" i="3"/>
  <c r="CH172" i="3"/>
  <c r="CG172" i="3"/>
  <c r="CF172" i="3"/>
  <c r="CE172" i="3"/>
  <c r="CD172" i="3"/>
  <c r="CC172" i="3"/>
  <c r="CB172" i="3"/>
  <c r="CA172" i="3"/>
  <c r="BZ172" i="3"/>
  <c r="BY172" i="3"/>
  <c r="BX172" i="3"/>
  <c r="AJ172" i="3" s="1"/>
  <c r="BW172" i="3"/>
  <c r="BV172" i="3"/>
  <c r="BU172" i="3"/>
  <c r="BT172" i="3"/>
  <c r="BS172" i="3"/>
  <c r="BR172" i="3"/>
  <c r="BQ172" i="3"/>
  <c r="BP172" i="3"/>
  <c r="BO172" i="3"/>
  <c r="BN172" i="3"/>
  <c r="BM172" i="3"/>
  <c r="BL172" i="3"/>
  <c r="BK172" i="3"/>
  <c r="BJ172" i="3"/>
  <c r="BI172" i="3"/>
  <c r="BH172" i="3"/>
  <c r="BG172" i="3"/>
  <c r="BF172" i="3"/>
  <c r="BE172" i="3"/>
  <c r="BD172" i="3"/>
  <c r="BC172" i="3"/>
  <c r="BB172" i="3"/>
  <c r="BA172" i="3"/>
  <c r="AZ172" i="3"/>
  <c r="AY172" i="3"/>
  <c r="AX172" i="3"/>
  <c r="AV172" i="3"/>
  <c r="AU172" i="3"/>
  <c r="AT172" i="3"/>
  <c r="AS172" i="3"/>
  <c r="AR172" i="3"/>
  <c r="AQ172" i="3"/>
  <c r="AP172" i="3"/>
  <c r="AO172" i="3"/>
  <c r="AN172" i="3"/>
  <c r="AM172" i="3"/>
  <c r="AL172" i="3"/>
  <c r="AI172" i="3"/>
  <c r="AH172" i="3"/>
  <c r="AG172" i="3"/>
  <c r="AF172" i="3"/>
  <c r="AE172" i="3"/>
  <c r="AD172" i="3"/>
  <c r="AC172" i="3"/>
  <c r="AB172" i="3"/>
  <c r="AA172" i="3"/>
  <c r="Z172" i="3"/>
  <c r="Y172" i="3"/>
  <c r="X172" i="3"/>
  <c r="W172" i="3"/>
  <c r="V172" i="3"/>
  <c r="U172" i="3"/>
  <c r="T172" i="3"/>
  <c r="S172" i="3"/>
  <c r="AW172" i="3" s="1"/>
  <c r="R172" i="3"/>
  <c r="N172" i="3" s="1"/>
  <c r="Q172" i="3"/>
  <c r="P172" i="3"/>
  <c r="M172" i="3"/>
  <c r="L172" i="3"/>
  <c r="K172" i="3"/>
  <c r="J172" i="3"/>
  <c r="I172" i="3"/>
  <c r="H172" i="3"/>
  <c r="E172" i="3"/>
  <c r="D172" i="3"/>
  <c r="B172" i="3"/>
  <c r="DU171" i="3"/>
  <c r="DT171" i="3"/>
  <c r="DS171" i="3"/>
  <c r="AK171" i="3" s="1"/>
  <c r="DR171" i="3"/>
  <c r="DQ171" i="3"/>
  <c r="DP171" i="3"/>
  <c r="DO171" i="3"/>
  <c r="DN171" i="3"/>
  <c r="DM171" i="3"/>
  <c r="DL171" i="3"/>
  <c r="DK171" i="3"/>
  <c r="DJ171" i="3"/>
  <c r="DI171" i="3"/>
  <c r="DH171" i="3"/>
  <c r="DG171" i="3"/>
  <c r="DF171" i="3"/>
  <c r="DE171" i="3"/>
  <c r="DD171" i="3"/>
  <c r="DC171" i="3"/>
  <c r="DB171" i="3"/>
  <c r="DA171" i="3"/>
  <c r="CZ171" i="3"/>
  <c r="CY171" i="3"/>
  <c r="CX171" i="3"/>
  <c r="CW171" i="3"/>
  <c r="CV171" i="3"/>
  <c r="CU171" i="3"/>
  <c r="CT171" i="3"/>
  <c r="CS171" i="3"/>
  <c r="CR171" i="3"/>
  <c r="CQ171" i="3"/>
  <c r="CP171" i="3"/>
  <c r="CO171" i="3"/>
  <c r="CN171" i="3"/>
  <c r="CM171" i="3"/>
  <c r="CL171" i="3"/>
  <c r="CK171" i="3"/>
  <c r="CJ171" i="3"/>
  <c r="CI171" i="3"/>
  <c r="CH171" i="3"/>
  <c r="CG171" i="3"/>
  <c r="CF171" i="3"/>
  <c r="CE171" i="3"/>
  <c r="CD171" i="3"/>
  <c r="CC171" i="3"/>
  <c r="CB171" i="3"/>
  <c r="CA171" i="3"/>
  <c r="BZ171" i="3"/>
  <c r="BY171" i="3"/>
  <c r="BX171" i="3"/>
  <c r="BW171" i="3"/>
  <c r="BV171" i="3"/>
  <c r="BU171" i="3"/>
  <c r="BT171" i="3"/>
  <c r="BS171" i="3"/>
  <c r="BR171" i="3"/>
  <c r="BQ171" i="3"/>
  <c r="BP171" i="3"/>
  <c r="BO171" i="3"/>
  <c r="BN171" i="3"/>
  <c r="BM171" i="3"/>
  <c r="BL171" i="3"/>
  <c r="BK171" i="3"/>
  <c r="BJ171" i="3"/>
  <c r="BI171" i="3"/>
  <c r="AJ171" i="3" s="1"/>
  <c r="BH171" i="3"/>
  <c r="BG171" i="3"/>
  <c r="BF171" i="3"/>
  <c r="BE171" i="3"/>
  <c r="BD171" i="3"/>
  <c r="BC171" i="3"/>
  <c r="BB171" i="3"/>
  <c r="BA171" i="3"/>
  <c r="AZ171" i="3"/>
  <c r="AY171" i="3"/>
  <c r="AX171" i="3"/>
  <c r="AW171" i="3"/>
  <c r="AV171" i="3"/>
  <c r="AU171" i="3"/>
  <c r="AT171" i="3"/>
  <c r="AS171" i="3"/>
  <c r="AQ171" i="3"/>
  <c r="AP171" i="3"/>
  <c r="AO171" i="3"/>
  <c r="AN171" i="3"/>
  <c r="AM171" i="3"/>
  <c r="AL171" i="3"/>
  <c r="AI171" i="3"/>
  <c r="AH171" i="3"/>
  <c r="AG171" i="3"/>
  <c r="AF171" i="3"/>
  <c r="AR171" i="3" s="1"/>
  <c r="AE171" i="3"/>
  <c r="AD171" i="3"/>
  <c r="AC171" i="3"/>
  <c r="AB171" i="3"/>
  <c r="AA171" i="3"/>
  <c r="Z171" i="3"/>
  <c r="Y171" i="3"/>
  <c r="X171" i="3"/>
  <c r="W171" i="3"/>
  <c r="V171" i="3"/>
  <c r="U171" i="3"/>
  <c r="T171" i="3"/>
  <c r="S171" i="3"/>
  <c r="R171" i="3"/>
  <c r="Q171" i="3"/>
  <c r="N171" i="3" s="1"/>
  <c r="P171" i="3"/>
  <c r="M171" i="3"/>
  <c r="L171" i="3"/>
  <c r="K171" i="3"/>
  <c r="J171" i="3"/>
  <c r="I171" i="3"/>
  <c r="H171" i="3"/>
  <c r="E171" i="3"/>
  <c r="D171" i="3"/>
  <c r="B171" i="3"/>
  <c r="DU170" i="3"/>
  <c r="DT170" i="3"/>
  <c r="DS170" i="3"/>
  <c r="DR170" i="3"/>
  <c r="DQ170" i="3"/>
  <c r="DP170" i="3"/>
  <c r="DO170" i="3"/>
  <c r="DN170" i="3"/>
  <c r="DM170" i="3"/>
  <c r="DL170" i="3"/>
  <c r="DK170" i="3"/>
  <c r="DJ170" i="3"/>
  <c r="DI170" i="3"/>
  <c r="DH170" i="3"/>
  <c r="DG170" i="3"/>
  <c r="DF170" i="3"/>
  <c r="DE170" i="3"/>
  <c r="DD170" i="3"/>
  <c r="DC170" i="3"/>
  <c r="DB170" i="3"/>
  <c r="DA170" i="3"/>
  <c r="CZ170" i="3"/>
  <c r="CY170" i="3"/>
  <c r="CX170" i="3"/>
  <c r="CW170" i="3"/>
  <c r="CV170" i="3"/>
  <c r="CU170" i="3"/>
  <c r="CT170" i="3"/>
  <c r="CS170" i="3"/>
  <c r="CR170" i="3"/>
  <c r="CQ170" i="3"/>
  <c r="CP170" i="3"/>
  <c r="CO170" i="3"/>
  <c r="CN170" i="3"/>
  <c r="CM170" i="3"/>
  <c r="CL170" i="3"/>
  <c r="CK170" i="3"/>
  <c r="CJ170" i="3"/>
  <c r="CI170" i="3"/>
  <c r="CH170" i="3"/>
  <c r="CG170" i="3"/>
  <c r="CF170" i="3"/>
  <c r="CE170" i="3"/>
  <c r="CD170" i="3"/>
  <c r="CC170" i="3"/>
  <c r="CB170" i="3"/>
  <c r="CA170" i="3"/>
  <c r="BZ170" i="3"/>
  <c r="BY170" i="3"/>
  <c r="BX170" i="3"/>
  <c r="BW170" i="3"/>
  <c r="BV170" i="3"/>
  <c r="BU170" i="3"/>
  <c r="BT170" i="3"/>
  <c r="BS170" i="3"/>
  <c r="BR170" i="3"/>
  <c r="BQ170" i="3"/>
  <c r="BP170" i="3"/>
  <c r="BO170" i="3"/>
  <c r="BN170" i="3"/>
  <c r="BM170" i="3"/>
  <c r="BL170" i="3"/>
  <c r="BK170" i="3"/>
  <c r="BJ170" i="3"/>
  <c r="BI170" i="3"/>
  <c r="BH170" i="3"/>
  <c r="BG170" i="3"/>
  <c r="BF170" i="3"/>
  <c r="BE170" i="3"/>
  <c r="BD170" i="3"/>
  <c r="BC170" i="3"/>
  <c r="BB170" i="3"/>
  <c r="BA170" i="3"/>
  <c r="AZ170" i="3"/>
  <c r="AY170" i="3"/>
  <c r="AX170" i="3"/>
  <c r="AW170" i="3"/>
  <c r="AV170" i="3"/>
  <c r="AU170" i="3"/>
  <c r="AT170" i="3"/>
  <c r="AS170" i="3"/>
  <c r="AR170" i="3"/>
  <c r="AQ170" i="3"/>
  <c r="AP170" i="3"/>
  <c r="AO170" i="3"/>
  <c r="AN170" i="3"/>
  <c r="AM170" i="3"/>
  <c r="AL170" i="3"/>
  <c r="AI170" i="3"/>
  <c r="AH170" i="3"/>
  <c r="AG170" i="3"/>
  <c r="AF170" i="3"/>
  <c r="AE170" i="3"/>
  <c r="AD170" i="3"/>
  <c r="AC170" i="3"/>
  <c r="AB170" i="3"/>
  <c r="AA170" i="3"/>
  <c r="Z170" i="3"/>
  <c r="Y170" i="3"/>
  <c r="X170" i="3"/>
  <c r="W170" i="3"/>
  <c r="V170" i="3"/>
  <c r="U170" i="3"/>
  <c r="T170" i="3"/>
  <c r="S170" i="3"/>
  <c r="R170" i="3"/>
  <c r="Q170" i="3"/>
  <c r="P170" i="3"/>
  <c r="M170" i="3"/>
  <c r="L170" i="3"/>
  <c r="K170" i="3"/>
  <c r="J170" i="3"/>
  <c r="I170" i="3"/>
  <c r="H170" i="3"/>
  <c r="E170" i="3"/>
  <c r="D170" i="3"/>
  <c r="B170" i="3"/>
  <c r="DU169" i="3"/>
  <c r="DT169" i="3"/>
  <c r="DS169" i="3"/>
  <c r="DR169" i="3"/>
  <c r="DQ169" i="3"/>
  <c r="DP169" i="3"/>
  <c r="DO169" i="3"/>
  <c r="DN169" i="3"/>
  <c r="DM169" i="3"/>
  <c r="DL169" i="3"/>
  <c r="DK169" i="3"/>
  <c r="DJ169" i="3"/>
  <c r="DI169" i="3"/>
  <c r="DH169" i="3"/>
  <c r="DG169" i="3"/>
  <c r="DF169" i="3"/>
  <c r="DE169" i="3"/>
  <c r="DD169" i="3"/>
  <c r="DC169" i="3"/>
  <c r="DB169" i="3"/>
  <c r="DA169" i="3"/>
  <c r="CZ169" i="3"/>
  <c r="CY169" i="3"/>
  <c r="CX169" i="3"/>
  <c r="CW169" i="3"/>
  <c r="CV169" i="3"/>
  <c r="CU169" i="3"/>
  <c r="CT169" i="3"/>
  <c r="CS169" i="3"/>
  <c r="CR169" i="3"/>
  <c r="CQ169" i="3"/>
  <c r="CP169" i="3"/>
  <c r="CO169" i="3"/>
  <c r="CN169" i="3"/>
  <c r="CM169" i="3"/>
  <c r="CL169" i="3"/>
  <c r="CK169" i="3"/>
  <c r="CJ169" i="3"/>
  <c r="CI169" i="3"/>
  <c r="CH169" i="3"/>
  <c r="CG169" i="3"/>
  <c r="CF169" i="3"/>
  <c r="CE169" i="3"/>
  <c r="CD169" i="3"/>
  <c r="CC169" i="3"/>
  <c r="CB169" i="3"/>
  <c r="CA169" i="3"/>
  <c r="BZ169" i="3"/>
  <c r="BY169" i="3"/>
  <c r="BX169" i="3"/>
  <c r="BW169" i="3"/>
  <c r="BV169" i="3"/>
  <c r="BU169" i="3"/>
  <c r="BT169" i="3"/>
  <c r="BS169" i="3"/>
  <c r="BR169" i="3"/>
  <c r="BQ169" i="3"/>
  <c r="BP169" i="3"/>
  <c r="BO169" i="3"/>
  <c r="BN169" i="3"/>
  <c r="BM169" i="3"/>
  <c r="BL169" i="3"/>
  <c r="BK169" i="3"/>
  <c r="BJ169" i="3"/>
  <c r="BI169" i="3"/>
  <c r="BH169" i="3"/>
  <c r="BG169" i="3"/>
  <c r="BF169" i="3"/>
  <c r="BE169" i="3"/>
  <c r="BD169" i="3"/>
  <c r="BC169" i="3"/>
  <c r="BB169" i="3"/>
  <c r="BA169" i="3"/>
  <c r="AZ169" i="3"/>
  <c r="AY169" i="3"/>
  <c r="AX169" i="3"/>
  <c r="AV169" i="3"/>
  <c r="AU169" i="3"/>
  <c r="AT169" i="3"/>
  <c r="AS169" i="3"/>
  <c r="AQ169" i="3"/>
  <c r="AP169" i="3"/>
  <c r="AO169" i="3"/>
  <c r="AN169" i="3"/>
  <c r="AM169" i="3"/>
  <c r="AL169" i="3"/>
  <c r="AI169" i="3"/>
  <c r="AH169" i="3"/>
  <c r="AG169" i="3"/>
  <c r="AF169" i="3"/>
  <c r="AR169" i="3" s="1"/>
  <c r="AE169" i="3"/>
  <c r="AD169" i="3"/>
  <c r="AC169" i="3"/>
  <c r="AB169" i="3"/>
  <c r="AA169" i="3"/>
  <c r="Z169" i="3"/>
  <c r="Y169" i="3"/>
  <c r="X169" i="3"/>
  <c r="W169" i="3"/>
  <c r="V169" i="3"/>
  <c r="U169" i="3"/>
  <c r="T169" i="3"/>
  <c r="S169" i="3"/>
  <c r="AW169" i="3" s="1"/>
  <c r="R169" i="3"/>
  <c r="Q169" i="3"/>
  <c r="P169" i="3"/>
  <c r="M169" i="3"/>
  <c r="L169" i="3"/>
  <c r="K169" i="3"/>
  <c r="J169" i="3"/>
  <c r="I169" i="3"/>
  <c r="H169" i="3"/>
  <c r="E169" i="3"/>
  <c r="D169" i="3"/>
  <c r="B169" i="3"/>
  <c r="DU168" i="3"/>
  <c r="DT168" i="3"/>
  <c r="DS168" i="3"/>
  <c r="DR168" i="3"/>
  <c r="DQ168" i="3"/>
  <c r="DP168" i="3"/>
  <c r="DO168" i="3"/>
  <c r="DN168" i="3"/>
  <c r="DM168" i="3"/>
  <c r="DL168" i="3"/>
  <c r="DK168" i="3"/>
  <c r="DJ168" i="3"/>
  <c r="DI168" i="3"/>
  <c r="DH168" i="3"/>
  <c r="DG168" i="3"/>
  <c r="DF168" i="3"/>
  <c r="DE168" i="3"/>
  <c r="DD168" i="3"/>
  <c r="DC168" i="3"/>
  <c r="DB168" i="3"/>
  <c r="DA168" i="3"/>
  <c r="CZ168" i="3"/>
  <c r="CY168" i="3"/>
  <c r="CX168" i="3"/>
  <c r="CW168" i="3"/>
  <c r="CV168" i="3"/>
  <c r="CU168" i="3"/>
  <c r="CT168" i="3"/>
  <c r="CS168" i="3"/>
  <c r="CR168" i="3"/>
  <c r="CQ168" i="3"/>
  <c r="CP168" i="3"/>
  <c r="CO168" i="3"/>
  <c r="CN168" i="3"/>
  <c r="CM168" i="3"/>
  <c r="CL168" i="3"/>
  <c r="CK168" i="3"/>
  <c r="CJ168" i="3"/>
  <c r="CI168" i="3"/>
  <c r="CH168" i="3"/>
  <c r="CG168" i="3"/>
  <c r="CF168" i="3"/>
  <c r="CE168" i="3"/>
  <c r="CD168" i="3"/>
  <c r="CC168" i="3"/>
  <c r="CB168" i="3"/>
  <c r="CA168" i="3"/>
  <c r="BZ168" i="3"/>
  <c r="BY168" i="3"/>
  <c r="BX168" i="3"/>
  <c r="BW168" i="3"/>
  <c r="BV168" i="3"/>
  <c r="BU168" i="3"/>
  <c r="BT168" i="3"/>
  <c r="BS168" i="3"/>
  <c r="BR168" i="3"/>
  <c r="BQ168" i="3"/>
  <c r="BP168" i="3"/>
  <c r="BO168" i="3"/>
  <c r="BN168" i="3"/>
  <c r="BM168" i="3"/>
  <c r="BL168" i="3"/>
  <c r="BK168" i="3"/>
  <c r="BJ168" i="3"/>
  <c r="BI168" i="3"/>
  <c r="BH168" i="3"/>
  <c r="BG168" i="3"/>
  <c r="BF168" i="3"/>
  <c r="BE168" i="3"/>
  <c r="BD168" i="3"/>
  <c r="BC168" i="3"/>
  <c r="BB168" i="3"/>
  <c r="BA168" i="3"/>
  <c r="AZ168" i="3"/>
  <c r="AY168" i="3"/>
  <c r="AX168" i="3"/>
  <c r="AW168" i="3"/>
  <c r="AV168" i="3"/>
  <c r="AU168" i="3"/>
  <c r="AT168" i="3"/>
  <c r="AS168" i="3"/>
  <c r="AR168" i="3"/>
  <c r="AQ168" i="3"/>
  <c r="AP168" i="3"/>
  <c r="AO168" i="3"/>
  <c r="AN168" i="3"/>
  <c r="AM168" i="3"/>
  <c r="AL168" i="3"/>
  <c r="AI168" i="3"/>
  <c r="AH168" i="3"/>
  <c r="AG168" i="3"/>
  <c r="AF168" i="3"/>
  <c r="AE168" i="3"/>
  <c r="AD168" i="3"/>
  <c r="AC168" i="3"/>
  <c r="AB168" i="3"/>
  <c r="AA168" i="3"/>
  <c r="Z168" i="3"/>
  <c r="Y168" i="3"/>
  <c r="X168" i="3"/>
  <c r="W168" i="3"/>
  <c r="V168" i="3"/>
  <c r="U168" i="3"/>
  <c r="T168" i="3"/>
  <c r="S168" i="3"/>
  <c r="R168" i="3"/>
  <c r="Q168" i="3"/>
  <c r="N168" i="3" s="1"/>
  <c r="P168" i="3"/>
  <c r="M168" i="3"/>
  <c r="L168" i="3"/>
  <c r="K168" i="3"/>
  <c r="J168" i="3"/>
  <c r="I168" i="3"/>
  <c r="H168" i="3"/>
  <c r="E168" i="3"/>
  <c r="D168" i="3"/>
  <c r="B168" i="3"/>
  <c r="DU167" i="3"/>
  <c r="DT167" i="3"/>
  <c r="DS167" i="3"/>
  <c r="DR167" i="3"/>
  <c r="DQ167" i="3"/>
  <c r="DP167" i="3"/>
  <c r="DO167" i="3"/>
  <c r="DN167" i="3"/>
  <c r="DM167" i="3"/>
  <c r="DL167" i="3"/>
  <c r="DK167" i="3"/>
  <c r="DJ167" i="3"/>
  <c r="DI167" i="3"/>
  <c r="DH167" i="3"/>
  <c r="DG167" i="3"/>
  <c r="DF167" i="3"/>
  <c r="DE167" i="3"/>
  <c r="DD167" i="3"/>
  <c r="DC167" i="3"/>
  <c r="DB167" i="3"/>
  <c r="DA167" i="3"/>
  <c r="CZ167" i="3"/>
  <c r="CY167" i="3"/>
  <c r="CX167" i="3"/>
  <c r="CW167" i="3"/>
  <c r="CV167" i="3"/>
  <c r="CU167" i="3"/>
  <c r="CT167" i="3"/>
  <c r="CS167" i="3"/>
  <c r="CR167" i="3"/>
  <c r="CQ167" i="3"/>
  <c r="CP167" i="3"/>
  <c r="CO167" i="3"/>
  <c r="CN167" i="3"/>
  <c r="CM167" i="3"/>
  <c r="CL167" i="3"/>
  <c r="CK167" i="3"/>
  <c r="CJ167" i="3"/>
  <c r="CI167" i="3"/>
  <c r="CH167" i="3"/>
  <c r="CG167" i="3"/>
  <c r="CF167" i="3"/>
  <c r="CE167" i="3"/>
  <c r="CD167" i="3"/>
  <c r="CC167" i="3"/>
  <c r="CB167" i="3"/>
  <c r="CA167" i="3"/>
  <c r="BZ167" i="3"/>
  <c r="BY167" i="3"/>
  <c r="BX167" i="3"/>
  <c r="BW167" i="3"/>
  <c r="BV167" i="3"/>
  <c r="BU167" i="3"/>
  <c r="BT167" i="3"/>
  <c r="BS167" i="3"/>
  <c r="BR167" i="3"/>
  <c r="BQ167" i="3"/>
  <c r="BP167" i="3"/>
  <c r="BO167" i="3"/>
  <c r="BN167" i="3"/>
  <c r="BM167" i="3"/>
  <c r="BL167" i="3"/>
  <c r="BK167" i="3"/>
  <c r="BJ167" i="3"/>
  <c r="BI167" i="3"/>
  <c r="BH167" i="3"/>
  <c r="BG167" i="3"/>
  <c r="BF167" i="3"/>
  <c r="BE167" i="3"/>
  <c r="BD167" i="3"/>
  <c r="BC167" i="3"/>
  <c r="BB167" i="3"/>
  <c r="BA167" i="3"/>
  <c r="AZ167" i="3"/>
  <c r="AY167" i="3"/>
  <c r="AX167" i="3"/>
  <c r="AW167" i="3"/>
  <c r="AV167" i="3"/>
  <c r="AU167" i="3"/>
  <c r="AT167" i="3"/>
  <c r="AS167" i="3"/>
  <c r="AR167" i="3"/>
  <c r="AQ167" i="3"/>
  <c r="AP167" i="3"/>
  <c r="AO167" i="3"/>
  <c r="AN167" i="3"/>
  <c r="AM167" i="3"/>
  <c r="AL167" i="3"/>
  <c r="AI167" i="3"/>
  <c r="AH167" i="3"/>
  <c r="AG167" i="3"/>
  <c r="AF167" i="3"/>
  <c r="AE167" i="3"/>
  <c r="AD167" i="3"/>
  <c r="AC167" i="3"/>
  <c r="AB167" i="3"/>
  <c r="AA167" i="3"/>
  <c r="Z167" i="3"/>
  <c r="Y167" i="3"/>
  <c r="X167" i="3"/>
  <c r="W167" i="3"/>
  <c r="V167" i="3"/>
  <c r="U167" i="3"/>
  <c r="T167" i="3"/>
  <c r="S167" i="3"/>
  <c r="R167" i="3"/>
  <c r="Q167" i="3"/>
  <c r="P167" i="3"/>
  <c r="M167" i="3"/>
  <c r="L167" i="3"/>
  <c r="K167" i="3"/>
  <c r="J167" i="3"/>
  <c r="I167" i="3"/>
  <c r="H167" i="3"/>
  <c r="E167" i="3"/>
  <c r="D167" i="3"/>
  <c r="B167" i="3"/>
  <c r="DU166" i="3"/>
  <c r="DT166" i="3"/>
  <c r="DS166" i="3"/>
  <c r="AK166" i="3" s="1"/>
  <c r="DR166" i="3"/>
  <c r="DQ166" i="3"/>
  <c r="DP166" i="3"/>
  <c r="DO166" i="3"/>
  <c r="DN166" i="3"/>
  <c r="DM166" i="3"/>
  <c r="DL166" i="3"/>
  <c r="DK166" i="3"/>
  <c r="DJ166" i="3"/>
  <c r="DI166" i="3"/>
  <c r="DH166" i="3"/>
  <c r="DG166" i="3"/>
  <c r="DF166" i="3"/>
  <c r="DE166" i="3"/>
  <c r="DD166" i="3"/>
  <c r="DC166" i="3"/>
  <c r="DB166" i="3"/>
  <c r="DA166" i="3"/>
  <c r="CZ166" i="3"/>
  <c r="CY166" i="3"/>
  <c r="CX166" i="3"/>
  <c r="CW166" i="3"/>
  <c r="CV166" i="3"/>
  <c r="CU166" i="3"/>
  <c r="CT166" i="3"/>
  <c r="CS166" i="3"/>
  <c r="CR166" i="3"/>
  <c r="CQ166" i="3"/>
  <c r="CP166" i="3"/>
  <c r="CO166" i="3"/>
  <c r="CN166" i="3"/>
  <c r="CM166" i="3"/>
  <c r="CL166" i="3"/>
  <c r="CK166" i="3"/>
  <c r="CJ166" i="3"/>
  <c r="CI166" i="3"/>
  <c r="CH166" i="3"/>
  <c r="CG166" i="3"/>
  <c r="CF166" i="3"/>
  <c r="CE166" i="3"/>
  <c r="CD166" i="3"/>
  <c r="CC166" i="3"/>
  <c r="CB166" i="3"/>
  <c r="CA166" i="3"/>
  <c r="BZ166" i="3"/>
  <c r="BY166" i="3"/>
  <c r="BX166" i="3"/>
  <c r="BW166" i="3"/>
  <c r="BV166" i="3"/>
  <c r="BU166" i="3"/>
  <c r="BT166" i="3"/>
  <c r="BS166" i="3"/>
  <c r="BR166" i="3"/>
  <c r="BQ166" i="3"/>
  <c r="BP166" i="3"/>
  <c r="BO166" i="3"/>
  <c r="BN166" i="3"/>
  <c r="BM166" i="3"/>
  <c r="BL166" i="3"/>
  <c r="BK166" i="3"/>
  <c r="BJ166" i="3"/>
  <c r="BI166" i="3"/>
  <c r="AJ166" i="3" s="1"/>
  <c r="BH166" i="3"/>
  <c r="BG166" i="3"/>
  <c r="BF166" i="3"/>
  <c r="BE166" i="3"/>
  <c r="BD166" i="3"/>
  <c r="BC166" i="3"/>
  <c r="BB166" i="3"/>
  <c r="BA166" i="3"/>
  <c r="AZ166" i="3"/>
  <c r="AY166" i="3"/>
  <c r="AX166" i="3"/>
  <c r="AV166" i="3"/>
  <c r="AU166" i="3"/>
  <c r="AT166" i="3"/>
  <c r="AS166" i="3"/>
  <c r="AQ166" i="3"/>
  <c r="AP166" i="3"/>
  <c r="AO166" i="3"/>
  <c r="AN166" i="3"/>
  <c r="AM166" i="3"/>
  <c r="AL166" i="3"/>
  <c r="AI166" i="3"/>
  <c r="AH166" i="3"/>
  <c r="AG166" i="3"/>
  <c r="AF166" i="3"/>
  <c r="AR166" i="3" s="1"/>
  <c r="AE166" i="3"/>
  <c r="AD166" i="3"/>
  <c r="AC166" i="3"/>
  <c r="AB166" i="3"/>
  <c r="AA166" i="3"/>
  <c r="Z166" i="3"/>
  <c r="Y166" i="3"/>
  <c r="X166" i="3"/>
  <c r="W166" i="3"/>
  <c r="V166" i="3"/>
  <c r="U166" i="3"/>
  <c r="T166" i="3"/>
  <c r="S166" i="3"/>
  <c r="AW166" i="3" s="1"/>
  <c r="R166" i="3"/>
  <c r="Q166" i="3"/>
  <c r="N166" i="3" s="1"/>
  <c r="P166" i="3"/>
  <c r="M166" i="3"/>
  <c r="L166" i="3"/>
  <c r="K166" i="3"/>
  <c r="J166" i="3"/>
  <c r="I166" i="3"/>
  <c r="H166" i="3"/>
  <c r="E166" i="3"/>
  <c r="D166" i="3"/>
  <c r="B166" i="3"/>
  <c r="DU165" i="3"/>
  <c r="DT165" i="3"/>
  <c r="DS165" i="3"/>
  <c r="DR165" i="3"/>
  <c r="DQ165" i="3"/>
  <c r="DP165" i="3"/>
  <c r="DO165" i="3"/>
  <c r="DN165" i="3"/>
  <c r="DM165" i="3"/>
  <c r="DL165" i="3"/>
  <c r="DK165" i="3"/>
  <c r="DJ165" i="3"/>
  <c r="DI165" i="3"/>
  <c r="DH165" i="3"/>
  <c r="DG165" i="3"/>
  <c r="DF165" i="3"/>
  <c r="DE165" i="3"/>
  <c r="DD165" i="3"/>
  <c r="DC165" i="3"/>
  <c r="DB165" i="3"/>
  <c r="DA165" i="3"/>
  <c r="CZ165" i="3"/>
  <c r="CY165" i="3"/>
  <c r="CX165" i="3"/>
  <c r="CW165" i="3"/>
  <c r="CV165" i="3"/>
  <c r="CU165" i="3"/>
  <c r="CT165" i="3"/>
  <c r="CS165" i="3"/>
  <c r="CR165" i="3"/>
  <c r="CQ165" i="3"/>
  <c r="CP165" i="3"/>
  <c r="CO165" i="3"/>
  <c r="CN165" i="3"/>
  <c r="CM165" i="3"/>
  <c r="CL165" i="3"/>
  <c r="CK165" i="3"/>
  <c r="CJ165" i="3"/>
  <c r="CI165" i="3"/>
  <c r="CH165" i="3"/>
  <c r="CG165" i="3"/>
  <c r="CF165" i="3"/>
  <c r="CE165" i="3"/>
  <c r="CD165" i="3"/>
  <c r="CC165" i="3"/>
  <c r="CB165" i="3"/>
  <c r="CA165" i="3"/>
  <c r="BZ165" i="3"/>
  <c r="BY165" i="3"/>
  <c r="BX165" i="3"/>
  <c r="AJ165" i="3" s="1"/>
  <c r="BW165" i="3"/>
  <c r="BV165" i="3"/>
  <c r="BU165" i="3"/>
  <c r="BT165" i="3"/>
  <c r="BS165" i="3"/>
  <c r="BR165" i="3"/>
  <c r="BQ165" i="3"/>
  <c r="BP165" i="3"/>
  <c r="BO165" i="3"/>
  <c r="BN165" i="3"/>
  <c r="BM165" i="3"/>
  <c r="BL165" i="3"/>
  <c r="BK165" i="3"/>
  <c r="BJ165" i="3"/>
  <c r="BI165" i="3"/>
  <c r="BH165" i="3"/>
  <c r="BG165" i="3"/>
  <c r="BF165" i="3"/>
  <c r="BE165" i="3"/>
  <c r="BD165" i="3"/>
  <c r="BC165" i="3"/>
  <c r="BB165" i="3"/>
  <c r="BA165" i="3"/>
  <c r="AZ165" i="3"/>
  <c r="AY165" i="3"/>
  <c r="AX165" i="3"/>
  <c r="AV165" i="3"/>
  <c r="AU165" i="3"/>
  <c r="AT165" i="3"/>
  <c r="AS165" i="3"/>
  <c r="AQ165" i="3"/>
  <c r="AP165" i="3"/>
  <c r="AO165" i="3"/>
  <c r="AN165" i="3"/>
  <c r="AM165" i="3"/>
  <c r="AL165" i="3"/>
  <c r="AK165" i="3"/>
  <c r="AI165" i="3"/>
  <c r="AH165" i="3"/>
  <c r="AG165" i="3"/>
  <c r="AF165" i="3"/>
  <c r="AR165" i="3" s="1"/>
  <c r="AE165" i="3"/>
  <c r="AD165" i="3"/>
  <c r="AC165" i="3"/>
  <c r="AB165" i="3"/>
  <c r="AA165" i="3"/>
  <c r="Z165" i="3"/>
  <c r="Y165" i="3"/>
  <c r="X165" i="3"/>
  <c r="W165" i="3"/>
  <c r="V165" i="3"/>
  <c r="U165" i="3"/>
  <c r="T165" i="3"/>
  <c r="S165" i="3"/>
  <c r="AW165" i="3" s="1"/>
  <c r="R165" i="3"/>
  <c r="Q165" i="3"/>
  <c r="P165" i="3"/>
  <c r="N165" i="3"/>
  <c r="M165" i="3"/>
  <c r="L165" i="3"/>
  <c r="K165" i="3"/>
  <c r="J165" i="3"/>
  <c r="I165" i="3"/>
  <c r="H165" i="3"/>
  <c r="E165" i="3"/>
  <c r="D165" i="3"/>
  <c r="B165" i="3"/>
  <c r="DU164" i="3"/>
  <c r="DT164" i="3"/>
  <c r="DS164" i="3"/>
  <c r="DR164" i="3"/>
  <c r="DQ164" i="3"/>
  <c r="DP164" i="3"/>
  <c r="DO164" i="3"/>
  <c r="DN164" i="3"/>
  <c r="DM164" i="3"/>
  <c r="DL164" i="3"/>
  <c r="DK164" i="3"/>
  <c r="DJ164" i="3"/>
  <c r="DI164" i="3"/>
  <c r="DH164" i="3"/>
  <c r="DG164" i="3"/>
  <c r="DF164" i="3"/>
  <c r="DE164" i="3"/>
  <c r="DD164" i="3"/>
  <c r="DC164" i="3"/>
  <c r="DB164" i="3"/>
  <c r="DA164" i="3"/>
  <c r="CZ164" i="3"/>
  <c r="CY164" i="3"/>
  <c r="CX164" i="3"/>
  <c r="CW164" i="3"/>
  <c r="CV164" i="3"/>
  <c r="CU164" i="3"/>
  <c r="CT164" i="3"/>
  <c r="CS164" i="3"/>
  <c r="CR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AJ164" i="3" s="1"/>
  <c r="BH164" i="3"/>
  <c r="BG164" i="3"/>
  <c r="BF164" i="3"/>
  <c r="BE164" i="3"/>
  <c r="BD164" i="3"/>
  <c r="BC164" i="3"/>
  <c r="BB164" i="3"/>
  <c r="BA164" i="3"/>
  <c r="AZ164" i="3"/>
  <c r="AY164" i="3"/>
  <c r="AX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I164" i="3"/>
  <c r="AH164" i="3"/>
  <c r="AG164" i="3"/>
  <c r="AF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P164" i="3"/>
  <c r="M164" i="3"/>
  <c r="L164" i="3"/>
  <c r="K164" i="3"/>
  <c r="J164" i="3"/>
  <c r="I164" i="3"/>
  <c r="H164" i="3"/>
  <c r="E164" i="3"/>
  <c r="D164" i="3"/>
  <c r="B164" i="3"/>
  <c r="DU163" i="3"/>
  <c r="DT163" i="3"/>
  <c r="DS163" i="3"/>
  <c r="DR163" i="3"/>
  <c r="DQ163" i="3"/>
  <c r="DP163" i="3"/>
  <c r="DO163" i="3"/>
  <c r="DN163" i="3"/>
  <c r="DM163" i="3"/>
  <c r="DL163" i="3"/>
  <c r="DK163" i="3"/>
  <c r="DJ163" i="3"/>
  <c r="DI163" i="3"/>
  <c r="DH163" i="3"/>
  <c r="DG163" i="3"/>
  <c r="DF163" i="3"/>
  <c r="DE163" i="3"/>
  <c r="DD163" i="3"/>
  <c r="DC163" i="3"/>
  <c r="DB163" i="3"/>
  <c r="DA163" i="3"/>
  <c r="CZ163" i="3"/>
  <c r="CY163" i="3"/>
  <c r="CX163" i="3"/>
  <c r="CW163" i="3"/>
  <c r="CV163" i="3"/>
  <c r="CU163" i="3"/>
  <c r="CT163" i="3"/>
  <c r="CS163" i="3"/>
  <c r="CR163" i="3"/>
  <c r="CQ163" i="3"/>
  <c r="CP163" i="3"/>
  <c r="CO163" i="3"/>
  <c r="CN163" i="3"/>
  <c r="CM163" i="3"/>
  <c r="CL163" i="3"/>
  <c r="CK163" i="3"/>
  <c r="CJ163" i="3"/>
  <c r="CI163" i="3"/>
  <c r="CH163" i="3"/>
  <c r="CG163" i="3"/>
  <c r="CF163" i="3"/>
  <c r="CE163" i="3"/>
  <c r="CD163" i="3"/>
  <c r="CC163" i="3"/>
  <c r="CB163" i="3"/>
  <c r="CA163" i="3"/>
  <c r="BZ163" i="3"/>
  <c r="BY163" i="3"/>
  <c r="BX163" i="3"/>
  <c r="BW163" i="3"/>
  <c r="BV163" i="3"/>
  <c r="BU163" i="3"/>
  <c r="BT163" i="3"/>
  <c r="BS163" i="3"/>
  <c r="BR163" i="3"/>
  <c r="BQ163" i="3"/>
  <c r="BP163" i="3"/>
  <c r="BO163" i="3"/>
  <c r="BN163" i="3"/>
  <c r="BM163" i="3"/>
  <c r="BL163" i="3"/>
  <c r="BK163" i="3"/>
  <c r="BJ163" i="3"/>
  <c r="BI163" i="3"/>
  <c r="AJ163" i="3" s="1"/>
  <c r="BH163" i="3"/>
  <c r="BG163" i="3"/>
  <c r="BF163" i="3"/>
  <c r="BE163" i="3"/>
  <c r="BD163" i="3"/>
  <c r="BC163" i="3"/>
  <c r="BB163" i="3"/>
  <c r="BA163" i="3"/>
  <c r="AZ163" i="3"/>
  <c r="AY163" i="3"/>
  <c r="AX163" i="3"/>
  <c r="AW163" i="3"/>
  <c r="AV163" i="3"/>
  <c r="AU163" i="3"/>
  <c r="AT163" i="3"/>
  <c r="AS163" i="3"/>
  <c r="AQ163" i="3"/>
  <c r="AP163" i="3"/>
  <c r="AO163" i="3"/>
  <c r="AN163" i="3"/>
  <c r="AM163" i="3"/>
  <c r="AL163" i="3"/>
  <c r="AI163" i="3"/>
  <c r="AH163" i="3"/>
  <c r="AG163" i="3"/>
  <c r="AF163" i="3"/>
  <c r="AR163" i="3" s="1"/>
  <c r="AE163" i="3"/>
  <c r="AD163" i="3"/>
  <c r="AC163" i="3"/>
  <c r="AB163" i="3"/>
  <c r="AA163" i="3"/>
  <c r="Z163" i="3"/>
  <c r="Y163" i="3"/>
  <c r="X163" i="3"/>
  <c r="W163" i="3"/>
  <c r="V163" i="3"/>
  <c r="U163" i="3"/>
  <c r="T163" i="3"/>
  <c r="S163" i="3"/>
  <c r="R163" i="3"/>
  <c r="Q163" i="3"/>
  <c r="P163" i="3"/>
  <c r="N163" i="3"/>
  <c r="M163" i="3"/>
  <c r="L163" i="3"/>
  <c r="K163" i="3"/>
  <c r="J163" i="3"/>
  <c r="I163" i="3"/>
  <c r="H163" i="3"/>
  <c r="E163" i="3"/>
  <c r="D163" i="3"/>
  <c r="B163" i="3"/>
  <c r="DU162" i="3"/>
  <c r="DT162" i="3"/>
  <c r="DS162" i="3"/>
  <c r="DR162" i="3"/>
  <c r="DQ162" i="3"/>
  <c r="DP162" i="3"/>
  <c r="DO162" i="3"/>
  <c r="DN162" i="3"/>
  <c r="DM162" i="3"/>
  <c r="DL162" i="3"/>
  <c r="DK162" i="3"/>
  <c r="AK162" i="3" s="1"/>
  <c r="DJ162" i="3"/>
  <c r="DI162" i="3"/>
  <c r="DH162" i="3"/>
  <c r="DG162" i="3"/>
  <c r="DF162" i="3"/>
  <c r="DE162" i="3"/>
  <c r="DD162" i="3"/>
  <c r="DC162" i="3"/>
  <c r="DB162" i="3"/>
  <c r="DA162" i="3"/>
  <c r="CZ162" i="3"/>
  <c r="CY162" i="3"/>
  <c r="CX162" i="3"/>
  <c r="CW162" i="3"/>
  <c r="CV162" i="3"/>
  <c r="CU162" i="3"/>
  <c r="CT162" i="3"/>
  <c r="CS162" i="3"/>
  <c r="CR162" i="3"/>
  <c r="CQ162" i="3"/>
  <c r="CP162" i="3"/>
  <c r="CO162" i="3"/>
  <c r="CN162" i="3"/>
  <c r="CM162" i="3"/>
  <c r="CL162" i="3"/>
  <c r="CK162" i="3"/>
  <c r="CJ162" i="3"/>
  <c r="CI162" i="3"/>
  <c r="CH162" i="3"/>
  <c r="CG162" i="3"/>
  <c r="CF162" i="3"/>
  <c r="CE162" i="3"/>
  <c r="CD162" i="3"/>
  <c r="CC162" i="3"/>
  <c r="CB162" i="3"/>
  <c r="CA162" i="3"/>
  <c r="BZ162" i="3"/>
  <c r="BY162" i="3"/>
  <c r="BX162" i="3"/>
  <c r="BW162" i="3"/>
  <c r="BV162" i="3"/>
  <c r="BU162" i="3"/>
  <c r="BT162" i="3"/>
  <c r="BS162" i="3"/>
  <c r="BR162" i="3"/>
  <c r="BQ162" i="3"/>
  <c r="BP162" i="3"/>
  <c r="BO162" i="3"/>
  <c r="BN162" i="3"/>
  <c r="BM162" i="3"/>
  <c r="BL162" i="3"/>
  <c r="BK162" i="3"/>
  <c r="BJ162" i="3"/>
  <c r="BI162" i="3"/>
  <c r="BH162" i="3"/>
  <c r="BG162" i="3"/>
  <c r="BF162" i="3"/>
  <c r="BE162" i="3"/>
  <c r="BD162" i="3"/>
  <c r="BC162" i="3"/>
  <c r="BB162" i="3"/>
  <c r="BA162" i="3"/>
  <c r="AZ162" i="3"/>
  <c r="AY162" i="3"/>
  <c r="AX162" i="3"/>
  <c r="AW162" i="3"/>
  <c r="AV162" i="3"/>
  <c r="AU162" i="3"/>
  <c r="AT162" i="3"/>
  <c r="AS162" i="3"/>
  <c r="AR162" i="3"/>
  <c r="AQ162" i="3"/>
  <c r="AP162" i="3"/>
  <c r="AO162" i="3"/>
  <c r="AN162" i="3"/>
  <c r="AM162" i="3"/>
  <c r="AL162" i="3"/>
  <c r="AJ162" i="3"/>
  <c r="AI162" i="3"/>
  <c r="AH162" i="3"/>
  <c r="AG162" i="3"/>
  <c r="AF162" i="3"/>
  <c r="AE162" i="3"/>
  <c r="AD162" i="3"/>
  <c r="AC162" i="3"/>
  <c r="AB162" i="3"/>
  <c r="AA162" i="3"/>
  <c r="Z162" i="3"/>
  <c r="Y162" i="3"/>
  <c r="X162" i="3"/>
  <c r="W162" i="3"/>
  <c r="V162" i="3"/>
  <c r="U162" i="3"/>
  <c r="T162" i="3"/>
  <c r="S162" i="3"/>
  <c r="R162" i="3"/>
  <c r="Q162" i="3"/>
  <c r="P162" i="3"/>
  <c r="N162" i="3"/>
  <c r="M162" i="3"/>
  <c r="L162" i="3"/>
  <c r="K162" i="3"/>
  <c r="J162" i="3"/>
  <c r="I162" i="3"/>
  <c r="H162" i="3"/>
  <c r="E162" i="3"/>
  <c r="D162" i="3"/>
  <c r="B162" i="3"/>
  <c r="DU161" i="3"/>
  <c r="DT161" i="3"/>
  <c r="DS161" i="3"/>
  <c r="AK161" i="3" s="1"/>
  <c r="DR161" i="3"/>
  <c r="DQ161" i="3"/>
  <c r="DP161" i="3"/>
  <c r="DO161" i="3"/>
  <c r="DN161" i="3"/>
  <c r="DM161" i="3"/>
  <c r="DL161" i="3"/>
  <c r="DK161" i="3"/>
  <c r="DJ161" i="3"/>
  <c r="DI161" i="3"/>
  <c r="DH161" i="3"/>
  <c r="DG161" i="3"/>
  <c r="DF161" i="3"/>
  <c r="DE161" i="3"/>
  <c r="DD161" i="3"/>
  <c r="DC161" i="3"/>
  <c r="DB161" i="3"/>
  <c r="DA161" i="3"/>
  <c r="CZ161" i="3"/>
  <c r="CY161" i="3"/>
  <c r="CX161" i="3"/>
  <c r="CW161" i="3"/>
  <c r="CV161" i="3"/>
  <c r="CU161" i="3"/>
  <c r="CT161" i="3"/>
  <c r="CS161" i="3"/>
  <c r="CR161" i="3"/>
  <c r="CQ161" i="3"/>
  <c r="CP161" i="3"/>
  <c r="CO161" i="3"/>
  <c r="CN161" i="3"/>
  <c r="CM161" i="3"/>
  <c r="CL161" i="3"/>
  <c r="CK161" i="3"/>
  <c r="CJ161" i="3"/>
  <c r="CI161" i="3"/>
  <c r="CH161" i="3"/>
  <c r="CG161" i="3"/>
  <c r="CF161" i="3"/>
  <c r="CE161" i="3"/>
  <c r="CD161" i="3"/>
  <c r="CC161" i="3"/>
  <c r="CB161" i="3"/>
  <c r="CA161" i="3"/>
  <c r="BZ161" i="3"/>
  <c r="BY161" i="3"/>
  <c r="BX161" i="3"/>
  <c r="BW161" i="3"/>
  <c r="BV161" i="3"/>
  <c r="BU161" i="3"/>
  <c r="BT161" i="3"/>
  <c r="BS161" i="3"/>
  <c r="BR161" i="3"/>
  <c r="BQ161" i="3"/>
  <c r="BP161" i="3"/>
  <c r="BO161" i="3"/>
  <c r="BN161" i="3"/>
  <c r="BM161" i="3"/>
  <c r="BL161" i="3"/>
  <c r="BK161" i="3"/>
  <c r="BJ161" i="3"/>
  <c r="BI161" i="3"/>
  <c r="BH161" i="3"/>
  <c r="BG161" i="3"/>
  <c r="BF161" i="3"/>
  <c r="BE161" i="3"/>
  <c r="BD161" i="3"/>
  <c r="BC161" i="3"/>
  <c r="BB161" i="3"/>
  <c r="BA161" i="3"/>
  <c r="AZ161" i="3"/>
  <c r="AY161" i="3"/>
  <c r="AX161" i="3"/>
  <c r="AV161" i="3"/>
  <c r="AU161" i="3"/>
  <c r="AT161" i="3"/>
  <c r="AS161" i="3"/>
  <c r="AQ161" i="3"/>
  <c r="AP161" i="3"/>
  <c r="AO161" i="3"/>
  <c r="AN161" i="3"/>
  <c r="AM161" i="3"/>
  <c r="AL161" i="3"/>
  <c r="AI161" i="3"/>
  <c r="AH161" i="3"/>
  <c r="AG161" i="3"/>
  <c r="AF161" i="3"/>
  <c r="AR161" i="3" s="1"/>
  <c r="AE161" i="3"/>
  <c r="AD161" i="3"/>
  <c r="AC161" i="3"/>
  <c r="AB161" i="3"/>
  <c r="AA161" i="3"/>
  <c r="Z161" i="3"/>
  <c r="Y161" i="3"/>
  <c r="X161" i="3"/>
  <c r="W161" i="3"/>
  <c r="V161" i="3"/>
  <c r="U161" i="3"/>
  <c r="T161" i="3"/>
  <c r="S161" i="3"/>
  <c r="AW161" i="3" s="1"/>
  <c r="R161" i="3"/>
  <c r="Q161" i="3"/>
  <c r="N161" i="3" s="1"/>
  <c r="P161" i="3"/>
  <c r="M161" i="3"/>
  <c r="L161" i="3"/>
  <c r="K161" i="3"/>
  <c r="J161" i="3"/>
  <c r="I161" i="3"/>
  <c r="H161" i="3"/>
  <c r="E161" i="3"/>
  <c r="D161" i="3"/>
  <c r="B161" i="3"/>
  <c r="DU160" i="3"/>
  <c r="DT160" i="3"/>
  <c r="DS160" i="3"/>
  <c r="AK160" i="3" s="1"/>
  <c r="O160" i="3" s="1"/>
  <c r="DR160" i="3"/>
  <c r="DQ160" i="3"/>
  <c r="DP160" i="3"/>
  <c r="DO160" i="3"/>
  <c r="DN160" i="3"/>
  <c r="DM160" i="3"/>
  <c r="DL160" i="3"/>
  <c r="DK160" i="3"/>
  <c r="DJ160" i="3"/>
  <c r="DI160" i="3"/>
  <c r="DH160" i="3"/>
  <c r="DG160" i="3"/>
  <c r="DF160" i="3"/>
  <c r="DE160" i="3"/>
  <c r="DD160" i="3"/>
  <c r="DC160" i="3"/>
  <c r="DB160" i="3"/>
  <c r="DA160" i="3"/>
  <c r="CZ160" i="3"/>
  <c r="CY160" i="3"/>
  <c r="CX160" i="3"/>
  <c r="CW160" i="3"/>
  <c r="CV160" i="3"/>
  <c r="CU160" i="3"/>
  <c r="CT160" i="3"/>
  <c r="CS160" i="3"/>
  <c r="CR160" i="3"/>
  <c r="CQ160" i="3"/>
  <c r="CP160" i="3"/>
  <c r="CO160" i="3"/>
  <c r="CN160" i="3"/>
  <c r="CM160" i="3"/>
  <c r="CL160" i="3"/>
  <c r="CK160" i="3"/>
  <c r="CJ160" i="3"/>
  <c r="CI160" i="3"/>
  <c r="CH160" i="3"/>
  <c r="CG160" i="3"/>
  <c r="CF160" i="3"/>
  <c r="CE160" i="3"/>
  <c r="CD160" i="3"/>
  <c r="CC160" i="3"/>
  <c r="CB160" i="3"/>
  <c r="CA160" i="3"/>
  <c r="BZ160" i="3"/>
  <c r="BY160" i="3"/>
  <c r="BX160" i="3"/>
  <c r="BW160" i="3"/>
  <c r="BV160" i="3"/>
  <c r="BU160" i="3"/>
  <c r="BT160" i="3"/>
  <c r="BS160" i="3"/>
  <c r="BR160" i="3"/>
  <c r="BQ160" i="3"/>
  <c r="BP160" i="3"/>
  <c r="BO160" i="3"/>
  <c r="BN160" i="3"/>
  <c r="BM160" i="3"/>
  <c r="BL160" i="3"/>
  <c r="BK160" i="3"/>
  <c r="AJ160" i="3" s="1"/>
  <c r="BJ160" i="3"/>
  <c r="BI160" i="3"/>
  <c r="BH160" i="3"/>
  <c r="BG160" i="3"/>
  <c r="BF160" i="3"/>
  <c r="BE160" i="3"/>
  <c r="BD160" i="3"/>
  <c r="BC160" i="3"/>
  <c r="BB160" i="3"/>
  <c r="BA160" i="3"/>
  <c r="AZ160" i="3"/>
  <c r="AY160" i="3"/>
  <c r="AX160" i="3"/>
  <c r="AW160" i="3"/>
  <c r="AV160" i="3"/>
  <c r="AU160" i="3"/>
  <c r="AT160" i="3"/>
  <c r="AS160" i="3"/>
  <c r="AR160" i="3"/>
  <c r="AQ160" i="3"/>
  <c r="AP160" i="3"/>
  <c r="AO160" i="3"/>
  <c r="AN160" i="3"/>
  <c r="AM160" i="3"/>
  <c r="AL160" i="3"/>
  <c r="AI160" i="3"/>
  <c r="AH160" i="3"/>
  <c r="AG160" i="3"/>
  <c r="AF160" i="3"/>
  <c r="AE160" i="3"/>
  <c r="AD160" i="3"/>
  <c r="AC160" i="3"/>
  <c r="AB160" i="3"/>
  <c r="AA160" i="3"/>
  <c r="Z160" i="3"/>
  <c r="Y160" i="3"/>
  <c r="X160" i="3"/>
  <c r="W160" i="3"/>
  <c r="V160" i="3"/>
  <c r="U160" i="3"/>
  <c r="T160" i="3"/>
  <c r="S160" i="3"/>
  <c r="R160" i="3"/>
  <c r="Q160" i="3"/>
  <c r="P160" i="3"/>
  <c r="N160" i="3"/>
  <c r="M160" i="3"/>
  <c r="L160" i="3"/>
  <c r="K160" i="3"/>
  <c r="J160" i="3"/>
  <c r="I160" i="3"/>
  <c r="H160" i="3"/>
  <c r="E160" i="3"/>
  <c r="D160" i="3"/>
  <c r="B160" i="3"/>
  <c r="DU159" i="3"/>
  <c r="DT159" i="3"/>
  <c r="DS159" i="3"/>
  <c r="DR159" i="3"/>
  <c r="DQ159" i="3"/>
  <c r="DP159" i="3"/>
  <c r="DO159" i="3"/>
  <c r="DN159" i="3"/>
  <c r="DM159" i="3"/>
  <c r="DL159" i="3"/>
  <c r="DK159" i="3"/>
  <c r="DJ159" i="3"/>
  <c r="DI159" i="3"/>
  <c r="DH159" i="3"/>
  <c r="DG159" i="3"/>
  <c r="DF159" i="3"/>
  <c r="DE159" i="3"/>
  <c r="DD159" i="3"/>
  <c r="DC159" i="3"/>
  <c r="DB159" i="3"/>
  <c r="DA159" i="3"/>
  <c r="CZ159" i="3"/>
  <c r="CY159" i="3"/>
  <c r="CX159" i="3"/>
  <c r="CW159" i="3"/>
  <c r="CV159" i="3"/>
  <c r="CU159" i="3"/>
  <c r="CT159" i="3"/>
  <c r="CS159" i="3"/>
  <c r="CR159" i="3"/>
  <c r="CQ159" i="3"/>
  <c r="CP159" i="3"/>
  <c r="CO159" i="3"/>
  <c r="CN159" i="3"/>
  <c r="CM159" i="3"/>
  <c r="CL159" i="3"/>
  <c r="CK159" i="3"/>
  <c r="CJ159" i="3"/>
  <c r="CI159" i="3"/>
  <c r="CH159" i="3"/>
  <c r="CG159" i="3"/>
  <c r="CF159" i="3"/>
  <c r="CE159" i="3"/>
  <c r="CD159" i="3"/>
  <c r="CC159" i="3"/>
  <c r="CB159" i="3"/>
  <c r="CA159" i="3"/>
  <c r="BZ159" i="3"/>
  <c r="BY159" i="3"/>
  <c r="BX159" i="3"/>
  <c r="BW159" i="3"/>
  <c r="BV159" i="3"/>
  <c r="BU159" i="3"/>
  <c r="BT159" i="3"/>
  <c r="BS159" i="3"/>
  <c r="BR159" i="3"/>
  <c r="BQ159" i="3"/>
  <c r="BP159" i="3"/>
  <c r="BO159" i="3"/>
  <c r="BN159" i="3"/>
  <c r="BM159" i="3"/>
  <c r="BL159" i="3"/>
  <c r="BK159" i="3"/>
  <c r="BJ159" i="3"/>
  <c r="BI159" i="3"/>
  <c r="BH159" i="3"/>
  <c r="BG159" i="3"/>
  <c r="BF159" i="3"/>
  <c r="BE159" i="3"/>
  <c r="BD159" i="3"/>
  <c r="BC159" i="3"/>
  <c r="BB159" i="3"/>
  <c r="BA159" i="3"/>
  <c r="AZ159" i="3"/>
  <c r="AY159" i="3"/>
  <c r="AX159" i="3"/>
  <c r="AV159" i="3"/>
  <c r="AU159" i="3"/>
  <c r="AT159" i="3"/>
  <c r="AS159" i="3"/>
  <c r="AQ159" i="3"/>
  <c r="AP159" i="3"/>
  <c r="AO159" i="3"/>
  <c r="AN159" i="3"/>
  <c r="AM159" i="3"/>
  <c r="AL159" i="3"/>
  <c r="AK159" i="3"/>
  <c r="AJ159" i="3"/>
  <c r="AI159" i="3"/>
  <c r="AH159" i="3"/>
  <c r="AG159" i="3"/>
  <c r="AF159" i="3"/>
  <c r="AR159" i="3" s="1"/>
  <c r="AE159" i="3"/>
  <c r="AD159" i="3"/>
  <c r="AC159" i="3"/>
  <c r="AB159" i="3"/>
  <c r="AA159" i="3"/>
  <c r="Z159" i="3"/>
  <c r="Y159" i="3"/>
  <c r="X159" i="3"/>
  <c r="W159" i="3"/>
  <c r="V159" i="3"/>
  <c r="U159" i="3"/>
  <c r="T159" i="3"/>
  <c r="S159" i="3"/>
  <c r="AW159" i="3" s="1"/>
  <c r="R159" i="3"/>
  <c r="Q159" i="3"/>
  <c r="P159" i="3"/>
  <c r="M159" i="3"/>
  <c r="L159" i="3"/>
  <c r="K159" i="3"/>
  <c r="J159" i="3"/>
  <c r="I159" i="3"/>
  <c r="H159" i="3"/>
  <c r="E159" i="3"/>
  <c r="D159" i="3"/>
  <c r="B159" i="3"/>
  <c r="DU158" i="3"/>
  <c r="DT158" i="3"/>
  <c r="DS158" i="3"/>
  <c r="AK158" i="3" s="1"/>
  <c r="O158" i="3" s="1"/>
  <c r="DR158" i="3"/>
  <c r="DQ158" i="3"/>
  <c r="DP158" i="3"/>
  <c r="DO158" i="3"/>
  <c r="DN158" i="3"/>
  <c r="DM158" i="3"/>
  <c r="DL158" i="3"/>
  <c r="DK158" i="3"/>
  <c r="DJ158" i="3"/>
  <c r="DI158" i="3"/>
  <c r="DH158" i="3"/>
  <c r="DG158" i="3"/>
  <c r="DF158" i="3"/>
  <c r="DE158" i="3"/>
  <c r="DD158" i="3"/>
  <c r="DC158" i="3"/>
  <c r="DB158" i="3"/>
  <c r="DA158" i="3"/>
  <c r="CZ158" i="3"/>
  <c r="CY158" i="3"/>
  <c r="CX158" i="3"/>
  <c r="CW158" i="3"/>
  <c r="CV158" i="3"/>
  <c r="CU158" i="3"/>
  <c r="CT158" i="3"/>
  <c r="CS158" i="3"/>
  <c r="CR158" i="3"/>
  <c r="CQ158" i="3"/>
  <c r="CP158" i="3"/>
  <c r="CO158" i="3"/>
  <c r="CN158" i="3"/>
  <c r="CM158" i="3"/>
  <c r="CL158" i="3"/>
  <c r="CK158" i="3"/>
  <c r="CJ158" i="3"/>
  <c r="CI158" i="3"/>
  <c r="CH158" i="3"/>
  <c r="CG158" i="3"/>
  <c r="CF158" i="3"/>
  <c r="CE158" i="3"/>
  <c r="CD158" i="3"/>
  <c r="CC158" i="3"/>
  <c r="CB158" i="3"/>
  <c r="CA158" i="3"/>
  <c r="BZ158" i="3"/>
  <c r="BY158" i="3"/>
  <c r="BX158" i="3"/>
  <c r="BW158" i="3"/>
  <c r="BV158" i="3"/>
  <c r="BU158" i="3"/>
  <c r="BT158" i="3"/>
  <c r="BS158" i="3"/>
  <c r="BR158" i="3"/>
  <c r="BQ158" i="3"/>
  <c r="BP158" i="3"/>
  <c r="BO158" i="3"/>
  <c r="BN158" i="3"/>
  <c r="BM158" i="3"/>
  <c r="BL158" i="3"/>
  <c r="BK158" i="3"/>
  <c r="BJ158" i="3"/>
  <c r="BI158" i="3"/>
  <c r="BH158" i="3"/>
  <c r="BG158" i="3"/>
  <c r="BF158" i="3"/>
  <c r="BE158" i="3"/>
  <c r="BD158" i="3"/>
  <c r="BC158" i="3"/>
  <c r="BB158" i="3"/>
  <c r="BA158" i="3"/>
  <c r="AZ158" i="3"/>
  <c r="AY158" i="3"/>
  <c r="AX158" i="3"/>
  <c r="AV158" i="3"/>
  <c r="AU158" i="3"/>
  <c r="AT158" i="3"/>
  <c r="AS158" i="3"/>
  <c r="AQ158" i="3"/>
  <c r="AP158" i="3"/>
  <c r="AO158" i="3"/>
  <c r="AN158" i="3"/>
  <c r="AM158" i="3"/>
  <c r="AL158" i="3"/>
  <c r="AI158" i="3"/>
  <c r="AH158" i="3"/>
  <c r="AG158" i="3"/>
  <c r="AF158" i="3"/>
  <c r="AR158" i="3" s="1"/>
  <c r="AE158" i="3"/>
  <c r="AD158" i="3"/>
  <c r="AC158" i="3"/>
  <c r="AB158" i="3"/>
  <c r="AA158" i="3"/>
  <c r="Z158" i="3"/>
  <c r="Y158" i="3"/>
  <c r="X158" i="3"/>
  <c r="W158" i="3"/>
  <c r="V158" i="3"/>
  <c r="U158" i="3"/>
  <c r="T158" i="3"/>
  <c r="S158" i="3"/>
  <c r="AW158" i="3" s="1"/>
  <c r="R158" i="3"/>
  <c r="Q158" i="3"/>
  <c r="P158" i="3"/>
  <c r="N158" i="3"/>
  <c r="M158" i="3"/>
  <c r="L158" i="3"/>
  <c r="K158" i="3"/>
  <c r="J158" i="3"/>
  <c r="I158" i="3"/>
  <c r="H158" i="3"/>
  <c r="E158" i="3"/>
  <c r="D158" i="3"/>
  <c r="B158" i="3"/>
  <c r="DU157" i="3"/>
  <c r="DT157" i="3"/>
  <c r="DS157" i="3"/>
  <c r="DR157" i="3"/>
  <c r="DQ157" i="3"/>
  <c r="DP157" i="3"/>
  <c r="DO157" i="3"/>
  <c r="DN157" i="3"/>
  <c r="DM157" i="3"/>
  <c r="DL157" i="3"/>
  <c r="DK157" i="3"/>
  <c r="DJ157" i="3"/>
  <c r="DI157" i="3"/>
  <c r="DH157" i="3"/>
  <c r="DG157" i="3"/>
  <c r="DF157" i="3"/>
  <c r="DE157" i="3"/>
  <c r="DD157" i="3"/>
  <c r="DC157" i="3"/>
  <c r="DB157" i="3"/>
  <c r="DA157" i="3"/>
  <c r="CZ157" i="3"/>
  <c r="CY157" i="3"/>
  <c r="CX157" i="3"/>
  <c r="CW157" i="3"/>
  <c r="CV157" i="3"/>
  <c r="CU157" i="3"/>
  <c r="CT157" i="3"/>
  <c r="CS157" i="3"/>
  <c r="CR157" i="3"/>
  <c r="CQ157" i="3"/>
  <c r="CP157" i="3"/>
  <c r="CO157" i="3"/>
  <c r="CN157" i="3"/>
  <c r="CM157" i="3"/>
  <c r="CL157" i="3"/>
  <c r="CK157" i="3"/>
  <c r="CJ157" i="3"/>
  <c r="CI157" i="3"/>
  <c r="CH157" i="3"/>
  <c r="CG157" i="3"/>
  <c r="CF157" i="3"/>
  <c r="CE157" i="3"/>
  <c r="CD157" i="3"/>
  <c r="CC157" i="3"/>
  <c r="CB157" i="3"/>
  <c r="CA157" i="3"/>
  <c r="BZ157" i="3"/>
  <c r="BY157" i="3"/>
  <c r="BX157" i="3"/>
  <c r="BW157" i="3"/>
  <c r="BV157" i="3"/>
  <c r="BU157" i="3"/>
  <c r="BT157" i="3"/>
  <c r="BS157" i="3"/>
  <c r="BR157" i="3"/>
  <c r="BQ157" i="3"/>
  <c r="BP157" i="3"/>
  <c r="BO157" i="3"/>
  <c r="BN157" i="3"/>
  <c r="BM157" i="3"/>
  <c r="BL157" i="3"/>
  <c r="BK157" i="3"/>
  <c r="BJ157" i="3"/>
  <c r="BI157" i="3"/>
  <c r="BH157" i="3"/>
  <c r="BG157" i="3"/>
  <c r="BF157" i="3"/>
  <c r="BE157" i="3"/>
  <c r="BD157" i="3"/>
  <c r="BC157" i="3"/>
  <c r="BB157" i="3"/>
  <c r="BA157" i="3"/>
  <c r="AZ157" i="3"/>
  <c r="AY157" i="3"/>
  <c r="AX157" i="3"/>
  <c r="AW157" i="3"/>
  <c r="AV157" i="3"/>
  <c r="AU157" i="3"/>
  <c r="AT157" i="3"/>
  <c r="AS157" i="3"/>
  <c r="AR157" i="3"/>
  <c r="AQ157" i="3"/>
  <c r="AP157" i="3"/>
  <c r="AO157" i="3"/>
  <c r="AN157" i="3"/>
  <c r="AM157" i="3"/>
  <c r="AL157" i="3"/>
  <c r="AK157" i="3"/>
  <c r="AI157" i="3"/>
  <c r="AH157" i="3"/>
  <c r="AG157" i="3"/>
  <c r="AF157" i="3"/>
  <c r="AE157" i="3"/>
  <c r="AD157" i="3"/>
  <c r="AC157" i="3"/>
  <c r="AB157" i="3"/>
  <c r="AA157" i="3"/>
  <c r="Z157" i="3"/>
  <c r="Y157" i="3"/>
  <c r="X157" i="3"/>
  <c r="W157" i="3"/>
  <c r="V157" i="3"/>
  <c r="U157" i="3"/>
  <c r="T157" i="3"/>
  <c r="S157" i="3"/>
  <c r="R157" i="3"/>
  <c r="Q157" i="3"/>
  <c r="P157" i="3"/>
  <c r="M157" i="3"/>
  <c r="L157" i="3"/>
  <c r="K157" i="3"/>
  <c r="J157" i="3"/>
  <c r="I157" i="3"/>
  <c r="H157" i="3"/>
  <c r="E157" i="3"/>
  <c r="D157" i="3"/>
  <c r="B157" i="3"/>
  <c r="DU156" i="3"/>
  <c r="DT156" i="3"/>
  <c r="DS156" i="3"/>
  <c r="DR156" i="3"/>
  <c r="DQ156" i="3"/>
  <c r="DP156" i="3"/>
  <c r="DO156" i="3"/>
  <c r="DN156" i="3"/>
  <c r="DM156" i="3"/>
  <c r="DL156" i="3"/>
  <c r="DK156" i="3"/>
  <c r="DJ156" i="3"/>
  <c r="DI156" i="3"/>
  <c r="DH156" i="3"/>
  <c r="DG156" i="3"/>
  <c r="DF156" i="3"/>
  <c r="DE156" i="3"/>
  <c r="DD156" i="3"/>
  <c r="DC156" i="3"/>
  <c r="DB156" i="3"/>
  <c r="DA156" i="3"/>
  <c r="CZ156" i="3"/>
  <c r="CY156" i="3"/>
  <c r="CX156" i="3"/>
  <c r="CW156" i="3"/>
  <c r="CV156" i="3"/>
  <c r="CU156" i="3"/>
  <c r="CT156" i="3"/>
  <c r="CS156" i="3"/>
  <c r="CR156" i="3"/>
  <c r="CQ156" i="3"/>
  <c r="CP156" i="3"/>
  <c r="CO156" i="3"/>
  <c r="CN156" i="3"/>
  <c r="CM156" i="3"/>
  <c r="CL156" i="3"/>
  <c r="CK156" i="3"/>
  <c r="CJ156" i="3"/>
  <c r="CI156" i="3"/>
  <c r="CH156" i="3"/>
  <c r="CG156" i="3"/>
  <c r="CF156" i="3"/>
  <c r="CE156" i="3"/>
  <c r="CD156" i="3"/>
  <c r="CC156" i="3"/>
  <c r="CB156" i="3"/>
  <c r="CA156" i="3"/>
  <c r="BZ156" i="3"/>
  <c r="BY156" i="3"/>
  <c r="BX156" i="3"/>
  <c r="BW156" i="3"/>
  <c r="BV156" i="3"/>
  <c r="BU156" i="3"/>
  <c r="BT156" i="3"/>
  <c r="BS156" i="3"/>
  <c r="BR156" i="3"/>
  <c r="BQ156" i="3"/>
  <c r="BP156" i="3"/>
  <c r="BO156" i="3"/>
  <c r="BN156" i="3"/>
  <c r="BM156" i="3"/>
  <c r="BL156" i="3"/>
  <c r="BK156" i="3"/>
  <c r="BJ156" i="3"/>
  <c r="BI156" i="3"/>
  <c r="BH156" i="3"/>
  <c r="BG156" i="3"/>
  <c r="BF156" i="3"/>
  <c r="BE156" i="3"/>
  <c r="BD156" i="3"/>
  <c r="BC156" i="3"/>
  <c r="BB156" i="3"/>
  <c r="BA156" i="3"/>
  <c r="AZ156" i="3"/>
  <c r="AY156" i="3"/>
  <c r="AX156" i="3"/>
  <c r="AV156" i="3"/>
  <c r="AU156" i="3"/>
  <c r="AT156" i="3"/>
  <c r="AS156" i="3"/>
  <c r="AQ156" i="3"/>
  <c r="AP156" i="3"/>
  <c r="AO156" i="3"/>
  <c r="AN156" i="3"/>
  <c r="AM156" i="3"/>
  <c r="AL156" i="3"/>
  <c r="AI156" i="3"/>
  <c r="AH156" i="3"/>
  <c r="AG156" i="3"/>
  <c r="AF156" i="3"/>
  <c r="AR156" i="3" s="1"/>
  <c r="AE156" i="3"/>
  <c r="AD156" i="3"/>
  <c r="AC156" i="3"/>
  <c r="AB156" i="3"/>
  <c r="AA156" i="3"/>
  <c r="Z156" i="3"/>
  <c r="Y156" i="3"/>
  <c r="X156" i="3"/>
  <c r="W156" i="3"/>
  <c r="V156" i="3"/>
  <c r="U156" i="3"/>
  <c r="T156" i="3"/>
  <c r="S156" i="3"/>
  <c r="AW156" i="3" s="1"/>
  <c r="R156" i="3"/>
  <c r="Q156" i="3"/>
  <c r="P156" i="3"/>
  <c r="M156" i="3"/>
  <c r="L156" i="3"/>
  <c r="K156" i="3"/>
  <c r="J156" i="3"/>
  <c r="I156" i="3"/>
  <c r="H156" i="3"/>
  <c r="E156" i="3"/>
  <c r="D156" i="3"/>
  <c r="B156" i="3"/>
  <c r="DU155" i="3"/>
  <c r="DT155" i="3"/>
  <c r="DS155" i="3"/>
  <c r="DR155" i="3"/>
  <c r="DQ155" i="3"/>
  <c r="DP155" i="3"/>
  <c r="DO155" i="3"/>
  <c r="DN155" i="3"/>
  <c r="DM155" i="3"/>
  <c r="DL155" i="3"/>
  <c r="DK155" i="3"/>
  <c r="DJ155" i="3"/>
  <c r="DI155" i="3"/>
  <c r="DH155" i="3"/>
  <c r="DG155" i="3"/>
  <c r="DF155" i="3"/>
  <c r="DE155" i="3"/>
  <c r="DD155" i="3"/>
  <c r="DC155" i="3"/>
  <c r="DB155" i="3"/>
  <c r="DA155" i="3"/>
  <c r="CZ155" i="3"/>
  <c r="CY155" i="3"/>
  <c r="CX155" i="3"/>
  <c r="CW155" i="3"/>
  <c r="CV155" i="3"/>
  <c r="CU155" i="3"/>
  <c r="CT155" i="3"/>
  <c r="CS155" i="3"/>
  <c r="CR155" i="3"/>
  <c r="CQ155" i="3"/>
  <c r="CP155" i="3"/>
  <c r="CO155" i="3"/>
  <c r="CN155" i="3"/>
  <c r="CM155" i="3"/>
  <c r="CL155" i="3"/>
  <c r="CK155" i="3"/>
  <c r="CJ155" i="3"/>
  <c r="CI155" i="3"/>
  <c r="CH155" i="3"/>
  <c r="CG155" i="3"/>
  <c r="CF155" i="3"/>
  <c r="CE155" i="3"/>
  <c r="CD155" i="3"/>
  <c r="CC155" i="3"/>
  <c r="CB155" i="3"/>
  <c r="CA155" i="3"/>
  <c r="BZ155" i="3"/>
  <c r="BY155" i="3"/>
  <c r="BX155" i="3"/>
  <c r="BW155" i="3"/>
  <c r="BV155" i="3"/>
  <c r="BU155" i="3"/>
  <c r="BT155" i="3"/>
  <c r="BS155" i="3"/>
  <c r="BR155" i="3"/>
  <c r="BQ155" i="3"/>
  <c r="BP155" i="3"/>
  <c r="BO155" i="3"/>
  <c r="BN155" i="3"/>
  <c r="BM155" i="3"/>
  <c r="BL155" i="3"/>
  <c r="BK155" i="3"/>
  <c r="BJ155" i="3"/>
  <c r="BI155" i="3"/>
  <c r="BH155" i="3"/>
  <c r="BG155" i="3"/>
  <c r="BF155" i="3"/>
  <c r="BE155" i="3"/>
  <c r="BD155" i="3"/>
  <c r="BC155" i="3"/>
  <c r="BB155" i="3"/>
  <c r="BA155" i="3"/>
  <c r="AZ155" i="3"/>
  <c r="AY155" i="3"/>
  <c r="AX155" i="3"/>
  <c r="AW155" i="3"/>
  <c r="AV155" i="3"/>
  <c r="AU155" i="3"/>
  <c r="AT155" i="3"/>
  <c r="AS155" i="3"/>
  <c r="AR155" i="3"/>
  <c r="AQ155" i="3"/>
  <c r="AP155" i="3"/>
  <c r="AO155" i="3"/>
  <c r="AN155" i="3"/>
  <c r="AM155" i="3"/>
  <c r="AL155" i="3"/>
  <c r="AI155" i="3"/>
  <c r="AH155" i="3"/>
  <c r="AG155" i="3"/>
  <c r="AF155" i="3"/>
  <c r="AE155" i="3"/>
  <c r="AD155" i="3"/>
  <c r="AC155" i="3"/>
  <c r="AB155" i="3"/>
  <c r="AA155" i="3"/>
  <c r="Z155" i="3"/>
  <c r="Y155" i="3"/>
  <c r="X155" i="3"/>
  <c r="W155" i="3"/>
  <c r="V155" i="3"/>
  <c r="U155" i="3"/>
  <c r="T155" i="3"/>
  <c r="S155" i="3"/>
  <c r="R155" i="3"/>
  <c r="Q155" i="3"/>
  <c r="P155" i="3"/>
  <c r="M155" i="3"/>
  <c r="L155" i="3"/>
  <c r="K155" i="3"/>
  <c r="J155" i="3"/>
  <c r="I155" i="3"/>
  <c r="H155" i="3"/>
  <c r="E155" i="3"/>
  <c r="D155" i="3"/>
  <c r="B155" i="3"/>
  <c r="DU154" i="3"/>
  <c r="DT154" i="3"/>
  <c r="DS154" i="3"/>
  <c r="DR154" i="3"/>
  <c r="DQ154" i="3"/>
  <c r="DP154" i="3"/>
  <c r="DO154" i="3"/>
  <c r="DN154" i="3"/>
  <c r="DM154" i="3"/>
  <c r="DL154" i="3"/>
  <c r="DK154" i="3"/>
  <c r="DJ154" i="3"/>
  <c r="DI154" i="3"/>
  <c r="DH154" i="3"/>
  <c r="DG154" i="3"/>
  <c r="DF154" i="3"/>
  <c r="DE154" i="3"/>
  <c r="DD154" i="3"/>
  <c r="DC154" i="3"/>
  <c r="DB154" i="3"/>
  <c r="DA154" i="3"/>
  <c r="CZ154" i="3"/>
  <c r="CY154" i="3"/>
  <c r="CX154" i="3"/>
  <c r="CW154" i="3"/>
  <c r="CV154" i="3"/>
  <c r="CU154" i="3"/>
  <c r="CT154" i="3"/>
  <c r="CS154" i="3"/>
  <c r="CR154" i="3"/>
  <c r="CQ154" i="3"/>
  <c r="CP154" i="3"/>
  <c r="CO154" i="3"/>
  <c r="CN154" i="3"/>
  <c r="CM154" i="3"/>
  <c r="CL154" i="3"/>
  <c r="CK154" i="3"/>
  <c r="CJ154" i="3"/>
  <c r="CI154" i="3"/>
  <c r="CH154" i="3"/>
  <c r="CG154" i="3"/>
  <c r="CF154" i="3"/>
  <c r="CE154" i="3"/>
  <c r="CD154" i="3"/>
  <c r="CC154" i="3"/>
  <c r="CB154" i="3"/>
  <c r="CA154" i="3"/>
  <c r="BZ154" i="3"/>
  <c r="BY154" i="3"/>
  <c r="BX154" i="3"/>
  <c r="AJ154" i="3" s="1"/>
  <c r="BW154" i="3"/>
  <c r="BV154" i="3"/>
  <c r="BU154" i="3"/>
  <c r="BT154" i="3"/>
  <c r="BS154" i="3"/>
  <c r="BR154" i="3"/>
  <c r="BQ154" i="3"/>
  <c r="BP154" i="3"/>
  <c r="BO154" i="3"/>
  <c r="BN154" i="3"/>
  <c r="BM154" i="3"/>
  <c r="BL154" i="3"/>
  <c r="BK154" i="3"/>
  <c r="BJ154" i="3"/>
  <c r="BI154" i="3"/>
  <c r="BH154" i="3"/>
  <c r="BG154" i="3"/>
  <c r="BF154" i="3"/>
  <c r="BE154" i="3"/>
  <c r="BD154" i="3"/>
  <c r="BC154" i="3"/>
  <c r="BB154" i="3"/>
  <c r="BA154" i="3"/>
  <c r="AZ154" i="3"/>
  <c r="AY154" i="3"/>
  <c r="AX154" i="3"/>
  <c r="AV154" i="3"/>
  <c r="AU154" i="3"/>
  <c r="AT154" i="3"/>
  <c r="AS154" i="3"/>
  <c r="AQ154" i="3"/>
  <c r="AP154" i="3"/>
  <c r="AO154" i="3"/>
  <c r="AN154" i="3"/>
  <c r="AM154" i="3"/>
  <c r="AL154" i="3"/>
  <c r="AK154" i="3"/>
  <c r="AI154" i="3"/>
  <c r="AH154" i="3"/>
  <c r="AG154" i="3"/>
  <c r="AF154" i="3"/>
  <c r="AR154" i="3" s="1"/>
  <c r="AE154" i="3"/>
  <c r="AD154" i="3"/>
  <c r="AC154" i="3"/>
  <c r="AB154" i="3"/>
  <c r="AA154" i="3"/>
  <c r="Z154" i="3"/>
  <c r="Y154" i="3"/>
  <c r="X154" i="3"/>
  <c r="W154" i="3"/>
  <c r="V154" i="3"/>
  <c r="U154" i="3"/>
  <c r="T154" i="3"/>
  <c r="S154" i="3"/>
  <c r="AW154" i="3" s="1"/>
  <c r="R154" i="3"/>
  <c r="Q154" i="3"/>
  <c r="P154" i="3"/>
  <c r="M154" i="3"/>
  <c r="L154" i="3"/>
  <c r="K154" i="3"/>
  <c r="J154" i="3"/>
  <c r="I154" i="3"/>
  <c r="H154" i="3"/>
  <c r="E154" i="3"/>
  <c r="D154" i="3"/>
  <c r="B154" i="3"/>
  <c r="DU153" i="3"/>
  <c r="DT153" i="3"/>
  <c r="DS153" i="3"/>
  <c r="AK153" i="3" s="1"/>
  <c r="DR153" i="3"/>
  <c r="DQ153" i="3"/>
  <c r="DP153" i="3"/>
  <c r="DO153" i="3"/>
  <c r="DN153" i="3"/>
  <c r="DM153" i="3"/>
  <c r="DL153" i="3"/>
  <c r="DK153" i="3"/>
  <c r="DJ153" i="3"/>
  <c r="DI153" i="3"/>
  <c r="DH153" i="3"/>
  <c r="DG153" i="3"/>
  <c r="DF153" i="3"/>
  <c r="DE153" i="3"/>
  <c r="DD153" i="3"/>
  <c r="DC153" i="3"/>
  <c r="DB153" i="3"/>
  <c r="DA153" i="3"/>
  <c r="CZ153" i="3"/>
  <c r="CY153" i="3"/>
  <c r="CX153" i="3"/>
  <c r="CW153" i="3"/>
  <c r="CV153" i="3"/>
  <c r="CU153" i="3"/>
  <c r="CT153" i="3"/>
  <c r="CS153" i="3"/>
  <c r="CR153" i="3"/>
  <c r="CQ153" i="3"/>
  <c r="CP153" i="3"/>
  <c r="CO153" i="3"/>
  <c r="CN153" i="3"/>
  <c r="CM153" i="3"/>
  <c r="CL153" i="3"/>
  <c r="CK153" i="3"/>
  <c r="CJ153" i="3"/>
  <c r="CI153" i="3"/>
  <c r="CH153" i="3"/>
  <c r="CG153" i="3"/>
  <c r="CF153" i="3"/>
  <c r="CE153" i="3"/>
  <c r="CD153" i="3"/>
  <c r="CC153" i="3"/>
  <c r="CB153" i="3"/>
  <c r="CA153" i="3"/>
  <c r="BZ153" i="3"/>
  <c r="BY153" i="3"/>
  <c r="BX153" i="3"/>
  <c r="BW153" i="3"/>
  <c r="BV153" i="3"/>
  <c r="BU153" i="3"/>
  <c r="BT153" i="3"/>
  <c r="BS153" i="3"/>
  <c r="BR153" i="3"/>
  <c r="BQ153" i="3"/>
  <c r="BP153" i="3"/>
  <c r="BO153" i="3"/>
  <c r="BN153" i="3"/>
  <c r="BM153" i="3"/>
  <c r="BL153" i="3"/>
  <c r="BK153" i="3"/>
  <c r="BJ153" i="3"/>
  <c r="BI153" i="3"/>
  <c r="AJ153" i="3" s="1"/>
  <c r="BH153" i="3"/>
  <c r="BG153" i="3"/>
  <c r="BF153" i="3"/>
  <c r="BE153" i="3"/>
  <c r="BD153" i="3"/>
  <c r="BC153" i="3"/>
  <c r="BB153" i="3"/>
  <c r="BA153" i="3"/>
  <c r="AZ153" i="3"/>
  <c r="AY153" i="3"/>
  <c r="AX153" i="3"/>
  <c r="AV153" i="3"/>
  <c r="AU153" i="3"/>
  <c r="AT153" i="3"/>
  <c r="AS153" i="3"/>
  <c r="AQ153" i="3"/>
  <c r="AP153" i="3"/>
  <c r="AO153" i="3"/>
  <c r="AN153" i="3"/>
  <c r="AM153" i="3"/>
  <c r="AL153" i="3"/>
  <c r="AI153" i="3"/>
  <c r="AH153" i="3"/>
  <c r="AG153" i="3"/>
  <c r="AF153" i="3"/>
  <c r="AR153" i="3" s="1"/>
  <c r="AE153" i="3"/>
  <c r="AD153" i="3"/>
  <c r="AC153" i="3"/>
  <c r="AB153" i="3"/>
  <c r="AA153" i="3"/>
  <c r="Z153" i="3"/>
  <c r="Y153" i="3"/>
  <c r="X153" i="3"/>
  <c r="W153" i="3"/>
  <c r="V153" i="3"/>
  <c r="U153" i="3"/>
  <c r="T153" i="3"/>
  <c r="S153" i="3"/>
  <c r="AW153" i="3" s="1"/>
  <c r="R153" i="3"/>
  <c r="Q153" i="3"/>
  <c r="P153" i="3"/>
  <c r="N153" i="3"/>
  <c r="O153" i="3" s="1"/>
  <c r="M153" i="3"/>
  <c r="L153" i="3"/>
  <c r="K153" i="3"/>
  <c r="J153" i="3"/>
  <c r="I153" i="3"/>
  <c r="H153" i="3"/>
  <c r="E153" i="3"/>
  <c r="D153" i="3"/>
  <c r="B153" i="3"/>
  <c r="DU152" i="3"/>
  <c r="DT152" i="3"/>
  <c r="DS152" i="3"/>
  <c r="DR152" i="3"/>
  <c r="DQ152" i="3"/>
  <c r="DP152" i="3"/>
  <c r="DO152" i="3"/>
  <c r="DN152" i="3"/>
  <c r="DM152" i="3"/>
  <c r="DL152" i="3"/>
  <c r="DK152" i="3"/>
  <c r="AK152" i="3" s="1"/>
  <c r="O152" i="3" s="1"/>
  <c r="DJ152" i="3"/>
  <c r="DI152" i="3"/>
  <c r="DH152" i="3"/>
  <c r="DG152" i="3"/>
  <c r="DF152" i="3"/>
  <c r="DE152" i="3"/>
  <c r="DD152" i="3"/>
  <c r="DC152" i="3"/>
  <c r="DB152" i="3"/>
  <c r="DA152" i="3"/>
  <c r="CZ152" i="3"/>
  <c r="CY152" i="3"/>
  <c r="CX152" i="3"/>
  <c r="CW152" i="3"/>
  <c r="CV152" i="3"/>
  <c r="CU152" i="3"/>
  <c r="CT152" i="3"/>
  <c r="CS152" i="3"/>
  <c r="CR152" i="3"/>
  <c r="CQ152" i="3"/>
  <c r="CP152" i="3"/>
  <c r="CO152" i="3"/>
  <c r="CN152" i="3"/>
  <c r="CM152" i="3"/>
  <c r="CL152" i="3"/>
  <c r="CK152" i="3"/>
  <c r="CJ152" i="3"/>
  <c r="CI152" i="3"/>
  <c r="CH152" i="3"/>
  <c r="CG152" i="3"/>
  <c r="CF152" i="3"/>
  <c r="CE152" i="3"/>
  <c r="CD152" i="3"/>
  <c r="CC152" i="3"/>
  <c r="CB152" i="3"/>
  <c r="CA152" i="3"/>
  <c r="BZ152" i="3"/>
  <c r="BY152" i="3"/>
  <c r="BX152" i="3"/>
  <c r="AJ152" i="3" s="1"/>
  <c r="BW152" i="3"/>
  <c r="BV152" i="3"/>
  <c r="BU152" i="3"/>
  <c r="BT152" i="3"/>
  <c r="BS152" i="3"/>
  <c r="BR152" i="3"/>
  <c r="BQ152" i="3"/>
  <c r="BP152" i="3"/>
  <c r="BO152" i="3"/>
  <c r="BN152" i="3"/>
  <c r="BM152" i="3"/>
  <c r="BL152" i="3"/>
  <c r="BK152" i="3"/>
  <c r="BJ152" i="3"/>
  <c r="BI152" i="3"/>
  <c r="BH152" i="3"/>
  <c r="BG152" i="3"/>
  <c r="BF152" i="3"/>
  <c r="BE152" i="3"/>
  <c r="BD152" i="3"/>
  <c r="BC152" i="3"/>
  <c r="BB152" i="3"/>
  <c r="BA152" i="3"/>
  <c r="AZ152" i="3"/>
  <c r="AY152" i="3"/>
  <c r="AX152" i="3"/>
  <c r="AV152" i="3"/>
  <c r="AU152" i="3"/>
  <c r="AT152" i="3"/>
  <c r="AS152" i="3"/>
  <c r="AR152" i="3"/>
  <c r="AQ152" i="3"/>
  <c r="AP152" i="3"/>
  <c r="AO152" i="3"/>
  <c r="AN152" i="3"/>
  <c r="AM152" i="3"/>
  <c r="AL152" i="3"/>
  <c r="AI152" i="3"/>
  <c r="AH152" i="3"/>
  <c r="AG152" i="3"/>
  <c r="AF152" i="3"/>
  <c r="AE152" i="3"/>
  <c r="AD152" i="3"/>
  <c r="AC152" i="3"/>
  <c r="AB152" i="3"/>
  <c r="AA152" i="3"/>
  <c r="Z152" i="3"/>
  <c r="Y152" i="3"/>
  <c r="X152" i="3"/>
  <c r="W152" i="3"/>
  <c r="V152" i="3"/>
  <c r="U152" i="3"/>
  <c r="T152" i="3"/>
  <c r="S152" i="3"/>
  <c r="AW152" i="3" s="1"/>
  <c r="R152" i="3"/>
  <c r="Q152" i="3"/>
  <c r="N152" i="3" s="1"/>
  <c r="P152" i="3"/>
  <c r="M152" i="3"/>
  <c r="L152" i="3"/>
  <c r="K152" i="3"/>
  <c r="J152" i="3"/>
  <c r="I152" i="3"/>
  <c r="H152" i="3"/>
  <c r="E152" i="3"/>
  <c r="D152" i="3"/>
  <c r="B152" i="3"/>
  <c r="DU151" i="3"/>
  <c r="DT151" i="3"/>
  <c r="DS151" i="3"/>
  <c r="AK151" i="3" s="1"/>
  <c r="DR151" i="3"/>
  <c r="DQ151" i="3"/>
  <c r="DP151" i="3"/>
  <c r="DO151" i="3"/>
  <c r="DN151" i="3"/>
  <c r="DM151" i="3"/>
  <c r="DL151" i="3"/>
  <c r="DK151" i="3"/>
  <c r="DJ151" i="3"/>
  <c r="DI151" i="3"/>
  <c r="DH151" i="3"/>
  <c r="DG151" i="3"/>
  <c r="DF151" i="3"/>
  <c r="DE151" i="3"/>
  <c r="DD151" i="3"/>
  <c r="DC151" i="3"/>
  <c r="DB151" i="3"/>
  <c r="DA151" i="3"/>
  <c r="CZ151" i="3"/>
  <c r="CY151" i="3"/>
  <c r="CX151" i="3"/>
  <c r="CW151" i="3"/>
  <c r="CV151" i="3"/>
  <c r="CU151" i="3"/>
  <c r="CT151" i="3"/>
  <c r="CS151" i="3"/>
  <c r="CR151" i="3"/>
  <c r="CQ151" i="3"/>
  <c r="CP151" i="3"/>
  <c r="CO151" i="3"/>
  <c r="CN151" i="3"/>
  <c r="CM151" i="3"/>
  <c r="CL151" i="3"/>
  <c r="CK151" i="3"/>
  <c r="CJ151" i="3"/>
  <c r="CI151" i="3"/>
  <c r="CH151" i="3"/>
  <c r="CG151" i="3"/>
  <c r="CF151" i="3"/>
  <c r="CE151" i="3"/>
  <c r="CD151" i="3"/>
  <c r="CC151" i="3"/>
  <c r="CB151" i="3"/>
  <c r="CA151" i="3"/>
  <c r="BZ151" i="3"/>
  <c r="BY151" i="3"/>
  <c r="BX151" i="3"/>
  <c r="BW151" i="3"/>
  <c r="BV151" i="3"/>
  <c r="BU151" i="3"/>
  <c r="BT151" i="3"/>
  <c r="BS151" i="3"/>
  <c r="BR151" i="3"/>
  <c r="BQ151" i="3"/>
  <c r="BP151" i="3"/>
  <c r="BO151" i="3"/>
  <c r="BN151" i="3"/>
  <c r="BM151" i="3"/>
  <c r="BL151" i="3"/>
  <c r="BK151" i="3"/>
  <c r="BJ151" i="3"/>
  <c r="BI151" i="3"/>
  <c r="BH151" i="3"/>
  <c r="BG151" i="3"/>
  <c r="BF151" i="3"/>
  <c r="BE151" i="3"/>
  <c r="BD151" i="3"/>
  <c r="BC151" i="3"/>
  <c r="BB151" i="3"/>
  <c r="BA151" i="3"/>
  <c r="AZ151" i="3"/>
  <c r="AY151" i="3"/>
  <c r="AX151" i="3"/>
  <c r="AW151" i="3"/>
  <c r="AV151" i="3"/>
  <c r="AU151" i="3"/>
  <c r="AT151" i="3"/>
  <c r="AS151" i="3"/>
  <c r="AR151" i="3"/>
  <c r="AQ151" i="3"/>
  <c r="AP151" i="3"/>
  <c r="AO151" i="3"/>
  <c r="AN151" i="3"/>
  <c r="AM151" i="3"/>
  <c r="AL151" i="3"/>
  <c r="AI151" i="3"/>
  <c r="AH151" i="3"/>
  <c r="AG151" i="3"/>
  <c r="AF151" i="3"/>
  <c r="AE151" i="3"/>
  <c r="AD151" i="3"/>
  <c r="AC151" i="3"/>
  <c r="AB151" i="3"/>
  <c r="AA151" i="3"/>
  <c r="Z151" i="3"/>
  <c r="Y151" i="3"/>
  <c r="X151" i="3"/>
  <c r="W151" i="3"/>
  <c r="V151" i="3"/>
  <c r="U151" i="3"/>
  <c r="T151" i="3"/>
  <c r="S151" i="3"/>
  <c r="R151" i="3"/>
  <c r="Q151" i="3"/>
  <c r="N151" i="3" s="1"/>
  <c r="P151" i="3"/>
  <c r="M151" i="3"/>
  <c r="L151" i="3"/>
  <c r="K151" i="3"/>
  <c r="J151" i="3"/>
  <c r="I151" i="3"/>
  <c r="H151" i="3"/>
  <c r="E151" i="3"/>
  <c r="D151" i="3"/>
  <c r="B151" i="3"/>
  <c r="DU150" i="3"/>
  <c r="DT150" i="3"/>
  <c r="DS150" i="3"/>
  <c r="DR150" i="3"/>
  <c r="DQ150" i="3"/>
  <c r="DP150" i="3"/>
  <c r="DO150" i="3"/>
  <c r="DN150" i="3"/>
  <c r="DM150" i="3"/>
  <c r="DL150" i="3"/>
  <c r="DK150" i="3"/>
  <c r="DJ150" i="3"/>
  <c r="DI150" i="3"/>
  <c r="DH150" i="3"/>
  <c r="DG150" i="3"/>
  <c r="DF150" i="3"/>
  <c r="DE150" i="3"/>
  <c r="DD150" i="3"/>
  <c r="DC150" i="3"/>
  <c r="DB150" i="3"/>
  <c r="DA150" i="3"/>
  <c r="CZ150" i="3"/>
  <c r="CY150" i="3"/>
  <c r="CX150" i="3"/>
  <c r="CW150" i="3"/>
  <c r="CV150" i="3"/>
  <c r="CU150" i="3"/>
  <c r="CT150" i="3"/>
  <c r="CS150" i="3"/>
  <c r="CR150" i="3"/>
  <c r="CQ150" i="3"/>
  <c r="CP150" i="3"/>
  <c r="CO150" i="3"/>
  <c r="CN150" i="3"/>
  <c r="CM150" i="3"/>
  <c r="CL150" i="3"/>
  <c r="CK150" i="3"/>
  <c r="CJ150" i="3"/>
  <c r="CI150" i="3"/>
  <c r="CH150" i="3"/>
  <c r="CG150" i="3"/>
  <c r="CF150" i="3"/>
  <c r="CE150" i="3"/>
  <c r="CD150" i="3"/>
  <c r="CC150" i="3"/>
  <c r="CB150" i="3"/>
  <c r="CA150" i="3"/>
  <c r="BZ150" i="3"/>
  <c r="BY150" i="3"/>
  <c r="BX150" i="3"/>
  <c r="BW150" i="3"/>
  <c r="BV150" i="3"/>
  <c r="BU150" i="3"/>
  <c r="BT150" i="3"/>
  <c r="BS150" i="3"/>
  <c r="BR150" i="3"/>
  <c r="BQ150" i="3"/>
  <c r="BP150" i="3"/>
  <c r="BO150" i="3"/>
  <c r="BN150" i="3"/>
  <c r="BM150" i="3"/>
  <c r="BL150" i="3"/>
  <c r="BK150" i="3"/>
  <c r="BJ150" i="3"/>
  <c r="BI150" i="3"/>
  <c r="BH150" i="3"/>
  <c r="BG150" i="3"/>
  <c r="BF150" i="3"/>
  <c r="BE150" i="3"/>
  <c r="BD150" i="3"/>
  <c r="BC150" i="3"/>
  <c r="BB150" i="3"/>
  <c r="BA150" i="3"/>
  <c r="AZ150" i="3"/>
  <c r="AY150" i="3"/>
  <c r="AX150" i="3"/>
  <c r="AW150" i="3"/>
  <c r="AV150" i="3"/>
  <c r="AU150" i="3"/>
  <c r="AT150" i="3"/>
  <c r="AS150" i="3"/>
  <c r="AR150" i="3"/>
  <c r="AQ150" i="3"/>
  <c r="AP150" i="3"/>
  <c r="AO150" i="3"/>
  <c r="AN150" i="3"/>
  <c r="AM150" i="3"/>
  <c r="AL150" i="3"/>
  <c r="AK150" i="3"/>
  <c r="AJ150" i="3"/>
  <c r="AI150" i="3"/>
  <c r="AH150" i="3"/>
  <c r="AG150" i="3"/>
  <c r="AF150" i="3"/>
  <c r="AE150" i="3"/>
  <c r="AD150" i="3"/>
  <c r="AC150" i="3"/>
  <c r="AB150" i="3"/>
  <c r="AA150" i="3"/>
  <c r="Z150" i="3"/>
  <c r="Y150" i="3"/>
  <c r="X150" i="3"/>
  <c r="W150" i="3"/>
  <c r="V150" i="3"/>
  <c r="U150" i="3"/>
  <c r="T150" i="3"/>
  <c r="S150" i="3"/>
  <c r="R150" i="3"/>
  <c r="Q150" i="3"/>
  <c r="N150" i="3" s="1"/>
  <c r="P150" i="3"/>
  <c r="M150" i="3"/>
  <c r="L150" i="3"/>
  <c r="K150" i="3"/>
  <c r="J150" i="3"/>
  <c r="I150" i="3"/>
  <c r="H150" i="3"/>
  <c r="E150" i="3"/>
  <c r="D150" i="3"/>
  <c r="B150" i="3"/>
  <c r="DU149" i="3"/>
  <c r="DT149" i="3"/>
  <c r="DS149" i="3"/>
  <c r="DR149" i="3"/>
  <c r="DQ149" i="3"/>
  <c r="DP149" i="3"/>
  <c r="DO149" i="3"/>
  <c r="DN149" i="3"/>
  <c r="DM149" i="3"/>
  <c r="DL149" i="3"/>
  <c r="DK149" i="3"/>
  <c r="AK149" i="3" s="1"/>
  <c r="DJ149" i="3"/>
  <c r="DI149" i="3"/>
  <c r="DH149" i="3"/>
  <c r="DG149" i="3"/>
  <c r="DF149" i="3"/>
  <c r="DE149" i="3"/>
  <c r="DD149" i="3"/>
  <c r="DC149" i="3"/>
  <c r="DB149" i="3"/>
  <c r="DA149" i="3"/>
  <c r="CZ149" i="3"/>
  <c r="CY149" i="3"/>
  <c r="CX149" i="3"/>
  <c r="CW149" i="3"/>
  <c r="CV149" i="3"/>
  <c r="CU149" i="3"/>
  <c r="CT149" i="3"/>
  <c r="CS149" i="3"/>
  <c r="CR149" i="3"/>
  <c r="CQ149" i="3"/>
  <c r="CP149" i="3"/>
  <c r="CO149" i="3"/>
  <c r="CN149" i="3"/>
  <c r="CM149" i="3"/>
  <c r="CL149" i="3"/>
  <c r="CK149" i="3"/>
  <c r="CJ149" i="3"/>
  <c r="CI149" i="3"/>
  <c r="CH149" i="3"/>
  <c r="CG149" i="3"/>
  <c r="CF149" i="3"/>
  <c r="CE149" i="3"/>
  <c r="CD149" i="3"/>
  <c r="CC149" i="3"/>
  <c r="CB149" i="3"/>
  <c r="CA149" i="3"/>
  <c r="BZ149" i="3"/>
  <c r="BY149" i="3"/>
  <c r="BX149" i="3"/>
  <c r="BW149" i="3"/>
  <c r="BV149" i="3"/>
  <c r="BU149" i="3"/>
  <c r="BT149" i="3"/>
  <c r="BS149" i="3"/>
  <c r="BR149" i="3"/>
  <c r="BQ149" i="3"/>
  <c r="BP149" i="3"/>
  <c r="BO149" i="3"/>
  <c r="BN149" i="3"/>
  <c r="BM149" i="3"/>
  <c r="BL149" i="3"/>
  <c r="BK149" i="3"/>
  <c r="BJ149" i="3"/>
  <c r="BI149" i="3"/>
  <c r="AJ149" i="3" s="1"/>
  <c r="BH149" i="3"/>
  <c r="BG149" i="3"/>
  <c r="BF149" i="3"/>
  <c r="BE149" i="3"/>
  <c r="BD149" i="3"/>
  <c r="BC149" i="3"/>
  <c r="BB149" i="3"/>
  <c r="BA149" i="3"/>
  <c r="AZ149" i="3"/>
  <c r="AY149" i="3"/>
  <c r="AX149" i="3"/>
  <c r="AW149" i="3"/>
  <c r="AV149" i="3"/>
  <c r="AU149" i="3"/>
  <c r="AT149" i="3"/>
  <c r="AS149" i="3"/>
  <c r="AR149" i="3"/>
  <c r="AQ149" i="3"/>
  <c r="AP149" i="3"/>
  <c r="AO149" i="3"/>
  <c r="AN149" i="3"/>
  <c r="AM149" i="3"/>
  <c r="AL149" i="3"/>
  <c r="AI149" i="3"/>
  <c r="AH149" i="3"/>
  <c r="AG149" i="3"/>
  <c r="AF149" i="3"/>
  <c r="AE149" i="3"/>
  <c r="AD149" i="3"/>
  <c r="AC149" i="3"/>
  <c r="AB149" i="3"/>
  <c r="AA149" i="3"/>
  <c r="Z149" i="3"/>
  <c r="Y149" i="3"/>
  <c r="X149" i="3"/>
  <c r="W149" i="3"/>
  <c r="V149" i="3"/>
  <c r="U149" i="3"/>
  <c r="T149" i="3"/>
  <c r="S149" i="3"/>
  <c r="R149" i="3"/>
  <c r="Q149" i="3"/>
  <c r="P149" i="3"/>
  <c r="M149" i="3"/>
  <c r="L149" i="3"/>
  <c r="K149" i="3"/>
  <c r="J149" i="3"/>
  <c r="I149" i="3"/>
  <c r="H149" i="3"/>
  <c r="E149" i="3"/>
  <c r="D149" i="3"/>
  <c r="B149" i="3"/>
  <c r="DU148" i="3"/>
  <c r="DT148" i="3"/>
  <c r="DS148" i="3"/>
  <c r="AK148" i="3" s="1"/>
  <c r="O148" i="3" s="1"/>
  <c r="DR148" i="3"/>
  <c r="DQ148" i="3"/>
  <c r="DP148" i="3"/>
  <c r="DO148" i="3"/>
  <c r="DN148" i="3"/>
  <c r="DM148" i="3"/>
  <c r="DL148" i="3"/>
  <c r="DK148" i="3"/>
  <c r="DJ148" i="3"/>
  <c r="DI148" i="3"/>
  <c r="DH148" i="3"/>
  <c r="DG148" i="3"/>
  <c r="DF148" i="3"/>
  <c r="DE148" i="3"/>
  <c r="DD148" i="3"/>
  <c r="DC148" i="3"/>
  <c r="DB148" i="3"/>
  <c r="DA148" i="3"/>
  <c r="CZ148" i="3"/>
  <c r="CY148" i="3"/>
  <c r="CX148" i="3"/>
  <c r="CW148" i="3"/>
  <c r="CV148" i="3"/>
  <c r="CU148" i="3"/>
  <c r="CT148" i="3"/>
  <c r="CS148" i="3"/>
  <c r="CR148" i="3"/>
  <c r="CQ148" i="3"/>
  <c r="CP148" i="3"/>
  <c r="CO148" i="3"/>
  <c r="CN148" i="3"/>
  <c r="CM148" i="3"/>
  <c r="CL148" i="3"/>
  <c r="CK148" i="3"/>
  <c r="CJ148" i="3"/>
  <c r="CI148" i="3"/>
  <c r="CH148" i="3"/>
  <c r="CG148" i="3"/>
  <c r="CF148" i="3"/>
  <c r="CE148" i="3"/>
  <c r="CD148" i="3"/>
  <c r="CC148" i="3"/>
  <c r="CB148" i="3"/>
  <c r="CA148" i="3"/>
  <c r="BZ148" i="3"/>
  <c r="BY148" i="3"/>
  <c r="BX148" i="3"/>
  <c r="BW148" i="3"/>
  <c r="BV148" i="3"/>
  <c r="BU148" i="3"/>
  <c r="BT148" i="3"/>
  <c r="BS148" i="3"/>
  <c r="BR148" i="3"/>
  <c r="BQ148" i="3"/>
  <c r="BP148" i="3"/>
  <c r="BO148" i="3"/>
  <c r="BN148" i="3"/>
  <c r="BM148" i="3"/>
  <c r="BL148" i="3"/>
  <c r="BK148" i="3"/>
  <c r="AJ148" i="3" s="1"/>
  <c r="BJ148" i="3"/>
  <c r="BI148" i="3"/>
  <c r="BH148" i="3"/>
  <c r="BG148" i="3"/>
  <c r="BF148" i="3"/>
  <c r="BE148" i="3"/>
  <c r="BD148" i="3"/>
  <c r="BC148" i="3"/>
  <c r="BB148" i="3"/>
  <c r="BA148" i="3"/>
  <c r="AZ148" i="3"/>
  <c r="AY148" i="3"/>
  <c r="AX148" i="3"/>
  <c r="AW148" i="3"/>
  <c r="AV148" i="3"/>
  <c r="AU148" i="3"/>
  <c r="AT148" i="3"/>
  <c r="AS148" i="3"/>
  <c r="AQ148" i="3"/>
  <c r="AP148" i="3"/>
  <c r="AO148" i="3"/>
  <c r="AN148" i="3"/>
  <c r="AM148" i="3"/>
  <c r="AL148" i="3"/>
  <c r="AI148" i="3"/>
  <c r="AH148" i="3"/>
  <c r="AG148" i="3"/>
  <c r="AF148" i="3"/>
  <c r="AR148" i="3" s="1"/>
  <c r="AE148" i="3"/>
  <c r="AD148" i="3"/>
  <c r="AC148" i="3"/>
  <c r="AB148" i="3"/>
  <c r="AA148" i="3"/>
  <c r="Z148" i="3"/>
  <c r="Y148" i="3"/>
  <c r="X148" i="3"/>
  <c r="W148" i="3"/>
  <c r="V148" i="3"/>
  <c r="U148" i="3"/>
  <c r="T148" i="3"/>
  <c r="S148" i="3"/>
  <c r="R148" i="3"/>
  <c r="Q148" i="3"/>
  <c r="P148" i="3"/>
  <c r="N148" i="3"/>
  <c r="M148" i="3"/>
  <c r="L148" i="3"/>
  <c r="K148" i="3"/>
  <c r="J148" i="3"/>
  <c r="I148" i="3"/>
  <c r="H148" i="3"/>
  <c r="E148" i="3"/>
  <c r="D148" i="3"/>
  <c r="B148" i="3"/>
  <c r="DU147" i="3"/>
  <c r="DT147" i="3"/>
  <c r="DS147" i="3"/>
  <c r="DR147" i="3"/>
  <c r="DQ147" i="3"/>
  <c r="DP147" i="3"/>
  <c r="DO147" i="3"/>
  <c r="DN147" i="3"/>
  <c r="DM147" i="3"/>
  <c r="DL147" i="3"/>
  <c r="DK147" i="3"/>
  <c r="AK147" i="3" s="1"/>
  <c r="DJ147" i="3"/>
  <c r="DI147" i="3"/>
  <c r="DH147" i="3"/>
  <c r="DG147" i="3"/>
  <c r="DF147" i="3"/>
  <c r="DE147" i="3"/>
  <c r="DD147" i="3"/>
  <c r="DC147" i="3"/>
  <c r="DB147" i="3"/>
  <c r="DA147" i="3"/>
  <c r="CZ147" i="3"/>
  <c r="CY147" i="3"/>
  <c r="CX147" i="3"/>
  <c r="CW147" i="3"/>
  <c r="CV147" i="3"/>
  <c r="CU147" i="3"/>
  <c r="CT147" i="3"/>
  <c r="CS147" i="3"/>
  <c r="CR147" i="3"/>
  <c r="CQ147" i="3"/>
  <c r="CP147" i="3"/>
  <c r="CO147" i="3"/>
  <c r="CN147" i="3"/>
  <c r="CM147" i="3"/>
  <c r="CL147" i="3"/>
  <c r="CK147" i="3"/>
  <c r="CJ147" i="3"/>
  <c r="CI147" i="3"/>
  <c r="CH147" i="3"/>
  <c r="CG147" i="3"/>
  <c r="CF147" i="3"/>
  <c r="CE147" i="3"/>
  <c r="CD147" i="3"/>
  <c r="CC147" i="3"/>
  <c r="CB147" i="3"/>
  <c r="CA147" i="3"/>
  <c r="BZ147" i="3"/>
  <c r="BY147" i="3"/>
  <c r="BX147" i="3"/>
  <c r="AJ147" i="3" s="1"/>
  <c r="BW147" i="3"/>
  <c r="BV147" i="3"/>
  <c r="BU147" i="3"/>
  <c r="BT147" i="3"/>
  <c r="BS147" i="3"/>
  <c r="BR147" i="3"/>
  <c r="BQ147" i="3"/>
  <c r="BP147" i="3"/>
  <c r="BO147" i="3"/>
  <c r="BN147" i="3"/>
  <c r="BM147" i="3"/>
  <c r="BL147" i="3"/>
  <c r="BK147" i="3"/>
  <c r="BJ147" i="3"/>
  <c r="BI147" i="3"/>
  <c r="BH147" i="3"/>
  <c r="BG147" i="3"/>
  <c r="BF147" i="3"/>
  <c r="BE147" i="3"/>
  <c r="BD147" i="3"/>
  <c r="BC147" i="3"/>
  <c r="BB147" i="3"/>
  <c r="BA147" i="3"/>
  <c r="AZ147" i="3"/>
  <c r="AY147" i="3"/>
  <c r="AX147" i="3"/>
  <c r="AW147" i="3"/>
  <c r="AV147" i="3"/>
  <c r="AU147" i="3"/>
  <c r="AT147" i="3"/>
  <c r="AS147" i="3"/>
  <c r="AR147" i="3"/>
  <c r="AQ147" i="3"/>
  <c r="AP147" i="3"/>
  <c r="AO147" i="3"/>
  <c r="AN147" i="3"/>
  <c r="AM147" i="3"/>
  <c r="AL147" i="3"/>
  <c r="AI147" i="3"/>
  <c r="AH147" i="3"/>
  <c r="AG147" i="3"/>
  <c r="AF147" i="3"/>
  <c r="AE147" i="3"/>
  <c r="AD147" i="3"/>
  <c r="AC147" i="3"/>
  <c r="AB147" i="3"/>
  <c r="AA147" i="3"/>
  <c r="Z147" i="3"/>
  <c r="Y147" i="3"/>
  <c r="X147" i="3"/>
  <c r="W147" i="3"/>
  <c r="V147" i="3"/>
  <c r="U147" i="3"/>
  <c r="T147" i="3"/>
  <c r="S147" i="3"/>
  <c r="R147" i="3"/>
  <c r="Q147" i="3"/>
  <c r="P147" i="3"/>
  <c r="M147" i="3"/>
  <c r="L147" i="3"/>
  <c r="K147" i="3"/>
  <c r="J147" i="3"/>
  <c r="I147" i="3"/>
  <c r="H147" i="3"/>
  <c r="E147" i="3"/>
  <c r="D147" i="3"/>
  <c r="B147" i="3"/>
  <c r="DU146" i="3"/>
  <c r="DT146" i="3"/>
  <c r="DS146" i="3"/>
  <c r="AK146" i="3" s="1"/>
  <c r="O146" i="3" s="1"/>
  <c r="DR146" i="3"/>
  <c r="DQ146" i="3"/>
  <c r="DP146" i="3"/>
  <c r="DO146" i="3"/>
  <c r="DN146" i="3"/>
  <c r="DM146" i="3"/>
  <c r="DL146" i="3"/>
  <c r="DK146" i="3"/>
  <c r="DJ146" i="3"/>
  <c r="DI146" i="3"/>
  <c r="DH146" i="3"/>
  <c r="DG146" i="3"/>
  <c r="DF146" i="3"/>
  <c r="DE146" i="3"/>
  <c r="DD146" i="3"/>
  <c r="DC146" i="3"/>
  <c r="DB146" i="3"/>
  <c r="DA146" i="3"/>
  <c r="CZ146" i="3"/>
  <c r="CY146" i="3"/>
  <c r="CX146" i="3"/>
  <c r="CW146" i="3"/>
  <c r="CV146" i="3"/>
  <c r="CU146" i="3"/>
  <c r="CT146" i="3"/>
  <c r="CS146" i="3"/>
  <c r="CR146" i="3"/>
  <c r="CQ146" i="3"/>
  <c r="CP146" i="3"/>
  <c r="CO146" i="3"/>
  <c r="CN146" i="3"/>
  <c r="CM146" i="3"/>
  <c r="CL146" i="3"/>
  <c r="CK146" i="3"/>
  <c r="CJ146" i="3"/>
  <c r="CI146" i="3"/>
  <c r="CH146" i="3"/>
  <c r="CG146" i="3"/>
  <c r="CF146" i="3"/>
  <c r="CE146" i="3"/>
  <c r="CD146" i="3"/>
  <c r="CC146" i="3"/>
  <c r="CB146" i="3"/>
  <c r="CA146" i="3"/>
  <c r="BZ146" i="3"/>
  <c r="BY146" i="3"/>
  <c r="BX146" i="3"/>
  <c r="BW146" i="3"/>
  <c r="BV146" i="3"/>
  <c r="BU146" i="3"/>
  <c r="BT146" i="3"/>
  <c r="BS146" i="3"/>
  <c r="BR146" i="3"/>
  <c r="BQ146" i="3"/>
  <c r="BP146" i="3"/>
  <c r="BO146" i="3"/>
  <c r="BN146" i="3"/>
  <c r="BM146" i="3"/>
  <c r="BL146" i="3"/>
  <c r="BK146" i="3"/>
  <c r="BJ146" i="3"/>
  <c r="BI146" i="3"/>
  <c r="BH146" i="3"/>
  <c r="BG146" i="3"/>
  <c r="BF146" i="3"/>
  <c r="BE146" i="3"/>
  <c r="BD146" i="3"/>
  <c r="BC146" i="3"/>
  <c r="BB146" i="3"/>
  <c r="BA146" i="3"/>
  <c r="AZ146" i="3"/>
  <c r="AY146" i="3"/>
  <c r="AX146" i="3"/>
  <c r="AW146" i="3"/>
  <c r="AV146" i="3"/>
  <c r="AU146" i="3"/>
  <c r="AT146" i="3"/>
  <c r="AS146" i="3"/>
  <c r="AR146" i="3"/>
  <c r="AQ146" i="3"/>
  <c r="AP146" i="3"/>
  <c r="AO146" i="3"/>
  <c r="AN146" i="3"/>
  <c r="AM146" i="3"/>
  <c r="AL146" i="3"/>
  <c r="AI146" i="3"/>
  <c r="AH146" i="3"/>
  <c r="AG146" i="3"/>
  <c r="AF146" i="3"/>
  <c r="AE146" i="3"/>
  <c r="AD146" i="3"/>
  <c r="AC146" i="3"/>
  <c r="AB146" i="3"/>
  <c r="AA146" i="3"/>
  <c r="Z146" i="3"/>
  <c r="Y146" i="3"/>
  <c r="X146" i="3"/>
  <c r="W146" i="3"/>
  <c r="V146" i="3"/>
  <c r="U146" i="3"/>
  <c r="T146" i="3"/>
  <c r="S146" i="3"/>
  <c r="R146" i="3"/>
  <c r="Q146" i="3"/>
  <c r="N146" i="3" s="1"/>
  <c r="P146" i="3"/>
  <c r="M146" i="3"/>
  <c r="L146" i="3"/>
  <c r="K146" i="3"/>
  <c r="J146" i="3"/>
  <c r="I146" i="3"/>
  <c r="H146" i="3"/>
  <c r="E146" i="3"/>
  <c r="D146" i="3"/>
  <c r="B146" i="3"/>
  <c r="DU145" i="3"/>
  <c r="DT145" i="3"/>
  <c r="DS145" i="3"/>
  <c r="DR145" i="3"/>
  <c r="DQ145" i="3"/>
  <c r="DP145" i="3"/>
  <c r="DO145" i="3"/>
  <c r="DN145" i="3"/>
  <c r="DM145" i="3"/>
  <c r="DL145" i="3"/>
  <c r="DK145" i="3"/>
  <c r="DJ145" i="3"/>
  <c r="DI145" i="3"/>
  <c r="DH145" i="3"/>
  <c r="DG145" i="3"/>
  <c r="DF145" i="3"/>
  <c r="DE145" i="3"/>
  <c r="DD145" i="3"/>
  <c r="DC145" i="3"/>
  <c r="DB145" i="3"/>
  <c r="DA145" i="3"/>
  <c r="CZ145" i="3"/>
  <c r="CY145" i="3"/>
  <c r="CX145" i="3"/>
  <c r="CW145" i="3"/>
  <c r="CV145" i="3"/>
  <c r="CU145" i="3"/>
  <c r="CT145" i="3"/>
  <c r="CS145" i="3"/>
  <c r="CR145" i="3"/>
  <c r="CQ145" i="3"/>
  <c r="CP145" i="3"/>
  <c r="CO145" i="3"/>
  <c r="CN145" i="3"/>
  <c r="CM145" i="3"/>
  <c r="CL145" i="3"/>
  <c r="CK145" i="3"/>
  <c r="CJ145" i="3"/>
  <c r="CI145" i="3"/>
  <c r="CH145" i="3"/>
  <c r="CG145" i="3"/>
  <c r="CF145" i="3"/>
  <c r="CE145" i="3"/>
  <c r="CD145" i="3"/>
  <c r="CC145" i="3"/>
  <c r="CB145" i="3"/>
  <c r="CA145" i="3"/>
  <c r="BZ145" i="3"/>
  <c r="BY145" i="3"/>
  <c r="BX145" i="3"/>
  <c r="BW145" i="3"/>
  <c r="BV145" i="3"/>
  <c r="BU145" i="3"/>
  <c r="BT145" i="3"/>
  <c r="BS145" i="3"/>
  <c r="BR145" i="3"/>
  <c r="BQ145" i="3"/>
  <c r="BP145" i="3"/>
  <c r="BO145" i="3"/>
  <c r="BN145" i="3"/>
  <c r="BM145" i="3"/>
  <c r="BL145" i="3"/>
  <c r="BK145" i="3"/>
  <c r="BJ145" i="3"/>
  <c r="BI145" i="3"/>
  <c r="BH145" i="3"/>
  <c r="BG145" i="3"/>
  <c r="BF145" i="3"/>
  <c r="BE145" i="3"/>
  <c r="BD145" i="3"/>
  <c r="BC145" i="3"/>
  <c r="BB145" i="3"/>
  <c r="BA145" i="3"/>
  <c r="AZ145" i="3"/>
  <c r="AY145" i="3"/>
  <c r="AX145" i="3"/>
  <c r="AW145" i="3"/>
  <c r="AV145" i="3"/>
  <c r="AU145" i="3"/>
  <c r="AT145" i="3"/>
  <c r="AS145" i="3"/>
  <c r="AR145" i="3"/>
  <c r="AQ145" i="3"/>
  <c r="AP145" i="3"/>
  <c r="AO145" i="3"/>
  <c r="AN145" i="3"/>
  <c r="AM145" i="3"/>
  <c r="AL145" i="3"/>
  <c r="AI145" i="3"/>
  <c r="AH145" i="3"/>
  <c r="AG145" i="3"/>
  <c r="AF145" i="3"/>
  <c r="AE145" i="3"/>
  <c r="AD145" i="3"/>
  <c r="AC145" i="3"/>
  <c r="AB145" i="3"/>
  <c r="AA145" i="3"/>
  <c r="Z145" i="3"/>
  <c r="Y145" i="3"/>
  <c r="X145" i="3"/>
  <c r="W145" i="3"/>
  <c r="V145" i="3"/>
  <c r="U145" i="3"/>
  <c r="T145" i="3"/>
  <c r="S145" i="3"/>
  <c r="R145" i="3"/>
  <c r="Q145" i="3"/>
  <c r="P145" i="3"/>
  <c r="M145" i="3"/>
  <c r="L145" i="3"/>
  <c r="K145" i="3"/>
  <c r="J145" i="3"/>
  <c r="I145" i="3"/>
  <c r="H145" i="3"/>
  <c r="E145" i="3"/>
  <c r="D145" i="3"/>
  <c r="B145" i="3"/>
  <c r="DU144" i="3"/>
  <c r="DT144" i="3"/>
  <c r="DS144" i="3"/>
  <c r="DR144" i="3"/>
  <c r="DQ144" i="3"/>
  <c r="DP144" i="3"/>
  <c r="DO144" i="3"/>
  <c r="DN144" i="3"/>
  <c r="DM144" i="3"/>
  <c r="DL144" i="3"/>
  <c r="DK144" i="3"/>
  <c r="DJ144" i="3"/>
  <c r="DI144" i="3"/>
  <c r="DH144" i="3"/>
  <c r="DG144" i="3"/>
  <c r="DF144" i="3"/>
  <c r="DE144" i="3"/>
  <c r="DD144" i="3"/>
  <c r="DC144" i="3"/>
  <c r="DB144" i="3"/>
  <c r="DA144" i="3"/>
  <c r="CZ144" i="3"/>
  <c r="CY144" i="3"/>
  <c r="CX144" i="3"/>
  <c r="CW144" i="3"/>
  <c r="CV144" i="3"/>
  <c r="CU144" i="3"/>
  <c r="CT144" i="3"/>
  <c r="CS144" i="3"/>
  <c r="CR144" i="3"/>
  <c r="CQ144" i="3"/>
  <c r="CP144" i="3"/>
  <c r="CO144" i="3"/>
  <c r="CN144" i="3"/>
  <c r="CM144" i="3"/>
  <c r="CL144" i="3"/>
  <c r="CK144" i="3"/>
  <c r="CJ144" i="3"/>
  <c r="CI144" i="3"/>
  <c r="CH144" i="3"/>
  <c r="CG144" i="3"/>
  <c r="CF144" i="3"/>
  <c r="CE144" i="3"/>
  <c r="CD144" i="3"/>
  <c r="CC144" i="3"/>
  <c r="CB144" i="3"/>
  <c r="CA144" i="3"/>
  <c r="BZ144" i="3"/>
  <c r="AJ144" i="3" s="1"/>
  <c r="BY144" i="3"/>
  <c r="BX144" i="3"/>
  <c r="BW144" i="3"/>
  <c r="BV144" i="3"/>
  <c r="BU144" i="3"/>
  <c r="BT144" i="3"/>
  <c r="BS144" i="3"/>
  <c r="BR144" i="3"/>
  <c r="BQ144" i="3"/>
  <c r="BP144" i="3"/>
  <c r="BO144" i="3"/>
  <c r="BN144" i="3"/>
  <c r="BM144" i="3"/>
  <c r="BL144" i="3"/>
  <c r="BK144" i="3"/>
  <c r="BJ144" i="3"/>
  <c r="BI144" i="3"/>
  <c r="BH144" i="3"/>
  <c r="BG144" i="3"/>
  <c r="BF144" i="3"/>
  <c r="BE144" i="3"/>
  <c r="BD144" i="3"/>
  <c r="BC144" i="3"/>
  <c r="BB144" i="3"/>
  <c r="BA144" i="3"/>
  <c r="AZ144" i="3"/>
  <c r="AY144" i="3"/>
  <c r="AX144" i="3"/>
  <c r="AV144" i="3"/>
  <c r="AU144" i="3"/>
  <c r="AT144" i="3"/>
  <c r="AS144" i="3"/>
  <c r="AQ144" i="3"/>
  <c r="AP144" i="3"/>
  <c r="AO144" i="3"/>
  <c r="AN144" i="3"/>
  <c r="AM144" i="3"/>
  <c r="AL144" i="3"/>
  <c r="AK144" i="3"/>
  <c r="AI144" i="3"/>
  <c r="AH144" i="3"/>
  <c r="AG144" i="3"/>
  <c r="AF144" i="3"/>
  <c r="AR144" i="3" s="1"/>
  <c r="AE144" i="3"/>
  <c r="AD144" i="3"/>
  <c r="AC144" i="3"/>
  <c r="AB144" i="3"/>
  <c r="AA144" i="3"/>
  <c r="Z144" i="3"/>
  <c r="Y144" i="3"/>
  <c r="X144" i="3"/>
  <c r="W144" i="3"/>
  <c r="V144" i="3"/>
  <c r="U144" i="3"/>
  <c r="T144" i="3"/>
  <c r="S144" i="3"/>
  <c r="AW144" i="3" s="1"/>
  <c r="R144" i="3"/>
  <c r="Q144" i="3"/>
  <c r="P144" i="3"/>
  <c r="M144" i="3"/>
  <c r="L144" i="3"/>
  <c r="K144" i="3"/>
  <c r="J144" i="3"/>
  <c r="I144" i="3"/>
  <c r="H144" i="3"/>
  <c r="E144" i="3"/>
  <c r="D144" i="3"/>
  <c r="B144" i="3"/>
  <c r="DU143" i="3"/>
  <c r="DT143" i="3"/>
  <c r="DS143" i="3"/>
  <c r="DR143" i="3"/>
  <c r="DQ143" i="3"/>
  <c r="DP143" i="3"/>
  <c r="DO143" i="3"/>
  <c r="DN143" i="3"/>
  <c r="DM143" i="3"/>
  <c r="DL143" i="3"/>
  <c r="DK143" i="3"/>
  <c r="DJ143" i="3"/>
  <c r="DI143" i="3"/>
  <c r="DH143" i="3"/>
  <c r="DG143" i="3"/>
  <c r="DF143" i="3"/>
  <c r="DE143" i="3"/>
  <c r="DD143" i="3"/>
  <c r="DC143" i="3"/>
  <c r="DB143" i="3"/>
  <c r="DA143" i="3"/>
  <c r="CZ143" i="3"/>
  <c r="CY143" i="3"/>
  <c r="CX143" i="3"/>
  <c r="CW143" i="3"/>
  <c r="CV143" i="3"/>
  <c r="CU143" i="3"/>
  <c r="CT143" i="3"/>
  <c r="CS143" i="3"/>
  <c r="CR143" i="3"/>
  <c r="CQ143" i="3"/>
  <c r="CP143" i="3"/>
  <c r="CO143" i="3"/>
  <c r="CN143" i="3"/>
  <c r="CM143" i="3"/>
  <c r="CL143" i="3"/>
  <c r="CK143" i="3"/>
  <c r="CJ143" i="3"/>
  <c r="CI143" i="3"/>
  <c r="CH143" i="3"/>
  <c r="CG143" i="3"/>
  <c r="CF143" i="3"/>
  <c r="CE143" i="3"/>
  <c r="CD143" i="3"/>
  <c r="CC143" i="3"/>
  <c r="CB143" i="3"/>
  <c r="CA143" i="3"/>
  <c r="BZ143" i="3"/>
  <c r="BY143" i="3"/>
  <c r="BX143" i="3"/>
  <c r="BW143" i="3"/>
  <c r="BV143" i="3"/>
  <c r="BU143" i="3"/>
  <c r="BT143" i="3"/>
  <c r="BS143" i="3"/>
  <c r="BR143" i="3"/>
  <c r="BQ143" i="3"/>
  <c r="BP143" i="3"/>
  <c r="BO143" i="3"/>
  <c r="BN143" i="3"/>
  <c r="BM143" i="3"/>
  <c r="BL143" i="3"/>
  <c r="BK143" i="3"/>
  <c r="BJ143" i="3"/>
  <c r="BI143" i="3"/>
  <c r="BH143" i="3"/>
  <c r="BG143" i="3"/>
  <c r="BF143" i="3"/>
  <c r="BE143" i="3"/>
  <c r="BD143" i="3"/>
  <c r="BC143" i="3"/>
  <c r="BB143" i="3"/>
  <c r="BA143" i="3"/>
  <c r="AZ143" i="3"/>
  <c r="AY143" i="3"/>
  <c r="AX143" i="3"/>
  <c r="AV143" i="3"/>
  <c r="AU143" i="3"/>
  <c r="AT143" i="3"/>
  <c r="AS143" i="3"/>
  <c r="AQ143" i="3"/>
  <c r="AP143" i="3"/>
  <c r="AO143" i="3"/>
  <c r="AN143" i="3"/>
  <c r="AM143" i="3"/>
  <c r="AL143" i="3"/>
  <c r="AI143" i="3"/>
  <c r="AH143" i="3"/>
  <c r="AG143" i="3"/>
  <c r="AF143" i="3"/>
  <c r="AR143" i="3" s="1"/>
  <c r="AE143" i="3"/>
  <c r="AD143" i="3"/>
  <c r="AC143" i="3"/>
  <c r="AB143" i="3"/>
  <c r="AA143" i="3"/>
  <c r="Z143" i="3"/>
  <c r="Y143" i="3"/>
  <c r="X143" i="3"/>
  <c r="W143" i="3"/>
  <c r="V143" i="3"/>
  <c r="U143" i="3"/>
  <c r="T143" i="3"/>
  <c r="S143" i="3"/>
  <c r="AW143" i="3" s="1"/>
  <c r="R143" i="3"/>
  <c r="Q143" i="3"/>
  <c r="P143" i="3"/>
  <c r="N143" i="3"/>
  <c r="M143" i="3"/>
  <c r="L143" i="3"/>
  <c r="K143" i="3"/>
  <c r="J143" i="3"/>
  <c r="I143" i="3"/>
  <c r="H143" i="3"/>
  <c r="E143" i="3"/>
  <c r="D143" i="3"/>
  <c r="B143" i="3"/>
  <c r="DU142" i="3"/>
  <c r="DT142" i="3"/>
  <c r="DS142" i="3"/>
  <c r="DR142" i="3"/>
  <c r="DQ142" i="3"/>
  <c r="DP142" i="3"/>
  <c r="DO142" i="3"/>
  <c r="DN142" i="3"/>
  <c r="DM142" i="3"/>
  <c r="DL142" i="3"/>
  <c r="DK142" i="3"/>
  <c r="DJ142" i="3"/>
  <c r="DI142" i="3"/>
  <c r="DH142" i="3"/>
  <c r="DG142" i="3"/>
  <c r="DF142" i="3"/>
  <c r="DE142" i="3"/>
  <c r="DD142" i="3"/>
  <c r="DC142" i="3"/>
  <c r="DB142" i="3"/>
  <c r="DA142" i="3"/>
  <c r="CZ142" i="3"/>
  <c r="CY142" i="3"/>
  <c r="CX142" i="3"/>
  <c r="CW142" i="3"/>
  <c r="CV142" i="3"/>
  <c r="CU142" i="3"/>
  <c r="CT142" i="3"/>
  <c r="CS142" i="3"/>
  <c r="CR142" i="3"/>
  <c r="CQ142" i="3"/>
  <c r="CP142" i="3"/>
  <c r="CO142" i="3"/>
  <c r="CN142" i="3"/>
  <c r="CM142" i="3"/>
  <c r="CL142" i="3"/>
  <c r="CK142" i="3"/>
  <c r="CJ142" i="3"/>
  <c r="CI142" i="3"/>
  <c r="CH142" i="3"/>
  <c r="CG142" i="3"/>
  <c r="CF142" i="3"/>
  <c r="CE142" i="3"/>
  <c r="CD142" i="3"/>
  <c r="CC142" i="3"/>
  <c r="CB142" i="3"/>
  <c r="CA142" i="3"/>
  <c r="BZ142" i="3"/>
  <c r="BY142" i="3"/>
  <c r="BX142" i="3"/>
  <c r="BW142" i="3"/>
  <c r="BV142" i="3"/>
  <c r="BU142" i="3"/>
  <c r="BT142" i="3"/>
  <c r="BS142" i="3"/>
  <c r="BR142" i="3"/>
  <c r="BQ142" i="3"/>
  <c r="BP142" i="3"/>
  <c r="BO142" i="3"/>
  <c r="BN142" i="3"/>
  <c r="BM142" i="3"/>
  <c r="BL142" i="3"/>
  <c r="BK142" i="3"/>
  <c r="AJ142" i="3" s="1"/>
  <c r="BJ142" i="3"/>
  <c r="BI142" i="3"/>
  <c r="BH142" i="3"/>
  <c r="BG142" i="3"/>
  <c r="BF142" i="3"/>
  <c r="BE142" i="3"/>
  <c r="BD142" i="3"/>
  <c r="BC142" i="3"/>
  <c r="BB142" i="3"/>
  <c r="BA142" i="3"/>
  <c r="AZ142" i="3"/>
  <c r="AY142" i="3"/>
  <c r="AX142" i="3"/>
  <c r="AV142" i="3"/>
  <c r="AU142" i="3"/>
  <c r="AT142" i="3"/>
  <c r="AS142" i="3"/>
  <c r="AR142" i="3"/>
  <c r="AQ142" i="3"/>
  <c r="AP142" i="3"/>
  <c r="AO142" i="3"/>
  <c r="AN142" i="3"/>
  <c r="AM142" i="3"/>
  <c r="AL142" i="3"/>
  <c r="AK142" i="3"/>
  <c r="AI142" i="3"/>
  <c r="AH142" i="3"/>
  <c r="AG142" i="3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AW142" i="3" s="1"/>
  <c r="R142" i="3"/>
  <c r="Q142" i="3"/>
  <c r="P142" i="3"/>
  <c r="M142" i="3"/>
  <c r="L142" i="3"/>
  <c r="K142" i="3"/>
  <c r="J142" i="3"/>
  <c r="I142" i="3"/>
  <c r="H142" i="3"/>
  <c r="E142" i="3"/>
  <c r="D142" i="3"/>
  <c r="B142" i="3"/>
  <c r="DU141" i="3"/>
  <c r="DT141" i="3"/>
  <c r="DS141" i="3"/>
  <c r="AK141" i="3" s="1"/>
  <c r="O141" i="3" s="1"/>
  <c r="DR141" i="3"/>
  <c r="DQ141" i="3"/>
  <c r="DP141" i="3"/>
  <c r="DO141" i="3"/>
  <c r="DN141" i="3"/>
  <c r="DM141" i="3"/>
  <c r="DL141" i="3"/>
  <c r="DK141" i="3"/>
  <c r="DJ141" i="3"/>
  <c r="DI141" i="3"/>
  <c r="DH141" i="3"/>
  <c r="DG141" i="3"/>
  <c r="DF141" i="3"/>
  <c r="DE141" i="3"/>
  <c r="DD141" i="3"/>
  <c r="DC141" i="3"/>
  <c r="DB141" i="3"/>
  <c r="DA141" i="3"/>
  <c r="CZ141" i="3"/>
  <c r="CY141" i="3"/>
  <c r="CX141" i="3"/>
  <c r="CW141" i="3"/>
  <c r="CV141" i="3"/>
  <c r="CU141" i="3"/>
  <c r="CT141" i="3"/>
  <c r="CS141" i="3"/>
  <c r="CR141" i="3"/>
  <c r="CQ141" i="3"/>
  <c r="CP141" i="3"/>
  <c r="CO141" i="3"/>
  <c r="CN141" i="3"/>
  <c r="CM141" i="3"/>
  <c r="CL141" i="3"/>
  <c r="CK141" i="3"/>
  <c r="CJ141" i="3"/>
  <c r="CI141" i="3"/>
  <c r="CH141" i="3"/>
  <c r="CG141" i="3"/>
  <c r="CF141" i="3"/>
  <c r="CE141" i="3"/>
  <c r="CD141" i="3"/>
  <c r="CC141" i="3"/>
  <c r="CB141" i="3"/>
  <c r="CA141" i="3"/>
  <c r="BZ141" i="3"/>
  <c r="BY141" i="3"/>
  <c r="BX141" i="3"/>
  <c r="BW141" i="3"/>
  <c r="BV141" i="3"/>
  <c r="BU141" i="3"/>
  <c r="BT141" i="3"/>
  <c r="BS141" i="3"/>
  <c r="BR141" i="3"/>
  <c r="BQ141" i="3"/>
  <c r="BP141" i="3"/>
  <c r="BO141" i="3"/>
  <c r="BN141" i="3"/>
  <c r="BM141" i="3"/>
  <c r="BL141" i="3"/>
  <c r="BK141" i="3"/>
  <c r="BJ141" i="3"/>
  <c r="BI141" i="3"/>
  <c r="AJ141" i="3" s="1"/>
  <c r="BH141" i="3"/>
  <c r="BG141" i="3"/>
  <c r="BF141" i="3"/>
  <c r="BE141" i="3"/>
  <c r="BD141" i="3"/>
  <c r="BC141" i="3"/>
  <c r="BB141" i="3"/>
  <c r="BA141" i="3"/>
  <c r="AZ141" i="3"/>
  <c r="AY141" i="3"/>
  <c r="AX141" i="3"/>
  <c r="AV141" i="3"/>
  <c r="AU141" i="3"/>
  <c r="AT141" i="3"/>
  <c r="AS141" i="3"/>
  <c r="AR141" i="3"/>
  <c r="AQ141" i="3"/>
  <c r="AP141" i="3"/>
  <c r="AO141" i="3"/>
  <c r="AN141" i="3"/>
  <c r="AM141" i="3"/>
  <c r="AL141" i="3"/>
  <c r="AI141" i="3"/>
  <c r="AH141" i="3"/>
  <c r="AG141" i="3"/>
  <c r="AF141" i="3"/>
  <c r="AE141" i="3"/>
  <c r="AD141" i="3"/>
  <c r="AC141" i="3"/>
  <c r="AB141" i="3"/>
  <c r="AA141" i="3"/>
  <c r="Z141" i="3"/>
  <c r="Y141" i="3"/>
  <c r="X141" i="3"/>
  <c r="W141" i="3"/>
  <c r="V141" i="3"/>
  <c r="U141" i="3"/>
  <c r="T141" i="3"/>
  <c r="S141" i="3"/>
  <c r="AW141" i="3" s="1"/>
  <c r="R141" i="3"/>
  <c r="Q141" i="3"/>
  <c r="P141" i="3"/>
  <c r="N141" i="3"/>
  <c r="M141" i="3"/>
  <c r="L141" i="3"/>
  <c r="K141" i="3"/>
  <c r="J141" i="3"/>
  <c r="I141" i="3"/>
  <c r="H141" i="3"/>
  <c r="E141" i="3"/>
  <c r="D141" i="3"/>
  <c r="B141" i="3"/>
  <c r="DU140" i="3"/>
  <c r="DT140" i="3"/>
  <c r="DS140" i="3"/>
  <c r="DR140" i="3"/>
  <c r="DQ140" i="3"/>
  <c r="DP140" i="3"/>
  <c r="DO140" i="3"/>
  <c r="DN140" i="3"/>
  <c r="DM140" i="3"/>
  <c r="DL140" i="3"/>
  <c r="DK140" i="3"/>
  <c r="DJ140" i="3"/>
  <c r="DI140" i="3"/>
  <c r="DH140" i="3"/>
  <c r="DG140" i="3"/>
  <c r="DF140" i="3"/>
  <c r="DE140" i="3"/>
  <c r="DD140" i="3"/>
  <c r="DC140" i="3"/>
  <c r="DB140" i="3"/>
  <c r="DA140" i="3"/>
  <c r="CZ140" i="3"/>
  <c r="CY140" i="3"/>
  <c r="CX140" i="3"/>
  <c r="CW140" i="3"/>
  <c r="CV140" i="3"/>
  <c r="CU140" i="3"/>
  <c r="CT140" i="3"/>
  <c r="CS140" i="3"/>
  <c r="CR140" i="3"/>
  <c r="CQ140" i="3"/>
  <c r="CP140" i="3"/>
  <c r="CO140" i="3"/>
  <c r="CN140" i="3"/>
  <c r="CM140" i="3"/>
  <c r="CL140" i="3"/>
  <c r="CK140" i="3"/>
  <c r="CJ140" i="3"/>
  <c r="CI140" i="3"/>
  <c r="CH140" i="3"/>
  <c r="CG140" i="3"/>
  <c r="CF140" i="3"/>
  <c r="CE140" i="3"/>
  <c r="CD140" i="3"/>
  <c r="CC140" i="3"/>
  <c r="CB140" i="3"/>
  <c r="CA140" i="3"/>
  <c r="BZ140" i="3"/>
  <c r="BY140" i="3"/>
  <c r="BX140" i="3"/>
  <c r="BW140" i="3"/>
  <c r="BV140" i="3"/>
  <c r="BU140" i="3"/>
  <c r="BT140" i="3"/>
  <c r="BS140" i="3"/>
  <c r="BR140" i="3"/>
  <c r="BQ140" i="3"/>
  <c r="BP140" i="3"/>
  <c r="BO140" i="3"/>
  <c r="BN140" i="3"/>
  <c r="BM140" i="3"/>
  <c r="BL140" i="3"/>
  <c r="BK140" i="3"/>
  <c r="BJ140" i="3"/>
  <c r="BI140" i="3"/>
  <c r="AJ140" i="3" s="1"/>
  <c r="BH140" i="3"/>
  <c r="BG140" i="3"/>
  <c r="BF140" i="3"/>
  <c r="BE140" i="3"/>
  <c r="BD140" i="3"/>
  <c r="BC140" i="3"/>
  <c r="BB140" i="3"/>
  <c r="BA140" i="3"/>
  <c r="AZ140" i="3"/>
  <c r="AY140" i="3"/>
  <c r="AX140" i="3"/>
  <c r="AW140" i="3"/>
  <c r="AV140" i="3"/>
  <c r="AU140" i="3"/>
  <c r="AT140" i="3"/>
  <c r="AS140" i="3"/>
  <c r="AQ140" i="3"/>
  <c r="AP140" i="3"/>
  <c r="AO140" i="3"/>
  <c r="AN140" i="3"/>
  <c r="AM140" i="3"/>
  <c r="AL140" i="3"/>
  <c r="AK140" i="3"/>
  <c r="AI140" i="3"/>
  <c r="AH140" i="3"/>
  <c r="AG140" i="3"/>
  <c r="AF140" i="3"/>
  <c r="AR140" i="3" s="1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N140" i="3" s="1"/>
  <c r="P140" i="3"/>
  <c r="M140" i="3"/>
  <c r="L140" i="3"/>
  <c r="K140" i="3"/>
  <c r="J140" i="3"/>
  <c r="I140" i="3"/>
  <c r="H140" i="3"/>
  <c r="E140" i="3"/>
  <c r="D140" i="3"/>
  <c r="B140" i="3"/>
  <c r="DU139" i="3"/>
  <c r="DT139" i="3"/>
  <c r="DS139" i="3"/>
  <c r="DR139" i="3"/>
  <c r="DQ139" i="3"/>
  <c r="DP139" i="3"/>
  <c r="DO139" i="3"/>
  <c r="DN139" i="3"/>
  <c r="DM139" i="3"/>
  <c r="DL139" i="3"/>
  <c r="DK139" i="3"/>
  <c r="AK139" i="3" s="1"/>
  <c r="DJ139" i="3"/>
  <c r="DI139" i="3"/>
  <c r="DH139" i="3"/>
  <c r="DG139" i="3"/>
  <c r="DF139" i="3"/>
  <c r="DE139" i="3"/>
  <c r="DD139" i="3"/>
  <c r="DC139" i="3"/>
  <c r="DB139" i="3"/>
  <c r="DA139" i="3"/>
  <c r="CZ139" i="3"/>
  <c r="CY139" i="3"/>
  <c r="CX139" i="3"/>
  <c r="CW139" i="3"/>
  <c r="CV139" i="3"/>
  <c r="CU139" i="3"/>
  <c r="CT139" i="3"/>
  <c r="CS139" i="3"/>
  <c r="CR139" i="3"/>
  <c r="CQ139" i="3"/>
  <c r="CP139" i="3"/>
  <c r="CO139" i="3"/>
  <c r="CN139" i="3"/>
  <c r="CM139" i="3"/>
  <c r="CL139" i="3"/>
  <c r="CK139" i="3"/>
  <c r="CJ139" i="3"/>
  <c r="CI139" i="3"/>
  <c r="CH139" i="3"/>
  <c r="CG139" i="3"/>
  <c r="CF139" i="3"/>
  <c r="CE139" i="3"/>
  <c r="CD139" i="3"/>
  <c r="CC139" i="3"/>
  <c r="CB139" i="3"/>
  <c r="CA139" i="3"/>
  <c r="BZ139" i="3"/>
  <c r="BY139" i="3"/>
  <c r="BX139" i="3"/>
  <c r="BW139" i="3"/>
  <c r="BV139" i="3"/>
  <c r="BU139" i="3"/>
  <c r="BT139" i="3"/>
  <c r="BS139" i="3"/>
  <c r="BR139" i="3"/>
  <c r="BQ139" i="3"/>
  <c r="BP139" i="3"/>
  <c r="BO139" i="3"/>
  <c r="BN139" i="3"/>
  <c r="BM139" i="3"/>
  <c r="BL139" i="3"/>
  <c r="BK139" i="3"/>
  <c r="BJ139" i="3"/>
  <c r="BI139" i="3"/>
  <c r="BH139" i="3"/>
  <c r="BG139" i="3"/>
  <c r="BF139" i="3"/>
  <c r="BE139" i="3"/>
  <c r="BD139" i="3"/>
  <c r="BC139" i="3"/>
  <c r="BB139" i="3"/>
  <c r="BA139" i="3"/>
  <c r="AZ139" i="3"/>
  <c r="AY139" i="3"/>
  <c r="AX139" i="3"/>
  <c r="AV139" i="3"/>
  <c r="AU139" i="3"/>
  <c r="AT139" i="3"/>
  <c r="AS139" i="3"/>
  <c r="AQ139" i="3"/>
  <c r="AP139" i="3"/>
  <c r="AO139" i="3"/>
  <c r="AN139" i="3"/>
  <c r="AM139" i="3"/>
  <c r="AL139" i="3"/>
  <c r="AI139" i="3"/>
  <c r="AH139" i="3"/>
  <c r="AG139" i="3"/>
  <c r="AF139" i="3"/>
  <c r="AR139" i="3" s="1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AW139" i="3" s="1"/>
  <c r="R139" i="3"/>
  <c r="Q139" i="3"/>
  <c r="N139" i="3" s="1"/>
  <c r="P139" i="3"/>
  <c r="O139" i="3"/>
  <c r="M139" i="3"/>
  <c r="L139" i="3"/>
  <c r="K139" i="3"/>
  <c r="J139" i="3"/>
  <c r="I139" i="3"/>
  <c r="H139" i="3"/>
  <c r="E139" i="3"/>
  <c r="D139" i="3"/>
  <c r="B139" i="3"/>
  <c r="DU138" i="3"/>
  <c r="DT138" i="3"/>
  <c r="DS138" i="3"/>
  <c r="AK138" i="3" s="1"/>
  <c r="O138" i="3" s="1"/>
  <c r="DR138" i="3"/>
  <c r="DQ138" i="3"/>
  <c r="DP138" i="3"/>
  <c r="DO138" i="3"/>
  <c r="DN138" i="3"/>
  <c r="DM138" i="3"/>
  <c r="DL138" i="3"/>
  <c r="DK138" i="3"/>
  <c r="DJ138" i="3"/>
  <c r="DI138" i="3"/>
  <c r="DH138" i="3"/>
  <c r="DG138" i="3"/>
  <c r="DF138" i="3"/>
  <c r="DE138" i="3"/>
  <c r="DD138" i="3"/>
  <c r="DC138" i="3"/>
  <c r="DB138" i="3"/>
  <c r="DA138" i="3"/>
  <c r="CZ138" i="3"/>
  <c r="CY138" i="3"/>
  <c r="CX138" i="3"/>
  <c r="CW138" i="3"/>
  <c r="CV138" i="3"/>
  <c r="CU138" i="3"/>
  <c r="CT138" i="3"/>
  <c r="CS138" i="3"/>
  <c r="CR138" i="3"/>
  <c r="CQ138" i="3"/>
  <c r="CP138" i="3"/>
  <c r="CO138" i="3"/>
  <c r="CN138" i="3"/>
  <c r="CM138" i="3"/>
  <c r="CL138" i="3"/>
  <c r="CK138" i="3"/>
  <c r="CJ138" i="3"/>
  <c r="CI138" i="3"/>
  <c r="CH138" i="3"/>
  <c r="CG138" i="3"/>
  <c r="CF138" i="3"/>
  <c r="CE138" i="3"/>
  <c r="CD138" i="3"/>
  <c r="CC138" i="3"/>
  <c r="CB138" i="3"/>
  <c r="CA138" i="3"/>
  <c r="BZ138" i="3"/>
  <c r="BY138" i="3"/>
  <c r="BX138" i="3"/>
  <c r="BW138" i="3"/>
  <c r="BV138" i="3"/>
  <c r="BU138" i="3"/>
  <c r="BT138" i="3"/>
  <c r="BS138" i="3"/>
  <c r="BR138" i="3"/>
  <c r="BQ138" i="3"/>
  <c r="BP138" i="3"/>
  <c r="BO138" i="3"/>
  <c r="BN138" i="3"/>
  <c r="BM138" i="3"/>
  <c r="BL138" i="3"/>
  <c r="BK138" i="3"/>
  <c r="BJ138" i="3"/>
  <c r="BI138" i="3"/>
  <c r="BH138" i="3"/>
  <c r="BG138" i="3"/>
  <c r="BF138" i="3"/>
  <c r="BE138" i="3"/>
  <c r="BD138" i="3"/>
  <c r="BC138" i="3"/>
  <c r="BB138" i="3"/>
  <c r="BA138" i="3"/>
  <c r="AZ138" i="3"/>
  <c r="AY138" i="3"/>
  <c r="AX138" i="3"/>
  <c r="AV138" i="3"/>
  <c r="AU138" i="3"/>
  <c r="AT138" i="3"/>
  <c r="AS138" i="3"/>
  <c r="AQ138" i="3"/>
  <c r="AP138" i="3"/>
  <c r="AO138" i="3"/>
  <c r="AN138" i="3"/>
  <c r="AM138" i="3"/>
  <c r="AL138" i="3"/>
  <c r="AJ138" i="3"/>
  <c r="AI138" i="3"/>
  <c r="AH138" i="3"/>
  <c r="AG138" i="3"/>
  <c r="AF138" i="3"/>
  <c r="AR138" i="3" s="1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AW138" i="3" s="1"/>
  <c r="R138" i="3"/>
  <c r="Q138" i="3"/>
  <c r="P138" i="3"/>
  <c r="N138" i="3" s="1"/>
  <c r="M138" i="3"/>
  <c r="L138" i="3"/>
  <c r="K138" i="3"/>
  <c r="J138" i="3"/>
  <c r="I138" i="3"/>
  <c r="H138" i="3"/>
  <c r="E138" i="3"/>
  <c r="D138" i="3"/>
  <c r="B138" i="3"/>
  <c r="DU137" i="3"/>
  <c r="DT137" i="3"/>
  <c r="DS137" i="3"/>
  <c r="DR137" i="3"/>
  <c r="DQ137" i="3"/>
  <c r="DP137" i="3"/>
  <c r="DO137" i="3"/>
  <c r="DN137" i="3"/>
  <c r="DM137" i="3"/>
  <c r="DL137" i="3"/>
  <c r="DK137" i="3"/>
  <c r="DJ137" i="3"/>
  <c r="DI137" i="3"/>
  <c r="DH137" i="3"/>
  <c r="DG137" i="3"/>
  <c r="DF137" i="3"/>
  <c r="DE137" i="3"/>
  <c r="DD137" i="3"/>
  <c r="DC137" i="3"/>
  <c r="DB137" i="3"/>
  <c r="DA137" i="3"/>
  <c r="CZ137" i="3"/>
  <c r="CY137" i="3"/>
  <c r="CX137" i="3"/>
  <c r="CW137" i="3"/>
  <c r="CV137" i="3"/>
  <c r="CU137" i="3"/>
  <c r="CT137" i="3"/>
  <c r="CS137" i="3"/>
  <c r="CR137" i="3"/>
  <c r="CQ137" i="3"/>
  <c r="CP137" i="3"/>
  <c r="CO137" i="3"/>
  <c r="CN137" i="3"/>
  <c r="CM137" i="3"/>
  <c r="CL137" i="3"/>
  <c r="CK137" i="3"/>
  <c r="CJ137" i="3"/>
  <c r="CI137" i="3"/>
  <c r="CH137" i="3"/>
  <c r="CG137" i="3"/>
  <c r="CF137" i="3"/>
  <c r="CE137" i="3"/>
  <c r="CD137" i="3"/>
  <c r="CC137" i="3"/>
  <c r="CB137" i="3"/>
  <c r="CA137" i="3"/>
  <c r="BZ137" i="3"/>
  <c r="BY137" i="3"/>
  <c r="BX137" i="3"/>
  <c r="BW137" i="3"/>
  <c r="BV137" i="3"/>
  <c r="BU137" i="3"/>
  <c r="BT137" i="3"/>
  <c r="BS137" i="3"/>
  <c r="BR137" i="3"/>
  <c r="BQ137" i="3"/>
  <c r="BP137" i="3"/>
  <c r="BO137" i="3"/>
  <c r="BN137" i="3"/>
  <c r="BM137" i="3"/>
  <c r="BL137" i="3"/>
  <c r="BK137" i="3"/>
  <c r="BJ137" i="3"/>
  <c r="BI137" i="3"/>
  <c r="BH137" i="3"/>
  <c r="BG137" i="3"/>
  <c r="BF137" i="3"/>
  <c r="BE137" i="3"/>
  <c r="BD137" i="3"/>
  <c r="BC137" i="3"/>
  <c r="BB137" i="3"/>
  <c r="BA137" i="3"/>
  <c r="AZ137" i="3"/>
  <c r="AY137" i="3"/>
  <c r="AX137" i="3"/>
  <c r="AW137" i="3"/>
  <c r="AV137" i="3"/>
  <c r="AU137" i="3"/>
  <c r="AT137" i="3"/>
  <c r="AS137" i="3"/>
  <c r="AR137" i="3"/>
  <c r="AQ137" i="3"/>
  <c r="AP137" i="3"/>
  <c r="AO137" i="3"/>
  <c r="AN137" i="3"/>
  <c r="AM137" i="3"/>
  <c r="AL137" i="3"/>
  <c r="AI137" i="3"/>
  <c r="AH137" i="3"/>
  <c r="AG137" i="3"/>
  <c r="AF137" i="3"/>
  <c r="AE137" i="3"/>
  <c r="AD137" i="3"/>
  <c r="AC137" i="3"/>
  <c r="AB137" i="3"/>
  <c r="AA137" i="3"/>
  <c r="Z137" i="3"/>
  <c r="Y137" i="3"/>
  <c r="X137" i="3"/>
  <c r="W137" i="3"/>
  <c r="V137" i="3"/>
  <c r="U137" i="3"/>
  <c r="T137" i="3"/>
  <c r="S137" i="3"/>
  <c r="R137" i="3"/>
  <c r="Q137" i="3"/>
  <c r="P137" i="3"/>
  <c r="M137" i="3"/>
  <c r="L137" i="3"/>
  <c r="K137" i="3"/>
  <c r="J137" i="3"/>
  <c r="I137" i="3"/>
  <c r="H137" i="3"/>
  <c r="E137" i="3"/>
  <c r="D137" i="3"/>
  <c r="B137" i="3"/>
  <c r="DU136" i="3"/>
  <c r="DT136" i="3"/>
  <c r="DS136" i="3"/>
  <c r="DR136" i="3"/>
  <c r="DQ136" i="3"/>
  <c r="DP136" i="3"/>
  <c r="DO136" i="3"/>
  <c r="DN136" i="3"/>
  <c r="DM136" i="3"/>
  <c r="DL136" i="3"/>
  <c r="DK136" i="3"/>
  <c r="DJ136" i="3"/>
  <c r="DI136" i="3"/>
  <c r="DH136" i="3"/>
  <c r="DG136" i="3"/>
  <c r="DF136" i="3"/>
  <c r="DE136" i="3"/>
  <c r="DD136" i="3"/>
  <c r="DC136" i="3"/>
  <c r="DB136" i="3"/>
  <c r="DA136" i="3"/>
  <c r="CZ136" i="3"/>
  <c r="CY136" i="3"/>
  <c r="CX136" i="3"/>
  <c r="CW136" i="3"/>
  <c r="CV136" i="3"/>
  <c r="CU136" i="3"/>
  <c r="CT136" i="3"/>
  <c r="CS136" i="3"/>
  <c r="CR136" i="3"/>
  <c r="CQ136" i="3"/>
  <c r="CP136" i="3"/>
  <c r="CO136" i="3"/>
  <c r="CN136" i="3"/>
  <c r="CM136" i="3"/>
  <c r="CL136" i="3"/>
  <c r="CK136" i="3"/>
  <c r="CJ136" i="3"/>
  <c r="CI136" i="3"/>
  <c r="CH136" i="3"/>
  <c r="CG136" i="3"/>
  <c r="CF136" i="3"/>
  <c r="CE136" i="3"/>
  <c r="CD136" i="3"/>
  <c r="CC136" i="3"/>
  <c r="CB136" i="3"/>
  <c r="CA136" i="3"/>
  <c r="BZ136" i="3"/>
  <c r="BY136" i="3"/>
  <c r="BX136" i="3"/>
  <c r="BW136" i="3"/>
  <c r="BV136" i="3"/>
  <c r="BU136" i="3"/>
  <c r="BT136" i="3"/>
  <c r="BS136" i="3"/>
  <c r="BR136" i="3"/>
  <c r="BQ136" i="3"/>
  <c r="BP136" i="3"/>
  <c r="BO136" i="3"/>
  <c r="BN136" i="3"/>
  <c r="BM136" i="3"/>
  <c r="BL136" i="3"/>
  <c r="BK136" i="3"/>
  <c r="BJ136" i="3"/>
  <c r="BI136" i="3"/>
  <c r="BH136" i="3"/>
  <c r="BG136" i="3"/>
  <c r="BF136" i="3"/>
  <c r="BE136" i="3"/>
  <c r="BD136" i="3"/>
  <c r="BC136" i="3"/>
  <c r="BB136" i="3"/>
  <c r="BA136" i="3"/>
  <c r="AZ136" i="3"/>
  <c r="AY136" i="3"/>
  <c r="AX136" i="3"/>
  <c r="AW136" i="3"/>
  <c r="AV136" i="3"/>
  <c r="AU136" i="3"/>
  <c r="AT136" i="3"/>
  <c r="AS136" i="3"/>
  <c r="AR136" i="3"/>
  <c r="AQ136" i="3"/>
  <c r="AP136" i="3"/>
  <c r="AO136" i="3"/>
  <c r="AN136" i="3"/>
  <c r="AM136" i="3"/>
  <c r="AL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M136" i="3"/>
  <c r="L136" i="3"/>
  <c r="K136" i="3"/>
  <c r="J136" i="3"/>
  <c r="I136" i="3"/>
  <c r="H136" i="3"/>
  <c r="E136" i="3"/>
  <c r="D136" i="3"/>
  <c r="B136" i="3"/>
  <c r="DU135" i="3"/>
  <c r="DT135" i="3"/>
  <c r="DS135" i="3"/>
  <c r="DR135" i="3"/>
  <c r="DQ135" i="3"/>
  <c r="DP135" i="3"/>
  <c r="DO135" i="3"/>
  <c r="DN135" i="3"/>
  <c r="DM135" i="3"/>
  <c r="DL135" i="3"/>
  <c r="DK135" i="3"/>
  <c r="DJ135" i="3"/>
  <c r="DI135" i="3"/>
  <c r="DH135" i="3"/>
  <c r="DG135" i="3"/>
  <c r="DF135" i="3"/>
  <c r="DE135" i="3"/>
  <c r="DD135" i="3"/>
  <c r="DC135" i="3"/>
  <c r="DB135" i="3"/>
  <c r="DA135" i="3"/>
  <c r="CZ135" i="3"/>
  <c r="CY135" i="3"/>
  <c r="CX135" i="3"/>
  <c r="CW135" i="3"/>
  <c r="CV135" i="3"/>
  <c r="CU135" i="3"/>
  <c r="CT135" i="3"/>
  <c r="CS135" i="3"/>
  <c r="CR135" i="3"/>
  <c r="CQ135" i="3"/>
  <c r="CP135" i="3"/>
  <c r="CO135" i="3"/>
  <c r="CN135" i="3"/>
  <c r="CM135" i="3"/>
  <c r="CL135" i="3"/>
  <c r="CK135" i="3"/>
  <c r="CJ135" i="3"/>
  <c r="CI135" i="3"/>
  <c r="CH135" i="3"/>
  <c r="CG135" i="3"/>
  <c r="CF135" i="3"/>
  <c r="CE135" i="3"/>
  <c r="CD135" i="3"/>
  <c r="CC135" i="3"/>
  <c r="CB135" i="3"/>
  <c r="CA135" i="3"/>
  <c r="BZ135" i="3"/>
  <c r="BY135" i="3"/>
  <c r="BX135" i="3"/>
  <c r="BW135" i="3"/>
  <c r="BV135" i="3"/>
  <c r="BU135" i="3"/>
  <c r="BT135" i="3"/>
  <c r="BS135" i="3"/>
  <c r="BR135" i="3"/>
  <c r="BQ135" i="3"/>
  <c r="BP135" i="3"/>
  <c r="BO135" i="3"/>
  <c r="BN135" i="3"/>
  <c r="BM135" i="3"/>
  <c r="BL135" i="3"/>
  <c r="BK135" i="3"/>
  <c r="BJ135" i="3"/>
  <c r="BI135" i="3"/>
  <c r="BH135" i="3"/>
  <c r="BG135" i="3"/>
  <c r="BF135" i="3"/>
  <c r="BE135" i="3"/>
  <c r="BD135" i="3"/>
  <c r="BC135" i="3"/>
  <c r="BB135" i="3"/>
  <c r="BA135" i="3"/>
  <c r="AZ135" i="3"/>
  <c r="AY135" i="3"/>
  <c r="AX135" i="3"/>
  <c r="AV135" i="3"/>
  <c r="AU135" i="3"/>
  <c r="AT135" i="3"/>
  <c r="AS135" i="3"/>
  <c r="AQ135" i="3"/>
  <c r="AP135" i="3"/>
  <c r="AO135" i="3"/>
  <c r="AN135" i="3"/>
  <c r="AM135" i="3"/>
  <c r="AL135" i="3"/>
  <c r="AI135" i="3"/>
  <c r="AH135" i="3"/>
  <c r="AG135" i="3"/>
  <c r="AF135" i="3"/>
  <c r="AR135" i="3" s="1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AW135" i="3" s="1"/>
  <c r="R135" i="3"/>
  <c r="Q135" i="3"/>
  <c r="P135" i="3"/>
  <c r="M135" i="3"/>
  <c r="L135" i="3"/>
  <c r="K135" i="3"/>
  <c r="J135" i="3"/>
  <c r="I135" i="3"/>
  <c r="H135" i="3"/>
  <c r="E135" i="3"/>
  <c r="D135" i="3"/>
  <c r="B135" i="3"/>
  <c r="DU134" i="3"/>
  <c r="DT134" i="3"/>
  <c r="DS134" i="3"/>
  <c r="AK134" i="3" s="1"/>
  <c r="DR134" i="3"/>
  <c r="DQ134" i="3"/>
  <c r="DP134" i="3"/>
  <c r="DO134" i="3"/>
  <c r="DN134" i="3"/>
  <c r="DM134" i="3"/>
  <c r="DL134" i="3"/>
  <c r="DK134" i="3"/>
  <c r="DJ134" i="3"/>
  <c r="DI134" i="3"/>
  <c r="DH134" i="3"/>
  <c r="DG134" i="3"/>
  <c r="DF134" i="3"/>
  <c r="DE134" i="3"/>
  <c r="DD134" i="3"/>
  <c r="DC134" i="3"/>
  <c r="DB134" i="3"/>
  <c r="DA134" i="3"/>
  <c r="CZ134" i="3"/>
  <c r="CY134" i="3"/>
  <c r="CX134" i="3"/>
  <c r="CW134" i="3"/>
  <c r="CV134" i="3"/>
  <c r="CU134" i="3"/>
  <c r="CT134" i="3"/>
  <c r="CS134" i="3"/>
  <c r="CR134" i="3"/>
  <c r="CQ134" i="3"/>
  <c r="CP134" i="3"/>
  <c r="CO134" i="3"/>
  <c r="CN134" i="3"/>
  <c r="CM134" i="3"/>
  <c r="CL134" i="3"/>
  <c r="CK134" i="3"/>
  <c r="CJ134" i="3"/>
  <c r="CI134" i="3"/>
  <c r="CH134" i="3"/>
  <c r="CG134" i="3"/>
  <c r="CF134" i="3"/>
  <c r="CE134" i="3"/>
  <c r="CD134" i="3"/>
  <c r="CC134" i="3"/>
  <c r="CB134" i="3"/>
  <c r="CA134" i="3"/>
  <c r="BZ134" i="3"/>
  <c r="BY134" i="3"/>
  <c r="BX134" i="3"/>
  <c r="BW134" i="3"/>
  <c r="BV134" i="3"/>
  <c r="BU134" i="3"/>
  <c r="BT134" i="3"/>
  <c r="BS134" i="3"/>
  <c r="BR134" i="3"/>
  <c r="BQ134" i="3"/>
  <c r="BP134" i="3"/>
  <c r="BO134" i="3"/>
  <c r="BN134" i="3"/>
  <c r="BM134" i="3"/>
  <c r="BL134" i="3"/>
  <c r="BK134" i="3"/>
  <c r="BJ134" i="3"/>
  <c r="BI134" i="3"/>
  <c r="BH134" i="3"/>
  <c r="BG134" i="3"/>
  <c r="BF134" i="3"/>
  <c r="BE134" i="3"/>
  <c r="BD134" i="3"/>
  <c r="BC134" i="3"/>
  <c r="BB134" i="3"/>
  <c r="BA134" i="3"/>
  <c r="AZ134" i="3"/>
  <c r="AY134" i="3"/>
  <c r="AX134" i="3"/>
  <c r="AW134" i="3"/>
  <c r="AV134" i="3"/>
  <c r="AU134" i="3"/>
  <c r="AT134" i="3"/>
  <c r="AS134" i="3"/>
  <c r="AR134" i="3"/>
  <c r="AQ134" i="3"/>
  <c r="AP134" i="3"/>
  <c r="AO134" i="3"/>
  <c r="AN134" i="3"/>
  <c r="AM134" i="3"/>
  <c r="AL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M134" i="3"/>
  <c r="L134" i="3"/>
  <c r="K134" i="3"/>
  <c r="J134" i="3"/>
  <c r="I134" i="3"/>
  <c r="H134" i="3"/>
  <c r="E134" i="3"/>
  <c r="D134" i="3"/>
  <c r="B134" i="3"/>
  <c r="DU133" i="3"/>
  <c r="DT133" i="3"/>
  <c r="DS133" i="3"/>
  <c r="DR133" i="3"/>
  <c r="DQ133" i="3"/>
  <c r="DP133" i="3"/>
  <c r="DO133" i="3"/>
  <c r="DN133" i="3"/>
  <c r="DM133" i="3"/>
  <c r="DL133" i="3"/>
  <c r="DK133" i="3"/>
  <c r="DJ133" i="3"/>
  <c r="DI133" i="3"/>
  <c r="DH133" i="3"/>
  <c r="DG133" i="3"/>
  <c r="DF133" i="3"/>
  <c r="DE133" i="3"/>
  <c r="DD133" i="3"/>
  <c r="DC133" i="3"/>
  <c r="DB133" i="3"/>
  <c r="DA133" i="3"/>
  <c r="CZ133" i="3"/>
  <c r="CY133" i="3"/>
  <c r="CX133" i="3"/>
  <c r="CW133" i="3"/>
  <c r="CV133" i="3"/>
  <c r="CU133" i="3"/>
  <c r="CT133" i="3"/>
  <c r="CS133" i="3"/>
  <c r="CR133" i="3"/>
  <c r="CQ133" i="3"/>
  <c r="CP133" i="3"/>
  <c r="CO133" i="3"/>
  <c r="CN133" i="3"/>
  <c r="CM133" i="3"/>
  <c r="CL133" i="3"/>
  <c r="CK133" i="3"/>
  <c r="CJ133" i="3"/>
  <c r="CI133" i="3"/>
  <c r="CH133" i="3"/>
  <c r="CG133" i="3"/>
  <c r="CF133" i="3"/>
  <c r="CE133" i="3"/>
  <c r="CD133" i="3"/>
  <c r="CC133" i="3"/>
  <c r="CB133" i="3"/>
  <c r="CA133" i="3"/>
  <c r="BZ133" i="3"/>
  <c r="BY133" i="3"/>
  <c r="BX133" i="3"/>
  <c r="BW133" i="3"/>
  <c r="BV133" i="3"/>
  <c r="BU133" i="3"/>
  <c r="BT133" i="3"/>
  <c r="BS133" i="3"/>
  <c r="BR133" i="3"/>
  <c r="BQ133" i="3"/>
  <c r="BP133" i="3"/>
  <c r="BO133" i="3"/>
  <c r="BN133" i="3"/>
  <c r="BM133" i="3"/>
  <c r="BL133" i="3"/>
  <c r="BK133" i="3"/>
  <c r="BJ133" i="3"/>
  <c r="BI133" i="3"/>
  <c r="AJ133" i="3" s="1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N133" i="3"/>
  <c r="M133" i="3"/>
  <c r="L133" i="3"/>
  <c r="K133" i="3"/>
  <c r="J133" i="3"/>
  <c r="I133" i="3"/>
  <c r="H133" i="3"/>
  <c r="E133" i="3"/>
  <c r="D133" i="3"/>
  <c r="B133" i="3"/>
  <c r="DU132" i="3"/>
  <c r="DT132" i="3"/>
  <c r="DS132" i="3"/>
  <c r="DR132" i="3"/>
  <c r="DQ132" i="3"/>
  <c r="DP132" i="3"/>
  <c r="DO132" i="3"/>
  <c r="DN132" i="3"/>
  <c r="DM132" i="3"/>
  <c r="DL132" i="3"/>
  <c r="DK132" i="3"/>
  <c r="DJ132" i="3"/>
  <c r="DI132" i="3"/>
  <c r="DH132" i="3"/>
  <c r="DG132" i="3"/>
  <c r="DF132" i="3"/>
  <c r="DE132" i="3"/>
  <c r="DD132" i="3"/>
  <c r="DC132" i="3"/>
  <c r="DB132" i="3"/>
  <c r="DA132" i="3"/>
  <c r="CZ132" i="3"/>
  <c r="CY132" i="3"/>
  <c r="CX132" i="3"/>
  <c r="CW132" i="3"/>
  <c r="CV132" i="3"/>
  <c r="CU132" i="3"/>
  <c r="CT132" i="3"/>
  <c r="CS132" i="3"/>
  <c r="CR132" i="3"/>
  <c r="CQ132" i="3"/>
  <c r="CP132" i="3"/>
  <c r="CO132" i="3"/>
  <c r="CN132" i="3"/>
  <c r="CM132" i="3"/>
  <c r="CL132" i="3"/>
  <c r="CK132" i="3"/>
  <c r="CJ132" i="3"/>
  <c r="CI132" i="3"/>
  <c r="CH132" i="3"/>
  <c r="CG132" i="3"/>
  <c r="CF132" i="3"/>
  <c r="CE132" i="3"/>
  <c r="CD132" i="3"/>
  <c r="CC132" i="3"/>
  <c r="CB132" i="3"/>
  <c r="CA132" i="3"/>
  <c r="BZ132" i="3"/>
  <c r="BY132" i="3"/>
  <c r="BX132" i="3"/>
  <c r="BW132" i="3"/>
  <c r="BV132" i="3"/>
  <c r="BU132" i="3"/>
  <c r="BT132" i="3"/>
  <c r="BS132" i="3"/>
  <c r="BR132" i="3"/>
  <c r="BQ132" i="3"/>
  <c r="BP132" i="3"/>
  <c r="BO132" i="3"/>
  <c r="BN132" i="3"/>
  <c r="BM132" i="3"/>
  <c r="BL132" i="3"/>
  <c r="BK132" i="3"/>
  <c r="BJ132" i="3"/>
  <c r="BI132" i="3"/>
  <c r="BH132" i="3"/>
  <c r="BG132" i="3"/>
  <c r="BF132" i="3"/>
  <c r="BE132" i="3"/>
  <c r="BD132" i="3"/>
  <c r="BC132" i="3"/>
  <c r="BB132" i="3"/>
  <c r="BA132" i="3"/>
  <c r="AZ132" i="3"/>
  <c r="AY132" i="3"/>
  <c r="AX132" i="3"/>
  <c r="AW132" i="3"/>
  <c r="AV132" i="3"/>
  <c r="AU132" i="3"/>
  <c r="AT132" i="3"/>
  <c r="AS132" i="3"/>
  <c r="AR132" i="3"/>
  <c r="AQ132" i="3"/>
  <c r="AP132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N132" i="3" s="1"/>
  <c r="P132" i="3"/>
  <c r="M132" i="3"/>
  <c r="L132" i="3"/>
  <c r="K132" i="3"/>
  <c r="J132" i="3"/>
  <c r="I132" i="3"/>
  <c r="H132" i="3"/>
  <c r="E132" i="3"/>
  <c r="D132" i="3"/>
  <c r="B132" i="3"/>
  <c r="DU131" i="3"/>
  <c r="DT131" i="3"/>
  <c r="DS131" i="3"/>
  <c r="DR131" i="3"/>
  <c r="DQ131" i="3"/>
  <c r="DP131" i="3"/>
  <c r="DO131" i="3"/>
  <c r="DN131" i="3"/>
  <c r="DM131" i="3"/>
  <c r="DL131" i="3"/>
  <c r="DK131" i="3"/>
  <c r="DJ131" i="3"/>
  <c r="DI131" i="3"/>
  <c r="DH131" i="3"/>
  <c r="DG131" i="3"/>
  <c r="DF131" i="3"/>
  <c r="DE131" i="3"/>
  <c r="DD131" i="3"/>
  <c r="DC131" i="3"/>
  <c r="DB131" i="3"/>
  <c r="DA131" i="3"/>
  <c r="CZ131" i="3"/>
  <c r="CY131" i="3"/>
  <c r="CX131" i="3"/>
  <c r="CW131" i="3"/>
  <c r="CV131" i="3"/>
  <c r="CU131" i="3"/>
  <c r="CT131" i="3"/>
  <c r="CS131" i="3"/>
  <c r="CR131" i="3"/>
  <c r="CQ131" i="3"/>
  <c r="CP131" i="3"/>
  <c r="CO131" i="3"/>
  <c r="CN131" i="3"/>
  <c r="CM131" i="3"/>
  <c r="CL131" i="3"/>
  <c r="CK131" i="3"/>
  <c r="CJ131" i="3"/>
  <c r="CI131" i="3"/>
  <c r="CH131" i="3"/>
  <c r="CG131" i="3"/>
  <c r="CF131" i="3"/>
  <c r="CE131" i="3"/>
  <c r="CD131" i="3"/>
  <c r="CC131" i="3"/>
  <c r="CB131" i="3"/>
  <c r="CA131" i="3"/>
  <c r="BZ131" i="3"/>
  <c r="BY131" i="3"/>
  <c r="BX131" i="3"/>
  <c r="BW131" i="3"/>
  <c r="BV131" i="3"/>
  <c r="BU131" i="3"/>
  <c r="BT131" i="3"/>
  <c r="BS131" i="3"/>
  <c r="BR131" i="3"/>
  <c r="BQ131" i="3"/>
  <c r="BP131" i="3"/>
  <c r="BO131" i="3"/>
  <c r="BN131" i="3"/>
  <c r="BM131" i="3"/>
  <c r="BL131" i="3"/>
  <c r="BK131" i="3"/>
  <c r="BJ131" i="3"/>
  <c r="BI131" i="3"/>
  <c r="BH131" i="3"/>
  <c r="BG131" i="3"/>
  <c r="BF131" i="3"/>
  <c r="BE131" i="3"/>
  <c r="BD131" i="3"/>
  <c r="BC131" i="3"/>
  <c r="BB131" i="3"/>
  <c r="BA131" i="3"/>
  <c r="AZ131" i="3"/>
  <c r="AY131" i="3"/>
  <c r="AX131" i="3"/>
  <c r="AV131" i="3"/>
  <c r="AU131" i="3"/>
  <c r="AT131" i="3"/>
  <c r="AS131" i="3"/>
  <c r="AR131" i="3"/>
  <c r="AQ131" i="3"/>
  <c r="AP131" i="3"/>
  <c r="AO131" i="3"/>
  <c r="AN131" i="3"/>
  <c r="AM131" i="3"/>
  <c r="AL131" i="3"/>
  <c r="AK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AW131" i="3" s="1"/>
  <c r="R131" i="3"/>
  <c r="N131" i="3" s="1"/>
  <c r="Q131" i="3"/>
  <c r="P131" i="3"/>
  <c r="M131" i="3"/>
  <c r="L131" i="3"/>
  <c r="K131" i="3"/>
  <c r="J131" i="3"/>
  <c r="I131" i="3"/>
  <c r="H131" i="3"/>
  <c r="E131" i="3"/>
  <c r="D131" i="3"/>
  <c r="B131" i="3"/>
  <c r="DU130" i="3"/>
  <c r="DT130" i="3"/>
  <c r="DS130" i="3"/>
  <c r="DR130" i="3"/>
  <c r="DQ130" i="3"/>
  <c r="DP130" i="3"/>
  <c r="DO130" i="3"/>
  <c r="DN130" i="3"/>
  <c r="DM130" i="3"/>
  <c r="DL130" i="3"/>
  <c r="DK130" i="3"/>
  <c r="AK130" i="3" s="1"/>
  <c r="DJ130" i="3"/>
  <c r="DI130" i="3"/>
  <c r="DH130" i="3"/>
  <c r="DG130" i="3"/>
  <c r="DF130" i="3"/>
  <c r="DE130" i="3"/>
  <c r="DD130" i="3"/>
  <c r="DC130" i="3"/>
  <c r="DB130" i="3"/>
  <c r="DA130" i="3"/>
  <c r="CZ130" i="3"/>
  <c r="CY130" i="3"/>
  <c r="CX130" i="3"/>
  <c r="CW130" i="3"/>
  <c r="CV130" i="3"/>
  <c r="CU130" i="3"/>
  <c r="CT130" i="3"/>
  <c r="CS130" i="3"/>
  <c r="CR130" i="3"/>
  <c r="CQ130" i="3"/>
  <c r="CP130" i="3"/>
  <c r="CO130" i="3"/>
  <c r="CN130" i="3"/>
  <c r="CM130" i="3"/>
  <c r="CL130" i="3"/>
  <c r="CK130" i="3"/>
  <c r="CJ130" i="3"/>
  <c r="CI130" i="3"/>
  <c r="CH130" i="3"/>
  <c r="CG130" i="3"/>
  <c r="CF130" i="3"/>
  <c r="CE130" i="3"/>
  <c r="CD130" i="3"/>
  <c r="CC130" i="3"/>
  <c r="CB130" i="3"/>
  <c r="CA130" i="3"/>
  <c r="BZ130" i="3"/>
  <c r="BY130" i="3"/>
  <c r="BX130" i="3"/>
  <c r="BW130" i="3"/>
  <c r="BV130" i="3"/>
  <c r="BU130" i="3"/>
  <c r="BT130" i="3"/>
  <c r="BS130" i="3"/>
  <c r="BR130" i="3"/>
  <c r="BQ130" i="3"/>
  <c r="BP130" i="3"/>
  <c r="BO130" i="3"/>
  <c r="BN130" i="3"/>
  <c r="BM130" i="3"/>
  <c r="BL130" i="3"/>
  <c r="BK130" i="3"/>
  <c r="BJ130" i="3"/>
  <c r="BI130" i="3"/>
  <c r="BH130" i="3"/>
  <c r="BG130" i="3"/>
  <c r="BF130" i="3"/>
  <c r="BE130" i="3"/>
  <c r="BD130" i="3"/>
  <c r="BC130" i="3"/>
  <c r="BB130" i="3"/>
  <c r="BA130" i="3"/>
  <c r="AZ130" i="3"/>
  <c r="AY130" i="3"/>
  <c r="AX130" i="3"/>
  <c r="AV130" i="3"/>
  <c r="AU130" i="3"/>
  <c r="AT130" i="3"/>
  <c r="AS130" i="3"/>
  <c r="AR130" i="3"/>
  <c r="AQ130" i="3"/>
  <c r="AP130" i="3"/>
  <c r="AO130" i="3"/>
  <c r="AN130" i="3"/>
  <c r="AM130" i="3"/>
  <c r="AL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AW130" i="3" s="1"/>
  <c r="R130" i="3"/>
  <c r="Q130" i="3"/>
  <c r="P130" i="3"/>
  <c r="N130" i="3"/>
  <c r="O130" i="3" s="1"/>
  <c r="M130" i="3"/>
  <c r="L130" i="3"/>
  <c r="K130" i="3"/>
  <c r="J130" i="3"/>
  <c r="I130" i="3"/>
  <c r="H130" i="3"/>
  <c r="E130" i="3"/>
  <c r="D130" i="3"/>
  <c r="B130" i="3"/>
  <c r="DU129" i="3"/>
  <c r="DT129" i="3"/>
  <c r="DS129" i="3"/>
  <c r="DR129" i="3"/>
  <c r="DQ129" i="3"/>
  <c r="DP129" i="3"/>
  <c r="DO129" i="3"/>
  <c r="DN129" i="3"/>
  <c r="DM129" i="3"/>
  <c r="DL129" i="3"/>
  <c r="DK129" i="3"/>
  <c r="DJ129" i="3"/>
  <c r="DI129" i="3"/>
  <c r="DH129" i="3"/>
  <c r="DG129" i="3"/>
  <c r="DF129" i="3"/>
  <c r="DE129" i="3"/>
  <c r="DD129" i="3"/>
  <c r="DC129" i="3"/>
  <c r="DB129" i="3"/>
  <c r="DA129" i="3"/>
  <c r="CZ129" i="3"/>
  <c r="CY129" i="3"/>
  <c r="CX129" i="3"/>
  <c r="CW129" i="3"/>
  <c r="CV129" i="3"/>
  <c r="CU129" i="3"/>
  <c r="CT129" i="3"/>
  <c r="CS129" i="3"/>
  <c r="CR129" i="3"/>
  <c r="CQ129" i="3"/>
  <c r="CP129" i="3"/>
  <c r="CO129" i="3"/>
  <c r="CN129" i="3"/>
  <c r="CM129" i="3"/>
  <c r="CL129" i="3"/>
  <c r="CK129" i="3"/>
  <c r="CJ129" i="3"/>
  <c r="CI129" i="3"/>
  <c r="CH129" i="3"/>
  <c r="CG129" i="3"/>
  <c r="CF129" i="3"/>
  <c r="CE129" i="3"/>
  <c r="CD129" i="3"/>
  <c r="CC129" i="3"/>
  <c r="CB129" i="3"/>
  <c r="CA129" i="3"/>
  <c r="BZ129" i="3"/>
  <c r="BY129" i="3"/>
  <c r="BX129" i="3"/>
  <c r="BW129" i="3"/>
  <c r="BV129" i="3"/>
  <c r="BU129" i="3"/>
  <c r="BT129" i="3"/>
  <c r="BS129" i="3"/>
  <c r="BR129" i="3"/>
  <c r="BQ129" i="3"/>
  <c r="BP129" i="3"/>
  <c r="BO129" i="3"/>
  <c r="BN129" i="3"/>
  <c r="BM129" i="3"/>
  <c r="BL129" i="3"/>
  <c r="BK129" i="3"/>
  <c r="BJ129" i="3"/>
  <c r="BI129" i="3"/>
  <c r="AJ129" i="3" s="1"/>
  <c r="BH129" i="3"/>
  <c r="BG129" i="3"/>
  <c r="BF129" i="3"/>
  <c r="BE129" i="3"/>
  <c r="BD129" i="3"/>
  <c r="BC129" i="3"/>
  <c r="BB129" i="3"/>
  <c r="BA129" i="3"/>
  <c r="AZ129" i="3"/>
  <c r="AY129" i="3"/>
  <c r="AX129" i="3"/>
  <c r="AW129" i="3"/>
  <c r="AV129" i="3"/>
  <c r="AU129" i="3"/>
  <c r="AT129" i="3"/>
  <c r="AS129" i="3"/>
  <c r="AQ129" i="3"/>
  <c r="AP129" i="3"/>
  <c r="AO129" i="3"/>
  <c r="AN129" i="3"/>
  <c r="AM129" i="3"/>
  <c r="AL129" i="3"/>
  <c r="AK129" i="3"/>
  <c r="AI129" i="3"/>
  <c r="AH129" i="3"/>
  <c r="AG129" i="3"/>
  <c r="AF129" i="3"/>
  <c r="AR129" i="3" s="1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M129" i="3"/>
  <c r="L129" i="3"/>
  <c r="K129" i="3"/>
  <c r="J129" i="3"/>
  <c r="I129" i="3"/>
  <c r="H129" i="3"/>
  <c r="E129" i="3"/>
  <c r="D129" i="3"/>
  <c r="B129" i="3"/>
  <c r="DU128" i="3"/>
  <c r="DT128" i="3"/>
  <c r="DS128" i="3"/>
  <c r="DR128" i="3"/>
  <c r="DQ128" i="3"/>
  <c r="DP128" i="3"/>
  <c r="DO128" i="3"/>
  <c r="DN128" i="3"/>
  <c r="DM128" i="3"/>
  <c r="DL128" i="3"/>
  <c r="DK128" i="3"/>
  <c r="DJ128" i="3"/>
  <c r="DI128" i="3"/>
  <c r="DH128" i="3"/>
  <c r="DG128" i="3"/>
  <c r="DF128" i="3"/>
  <c r="DE128" i="3"/>
  <c r="DD128" i="3"/>
  <c r="DC128" i="3"/>
  <c r="DB128" i="3"/>
  <c r="DA128" i="3"/>
  <c r="CZ128" i="3"/>
  <c r="CY128" i="3"/>
  <c r="CX128" i="3"/>
  <c r="CW128" i="3"/>
  <c r="CV128" i="3"/>
  <c r="CU128" i="3"/>
  <c r="CT128" i="3"/>
  <c r="CS128" i="3"/>
  <c r="CR128" i="3"/>
  <c r="CQ128" i="3"/>
  <c r="CP128" i="3"/>
  <c r="CO128" i="3"/>
  <c r="CN128" i="3"/>
  <c r="CM128" i="3"/>
  <c r="CL128" i="3"/>
  <c r="CK128" i="3"/>
  <c r="CJ128" i="3"/>
  <c r="CI128" i="3"/>
  <c r="CH128" i="3"/>
  <c r="CG128" i="3"/>
  <c r="CF128" i="3"/>
  <c r="CE128" i="3"/>
  <c r="CD128" i="3"/>
  <c r="CC128" i="3"/>
  <c r="CB128" i="3"/>
  <c r="CA128" i="3"/>
  <c r="BZ128" i="3"/>
  <c r="BY128" i="3"/>
  <c r="BX128" i="3"/>
  <c r="BW128" i="3"/>
  <c r="BV128" i="3"/>
  <c r="BU128" i="3"/>
  <c r="BT128" i="3"/>
  <c r="BS128" i="3"/>
  <c r="BR128" i="3"/>
  <c r="BQ128" i="3"/>
  <c r="BP128" i="3"/>
  <c r="BO128" i="3"/>
  <c r="BN128" i="3"/>
  <c r="BM128" i="3"/>
  <c r="BL128" i="3"/>
  <c r="BK128" i="3"/>
  <c r="BJ128" i="3"/>
  <c r="BI128" i="3"/>
  <c r="AJ128" i="3" s="1"/>
  <c r="BH128" i="3"/>
  <c r="BG128" i="3"/>
  <c r="BF128" i="3"/>
  <c r="BE128" i="3"/>
  <c r="BD128" i="3"/>
  <c r="BC128" i="3"/>
  <c r="BB128" i="3"/>
  <c r="BA128" i="3"/>
  <c r="AZ128" i="3"/>
  <c r="AY128" i="3"/>
  <c r="AX128" i="3"/>
  <c r="AV128" i="3"/>
  <c r="AU128" i="3"/>
  <c r="AT128" i="3"/>
  <c r="AS128" i="3"/>
  <c r="AQ128" i="3"/>
  <c r="AP128" i="3"/>
  <c r="AO128" i="3"/>
  <c r="AN128" i="3"/>
  <c r="AM128" i="3"/>
  <c r="AL128" i="3"/>
  <c r="AI128" i="3"/>
  <c r="AH128" i="3"/>
  <c r="AG128" i="3"/>
  <c r="AF128" i="3"/>
  <c r="AR128" i="3" s="1"/>
  <c r="AE128" i="3"/>
  <c r="AD128" i="3"/>
  <c r="AC128" i="3"/>
  <c r="AB128" i="3"/>
  <c r="AA128" i="3"/>
  <c r="Z128" i="3"/>
  <c r="Y128" i="3"/>
  <c r="X128" i="3"/>
  <c r="W128" i="3"/>
  <c r="V128" i="3"/>
  <c r="U128" i="3"/>
  <c r="T128" i="3"/>
  <c r="S128" i="3"/>
  <c r="AW128" i="3" s="1"/>
  <c r="R128" i="3"/>
  <c r="Q128" i="3"/>
  <c r="P128" i="3"/>
  <c r="N128" i="3"/>
  <c r="M128" i="3"/>
  <c r="L128" i="3"/>
  <c r="K128" i="3"/>
  <c r="J128" i="3"/>
  <c r="I128" i="3"/>
  <c r="H128" i="3"/>
  <c r="E128" i="3"/>
  <c r="D128" i="3"/>
  <c r="B128" i="3"/>
  <c r="DU127" i="3"/>
  <c r="DT127" i="3"/>
  <c r="DS127" i="3"/>
  <c r="AK127" i="3" s="1"/>
  <c r="DR127" i="3"/>
  <c r="DQ127" i="3"/>
  <c r="DP127" i="3"/>
  <c r="DO127" i="3"/>
  <c r="DN127" i="3"/>
  <c r="DM127" i="3"/>
  <c r="DL127" i="3"/>
  <c r="DK127" i="3"/>
  <c r="DJ127" i="3"/>
  <c r="DI127" i="3"/>
  <c r="DH127" i="3"/>
  <c r="DG127" i="3"/>
  <c r="DF127" i="3"/>
  <c r="DE127" i="3"/>
  <c r="DD127" i="3"/>
  <c r="DC127" i="3"/>
  <c r="DB127" i="3"/>
  <c r="DA127" i="3"/>
  <c r="CZ127" i="3"/>
  <c r="CY127" i="3"/>
  <c r="CX127" i="3"/>
  <c r="CW127" i="3"/>
  <c r="CV127" i="3"/>
  <c r="CU127" i="3"/>
  <c r="CT127" i="3"/>
  <c r="CS127" i="3"/>
  <c r="CR127" i="3"/>
  <c r="CQ127" i="3"/>
  <c r="CP127" i="3"/>
  <c r="CO127" i="3"/>
  <c r="CN127" i="3"/>
  <c r="CM127" i="3"/>
  <c r="CL127" i="3"/>
  <c r="CK127" i="3"/>
  <c r="CJ127" i="3"/>
  <c r="CI127" i="3"/>
  <c r="CH127" i="3"/>
  <c r="CG127" i="3"/>
  <c r="CF127" i="3"/>
  <c r="CE127" i="3"/>
  <c r="CD127" i="3"/>
  <c r="CC127" i="3"/>
  <c r="CB127" i="3"/>
  <c r="CA127" i="3"/>
  <c r="BZ127" i="3"/>
  <c r="BY127" i="3"/>
  <c r="BX127" i="3"/>
  <c r="BW127" i="3"/>
  <c r="BV127" i="3"/>
  <c r="BU127" i="3"/>
  <c r="BT127" i="3"/>
  <c r="BS127" i="3"/>
  <c r="BR127" i="3"/>
  <c r="BQ127" i="3"/>
  <c r="BP127" i="3"/>
  <c r="BO127" i="3"/>
  <c r="BN127" i="3"/>
  <c r="BM127" i="3"/>
  <c r="BL127" i="3"/>
  <c r="BK127" i="3"/>
  <c r="AJ127" i="3" s="1"/>
  <c r="BJ127" i="3"/>
  <c r="BI127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AV127" i="3"/>
  <c r="AU127" i="3"/>
  <c r="AT127" i="3"/>
  <c r="AS127" i="3"/>
  <c r="AR127" i="3"/>
  <c r="AQ127" i="3"/>
  <c r="AP127" i="3"/>
  <c r="AO127" i="3"/>
  <c r="AN127" i="3"/>
  <c r="AM127" i="3"/>
  <c r="AL127" i="3"/>
  <c r="AI127" i="3"/>
  <c r="AH127" i="3"/>
  <c r="AG127" i="3"/>
  <c r="AF127" i="3"/>
  <c r="AE127" i="3"/>
  <c r="AD127" i="3"/>
  <c r="AC127" i="3"/>
  <c r="AB127" i="3"/>
  <c r="AA127" i="3"/>
  <c r="Z127" i="3"/>
  <c r="Y127" i="3"/>
  <c r="X127" i="3"/>
  <c r="W127" i="3"/>
  <c r="V127" i="3"/>
  <c r="U127" i="3"/>
  <c r="T127" i="3"/>
  <c r="S127" i="3"/>
  <c r="R127" i="3"/>
  <c r="Q127" i="3"/>
  <c r="N127" i="3" s="1"/>
  <c r="P127" i="3"/>
  <c r="M127" i="3"/>
  <c r="L127" i="3"/>
  <c r="K127" i="3"/>
  <c r="J127" i="3"/>
  <c r="I127" i="3"/>
  <c r="H127" i="3"/>
  <c r="E127" i="3"/>
  <c r="D127" i="3"/>
  <c r="B127" i="3"/>
  <c r="DU126" i="3"/>
  <c r="DT126" i="3"/>
  <c r="DS126" i="3"/>
  <c r="DR126" i="3"/>
  <c r="DQ126" i="3"/>
  <c r="DP126" i="3"/>
  <c r="DO126" i="3"/>
  <c r="DN126" i="3"/>
  <c r="DM126" i="3"/>
  <c r="DL126" i="3"/>
  <c r="DK126" i="3"/>
  <c r="AK126" i="3" s="1"/>
  <c r="DJ126" i="3"/>
  <c r="DI126" i="3"/>
  <c r="DH126" i="3"/>
  <c r="DG126" i="3"/>
  <c r="DF126" i="3"/>
  <c r="DE126" i="3"/>
  <c r="DD126" i="3"/>
  <c r="DC126" i="3"/>
  <c r="DB126" i="3"/>
  <c r="DA126" i="3"/>
  <c r="CZ126" i="3"/>
  <c r="CY126" i="3"/>
  <c r="CX126" i="3"/>
  <c r="CW126" i="3"/>
  <c r="CV126" i="3"/>
  <c r="CU126" i="3"/>
  <c r="CT126" i="3"/>
  <c r="CS126" i="3"/>
  <c r="CR126" i="3"/>
  <c r="CQ126" i="3"/>
  <c r="CP126" i="3"/>
  <c r="CO126" i="3"/>
  <c r="CN126" i="3"/>
  <c r="CM126" i="3"/>
  <c r="CL126" i="3"/>
  <c r="CK126" i="3"/>
  <c r="CJ126" i="3"/>
  <c r="CI126" i="3"/>
  <c r="CH126" i="3"/>
  <c r="CG126" i="3"/>
  <c r="CF126" i="3"/>
  <c r="CE126" i="3"/>
  <c r="CD126" i="3"/>
  <c r="CC126" i="3"/>
  <c r="CB126" i="3"/>
  <c r="CA126" i="3"/>
  <c r="BZ126" i="3"/>
  <c r="BY126" i="3"/>
  <c r="BX126" i="3"/>
  <c r="BW126" i="3"/>
  <c r="BV126" i="3"/>
  <c r="BU126" i="3"/>
  <c r="BT126" i="3"/>
  <c r="BS126" i="3"/>
  <c r="BR126" i="3"/>
  <c r="BQ126" i="3"/>
  <c r="BP126" i="3"/>
  <c r="BO126" i="3"/>
  <c r="BN126" i="3"/>
  <c r="BM126" i="3"/>
  <c r="BL126" i="3"/>
  <c r="BK126" i="3"/>
  <c r="BJ126" i="3"/>
  <c r="BI126" i="3"/>
  <c r="BH126" i="3"/>
  <c r="BG126" i="3"/>
  <c r="BF126" i="3"/>
  <c r="BE126" i="3"/>
  <c r="BD126" i="3"/>
  <c r="BC126" i="3"/>
  <c r="BB126" i="3"/>
  <c r="BA126" i="3"/>
  <c r="AZ126" i="3"/>
  <c r="AY126" i="3"/>
  <c r="AX126" i="3"/>
  <c r="AW126" i="3"/>
  <c r="AV126" i="3"/>
  <c r="AU126" i="3"/>
  <c r="AT126" i="3"/>
  <c r="AS126" i="3"/>
  <c r="AR126" i="3"/>
  <c r="AQ126" i="3"/>
  <c r="AP126" i="3"/>
  <c r="AO126" i="3"/>
  <c r="AN126" i="3"/>
  <c r="AM126" i="3"/>
  <c r="AL126" i="3"/>
  <c r="AI126" i="3"/>
  <c r="AH126" i="3"/>
  <c r="AG126" i="3"/>
  <c r="AF126" i="3"/>
  <c r="AE126" i="3"/>
  <c r="AD126" i="3"/>
  <c r="AC126" i="3"/>
  <c r="AB126" i="3"/>
  <c r="AA126" i="3"/>
  <c r="Z126" i="3"/>
  <c r="Y126" i="3"/>
  <c r="X126" i="3"/>
  <c r="W126" i="3"/>
  <c r="V126" i="3"/>
  <c r="U126" i="3"/>
  <c r="T126" i="3"/>
  <c r="S126" i="3"/>
  <c r="R126" i="3"/>
  <c r="Q126" i="3"/>
  <c r="P126" i="3"/>
  <c r="M126" i="3"/>
  <c r="L126" i="3"/>
  <c r="K126" i="3"/>
  <c r="J126" i="3"/>
  <c r="I126" i="3"/>
  <c r="H126" i="3"/>
  <c r="E126" i="3"/>
  <c r="D126" i="3"/>
  <c r="B126" i="3"/>
  <c r="DU125" i="3"/>
  <c r="DT125" i="3"/>
  <c r="DS125" i="3"/>
  <c r="DR125" i="3"/>
  <c r="DQ125" i="3"/>
  <c r="DP125" i="3"/>
  <c r="DO125" i="3"/>
  <c r="DN125" i="3"/>
  <c r="DM125" i="3"/>
  <c r="DL125" i="3"/>
  <c r="DK125" i="3"/>
  <c r="DJ125" i="3"/>
  <c r="DI125" i="3"/>
  <c r="DH125" i="3"/>
  <c r="DG125" i="3"/>
  <c r="DF125" i="3"/>
  <c r="DE125" i="3"/>
  <c r="DD125" i="3"/>
  <c r="DC125" i="3"/>
  <c r="DB125" i="3"/>
  <c r="DA125" i="3"/>
  <c r="CZ125" i="3"/>
  <c r="CY125" i="3"/>
  <c r="CX125" i="3"/>
  <c r="CW125" i="3"/>
  <c r="CV125" i="3"/>
  <c r="CU125" i="3"/>
  <c r="CT125" i="3"/>
  <c r="CS125" i="3"/>
  <c r="CR125" i="3"/>
  <c r="CQ125" i="3"/>
  <c r="CP125" i="3"/>
  <c r="CO125" i="3"/>
  <c r="CN125" i="3"/>
  <c r="CM125" i="3"/>
  <c r="CL125" i="3"/>
  <c r="CK125" i="3"/>
  <c r="CJ125" i="3"/>
  <c r="CI125" i="3"/>
  <c r="CH125" i="3"/>
  <c r="CG125" i="3"/>
  <c r="CF125" i="3"/>
  <c r="CE125" i="3"/>
  <c r="CD125" i="3"/>
  <c r="CC125" i="3"/>
  <c r="CB125" i="3"/>
  <c r="CA125" i="3"/>
  <c r="BZ125" i="3"/>
  <c r="BY125" i="3"/>
  <c r="BX125" i="3"/>
  <c r="BW125" i="3"/>
  <c r="BV125" i="3"/>
  <c r="BU125" i="3"/>
  <c r="BT125" i="3"/>
  <c r="BS125" i="3"/>
  <c r="BR125" i="3"/>
  <c r="BQ125" i="3"/>
  <c r="BP125" i="3"/>
  <c r="BO125" i="3"/>
  <c r="BN125" i="3"/>
  <c r="BM125" i="3"/>
  <c r="BL125" i="3"/>
  <c r="BK125" i="3"/>
  <c r="BJ125" i="3"/>
  <c r="BI125" i="3"/>
  <c r="BH125" i="3"/>
  <c r="BG125" i="3"/>
  <c r="BF125" i="3"/>
  <c r="BE125" i="3"/>
  <c r="BD125" i="3"/>
  <c r="BC125" i="3"/>
  <c r="BB125" i="3"/>
  <c r="BA125" i="3"/>
  <c r="AZ125" i="3"/>
  <c r="AY125" i="3"/>
  <c r="AX125" i="3"/>
  <c r="AV125" i="3"/>
  <c r="AU125" i="3"/>
  <c r="AT125" i="3"/>
  <c r="AS125" i="3"/>
  <c r="AQ125" i="3"/>
  <c r="AP125" i="3"/>
  <c r="AO125" i="3"/>
  <c r="AN125" i="3"/>
  <c r="AM125" i="3"/>
  <c r="AL125" i="3"/>
  <c r="AI125" i="3"/>
  <c r="AH125" i="3"/>
  <c r="AG125" i="3"/>
  <c r="AF125" i="3"/>
  <c r="AR125" i="3" s="1"/>
  <c r="AE125" i="3"/>
  <c r="AD125" i="3"/>
  <c r="AC125" i="3"/>
  <c r="AB125" i="3"/>
  <c r="AA125" i="3"/>
  <c r="Z125" i="3"/>
  <c r="Y125" i="3"/>
  <c r="X125" i="3"/>
  <c r="W125" i="3"/>
  <c r="V125" i="3"/>
  <c r="U125" i="3"/>
  <c r="T125" i="3"/>
  <c r="S125" i="3"/>
  <c r="AW125" i="3" s="1"/>
  <c r="R125" i="3"/>
  <c r="Q125" i="3"/>
  <c r="P125" i="3"/>
  <c r="M125" i="3"/>
  <c r="L125" i="3"/>
  <c r="K125" i="3"/>
  <c r="J125" i="3"/>
  <c r="I125" i="3"/>
  <c r="H125" i="3"/>
  <c r="E125" i="3"/>
  <c r="D125" i="3"/>
  <c r="B125" i="3"/>
  <c r="DU124" i="3"/>
  <c r="DT124" i="3"/>
  <c r="DS124" i="3"/>
  <c r="DR124" i="3"/>
  <c r="DQ124" i="3"/>
  <c r="DP124" i="3"/>
  <c r="DO124" i="3"/>
  <c r="DN124" i="3"/>
  <c r="DM124" i="3"/>
  <c r="DL124" i="3"/>
  <c r="DK124" i="3"/>
  <c r="DJ124" i="3"/>
  <c r="DI124" i="3"/>
  <c r="DH124" i="3"/>
  <c r="DG124" i="3"/>
  <c r="DF124" i="3"/>
  <c r="DE124" i="3"/>
  <c r="DD124" i="3"/>
  <c r="DC124" i="3"/>
  <c r="DB124" i="3"/>
  <c r="DA124" i="3"/>
  <c r="CZ124" i="3"/>
  <c r="CY124" i="3"/>
  <c r="CX124" i="3"/>
  <c r="CW124" i="3"/>
  <c r="CV124" i="3"/>
  <c r="CU124" i="3"/>
  <c r="CT124" i="3"/>
  <c r="CS124" i="3"/>
  <c r="CR124" i="3"/>
  <c r="CQ124" i="3"/>
  <c r="CP124" i="3"/>
  <c r="CO124" i="3"/>
  <c r="CN124" i="3"/>
  <c r="CM124" i="3"/>
  <c r="CL124" i="3"/>
  <c r="CK124" i="3"/>
  <c r="CJ124" i="3"/>
  <c r="CI124" i="3"/>
  <c r="CH124" i="3"/>
  <c r="CG124" i="3"/>
  <c r="CF124" i="3"/>
  <c r="CE124" i="3"/>
  <c r="CD124" i="3"/>
  <c r="CC124" i="3"/>
  <c r="CB124" i="3"/>
  <c r="CA124" i="3"/>
  <c r="BZ124" i="3"/>
  <c r="BY124" i="3"/>
  <c r="BX124" i="3"/>
  <c r="BW124" i="3"/>
  <c r="BV124" i="3"/>
  <c r="BU124" i="3"/>
  <c r="BT124" i="3"/>
  <c r="BS124" i="3"/>
  <c r="BR124" i="3"/>
  <c r="BQ124" i="3"/>
  <c r="BP124" i="3"/>
  <c r="BO124" i="3"/>
  <c r="BN124" i="3"/>
  <c r="BM124" i="3"/>
  <c r="BL124" i="3"/>
  <c r="BK124" i="3"/>
  <c r="BJ124" i="3"/>
  <c r="BI124" i="3"/>
  <c r="BH124" i="3"/>
  <c r="BG124" i="3"/>
  <c r="BF124" i="3"/>
  <c r="BE124" i="3"/>
  <c r="BD124" i="3"/>
  <c r="BC124" i="3"/>
  <c r="BB124" i="3"/>
  <c r="BA124" i="3"/>
  <c r="AZ124" i="3"/>
  <c r="AY124" i="3"/>
  <c r="AX124" i="3"/>
  <c r="AW124" i="3"/>
  <c r="AV124" i="3"/>
  <c r="AU124" i="3"/>
  <c r="AT124" i="3"/>
  <c r="AS124" i="3"/>
  <c r="AR124" i="3"/>
  <c r="AQ124" i="3"/>
  <c r="AP124" i="3"/>
  <c r="AO124" i="3"/>
  <c r="AN124" i="3"/>
  <c r="AM124" i="3"/>
  <c r="AL124" i="3"/>
  <c r="AI124" i="3"/>
  <c r="AH124" i="3"/>
  <c r="AG124" i="3"/>
  <c r="AF124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M124" i="3"/>
  <c r="L124" i="3"/>
  <c r="K124" i="3"/>
  <c r="J124" i="3"/>
  <c r="I124" i="3"/>
  <c r="H124" i="3"/>
  <c r="E124" i="3"/>
  <c r="D124" i="3"/>
  <c r="B124" i="3"/>
  <c r="DU123" i="3"/>
  <c r="DT123" i="3"/>
  <c r="DS123" i="3"/>
  <c r="AK123" i="3" s="1"/>
  <c r="O123" i="3" s="1"/>
  <c r="DR123" i="3"/>
  <c r="DQ123" i="3"/>
  <c r="DP123" i="3"/>
  <c r="DO123" i="3"/>
  <c r="DN123" i="3"/>
  <c r="DM123" i="3"/>
  <c r="DL123" i="3"/>
  <c r="DK123" i="3"/>
  <c r="DJ123" i="3"/>
  <c r="DI123" i="3"/>
  <c r="DH123" i="3"/>
  <c r="DG123" i="3"/>
  <c r="DF123" i="3"/>
  <c r="DE123" i="3"/>
  <c r="DD123" i="3"/>
  <c r="DC123" i="3"/>
  <c r="DB123" i="3"/>
  <c r="DA123" i="3"/>
  <c r="CZ123" i="3"/>
  <c r="CY123" i="3"/>
  <c r="CX123" i="3"/>
  <c r="CW123" i="3"/>
  <c r="CV123" i="3"/>
  <c r="CU123" i="3"/>
  <c r="CT123" i="3"/>
  <c r="CS123" i="3"/>
  <c r="CR123" i="3"/>
  <c r="CQ123" i="3"/>
  <c r="CP123" i="3"/>
  <c r="CO123" i="3"/>
  <c r="CN123" i="3"/>
  <c r="CM123" i="3"/>
  <c r="CL123" i="3"/>
  <c r="CK123" i="3"/>
  <c r="CJ123" i="3"/>
  <c r="CI123" i="3"/>
  <c r="CH123" i="3"/>
  <c r="CG123" i="3"/>
  <c r="CF123" i="3"/>
  <c r="CE123" i="3"/>
  <c r="CD123" i="3"/>
  <c r="CC123" i="3"/>
  <c r="CB123" i="3"/>
  <c r="CA123" i="3"/>
  <c r="BZ123" i="3"/>
  <c r="BY123" i="3"/>
  <c r="BX123" i="3"/>
  <c r="BW123" i="3"/>
  <c r="BV123" i="3"/>
  <c r="BU123" i="3"/>
  <c r="BT123" i="3"/>
  <c r="BS123" i="3"/>
  <c r="BR123" i="3"/>
  <c r="BQ123" i="3"/>
  <c r="BP123" i="3"/>
  <c r="BO123" i="3"/>
  <c r="BN123" i="3"/>
  <c r="BM123" i="3"/>
  <c r="BL123" i="3"/>
  <c r="BK123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V123" i="3"/>
  <c r="AU123" i="3"/>
  <c r="AT123" i="3"/>
  <c r="AS123" i="3"/>
  <c r="AQ123" i="3"/>
  <c r="AP123" i="3"/>
  <c r="AO123" i="3"/>
  <c r="AN123" i="3"/>
  <c r="AM123" i="3"/>
  <c r="AL123" i="3"/>
  <c r="AI123" i="3"/>
  <c r="AH123" i="3"/>
  <c r="AG123" i="3"/>
  <c r="AF123" i="3"/>
  <c r="AR123" i="3" s="1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S123" i="3"/>
  <c r="AW123" i="3" s="1"/>
  <c r="R123" i="3"/>
  <c r="N123" i="3" s="1"/>
  <c r="Q123" i="3"/>
  <c r="P123" i="3"/>
  <c r="M123" i="3"/>
  <c r="L123" i="3"/>
  <c r="K123" i="3"/>
  <c r="J123" i="3"/>
  <c r="I123" i="3"/>
  <c r="H123" i="3"/>
  <c r="E123" i="3"/>
  <c r="D123" i="3"/>
  <c r="B123" i="3"/>
  <c r="DU122" i="3"/>
  <c r="DT122" i="3"/>
  <c r="DS122" i="3"/>
  <c r="DR122" i="3"/>
  <c r="DQ122" i="3"/>
  <c r="DP122" i="3"/>
  <c r="DO122" i="3"/>
  <c r="DN122" i="3"/>
  <c r="DM122" i="3"/>
  <c r="DL122" i="3"/>
  <c r="DK122" i="3"/>
  <c r="AK122" i="3" s="1"/>
  <c r="DJ122" i="3"/>
  <c r="DI122" i="3"/>
  <c r="DH122" i="3"/>
  <c r="DG122" i="3"/>
  <c r="DF122" i="3"/>
  <c r="DE122" i="3"/>
  <c r="DD122" i="3"/>
  <c r="DC122" i="3"/>
  <c r="DB122" i="3"/>
  <c r="DA122" i="3"/>
  <c r="CZ122" i="3"/>
  <c r="CY122" i="3"/>
  <c r="CX122" i="3"/>
  <c r="CW122" i="3"/>
  <c r="CV122" i="3"/>
  <c r="CU122" i="3"/>
  <c r="CT122" i="3"/>
  <c r="CS122" i="3"/>
  <c r="CR122" i="3"/>
  <c r="CQ122" i="3"/>
  <c r="CP122" i="3"/>
  <c r="CO122" i="3"/>
  <c r="CN122" i="3"/>
  <c r="CM122" i="3"/>
  <c r="CL122" i="3"/>
  <c r="CK122" i="3"/>
  <c r="CJ122" i="3"/>
  <c r="CI122" i="3"/>
  <c r="CH122" i="3"/>
  <c r="CG122" i="3"/>
  <c r="CF122" i="3"/>
  <c r="CE122" i="3"/>
  <c r="CD122" i="3"/>
  <c r="CC122" i="3"/>
  <c r="CB122" i="3"/>
  <c r="CA122" i="3"/>
  <c r="BZ122" i="3"/>
  <c r="BY122" i="3"/>
  <c r="BX122" i="3"/>
  <c r="AJ122" i="3" s="1"/>
  <c r="BW122" i="3"/>
  <c r="BV122" i="3"/>
  <c r="BU122" i="3"/>
  <c r="BT122" i="3"/>
  <c r="BS122" i="3"/>
  <c r="BR122" i="3"/>
  <c r="BQ122" i="3"/>
  <c r="BP122" i="3"/>
  <c r="BO122" i="3"/>
  <c r="BN122" i="3"/>
  <c r="BM122" i="3"/>
  <c r="BL122" i="3"/>
  <c r="BK122" i="3"/>
  <c r="BJ122" i="3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V122" i="3"/>
  <c r="AU122" i="3"/>
  <c r="AT122" i="3"/>
  <c r="AS122" i="3"/>
  <c r="AQ122" i="3"/>
  <c r="AP122" i="3"/>
  <c r="AO122" i="3"/>
  <c r="AN122" i="3"/>
  <c r="AM122" i="3"/>
  <c r="AL122" i="3"/>
  <c r="AI122" i="3"/>
  <c r="AH122" i="3"/>
  <c r="AG122" i="3"/>
  <c r="AF122" i="3"/>
  <c r="AR122" i="3" s="1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AW122" i="3" s="1"/>
  <c r="R122" i="3"/>
  <c r="Q122" i="3"/>
  <c r="N122" i="3" s="1"/>
  <c r="O122" i="3" s="1"/>
  <c r="P122" i="3"/>
  <c r="M122" i="3"/>
  <c r="L122" i="3"/>
  <c r="K122" i="3"/>
  <c r="J122" i="3"/>
  <c r="I122" i="3"/>
  <c r="H122" i="3"/>
  <c r="E122" i="3"/>
  <c r="D122" i="3"/>
  <c r="B122" i="3"/>
  <c r="DU121" i="3"/>
  <c r="DT121" i="3"/>
  <c r="DS121" i="3"/>
  <c r="AK121" i="3" s="1"/>
  <c r="DR121" i="3"/>
  <c r="DQ121" i="3"/>
  <c r="DP121" i="3"/>
  <c r="DO121" i="3"/>
  <c r="DN121" i="3"/>
  <c r="DM121" i="3"/>
  <c r="DL121" i="3"/>
  <c r="DK121" i="3"/>
  <c r="DJ121" i="3"/>
  <c r="DI121" i="3"/>
  <c r="DH121" i="3"/>
  <c r="DG121" i="3"/>
  <c r="DF121" i="3"/>
  <c r="DE121" i="3"/>
  <c r="DD121" i="3"/>
  <c r="DC121" i="3"/>
  <c r="DB121" i="3"/>
  <c r="DA121" i="3"/>
  <c r="CZ121" i="3"/>
  <c r="CY121" i="3"/>
  <c r="CX121" i="3"/>
  <c r="CW121" i="3"/>
  <c r="CV121" i="3"/>
  <c r="CU121" i="3"/>
  <c r="CT121" i="3"/>
  <c r="CS121" i="3"/>
  <c r="CR121" i="3"/>
  <c r="CQ121" i="3"/>
  <c r="CP121" i="3"/>
  <c r="CO121" i="3"/>
  <c r="CN121" i="3"/>
  <c r="CM121" i="3"/>
  <c r="CL121" i="3"/>
  <c r="CK121" i="3"/>
  <c r="CJ121" i="3"/>
  <c r="CI121" i="3"/>
  <c r="CH121" i="3"/>
  <c r="CG121" i="3"/>
  <c r="CF121" i="3"/>
  <c r="CE121" i="3"/>
  <c r="CD121" i="3"/>
  <c r="CC121" i="3"/>
  <c r="CB121" i="3"/>
  <c r="CA121" i="3"/>
  <c r="BZ121" i="3"/>
  <c r="BY121" i="3"/>
  <c r="BX121" i="3"/>
  <c r="BW121" i="3"/>
  <c r="BV121" i="3"/>
  <c r="BU121" i="3"/>
  <c r="BT121" i="3"/>
  <c r="BS121" i="3"/>
  <c r="BR121" i="3"/>
  <c r="BQ121" i="3"/>
  <c r="BP121" i="3"/>
  <c r="BO121" i="3"/>
  <c r="BN121" i="3"/>
  <c r="BM121" i="3"/>
  <c r="BL121" i="3"/>
  <c r="BK121" i="3"/>
  <c r="BJ121" i="3"/>
  <c r="BI121" i="3"/>
  <c r="AJ121" i="3" s="1"/>
  <c r="BH121" i="3"/>
  <c r="BG121" i="3"/>
  <c r="BF121" i="3"/>
  <c r="BE121" i="3"/>
  <c r="BD121" i="3"/>
  <c r="BC121" i="3"/>
  <c r="BB121" i="3"/>
  <c r="BA121" i="3"/>
  <c r="AZ121" i="3"/>
  <c r="AY121" i="3"/>
  <c r="AX121" i="3"/>
  <c r="AV121" i="3"/>
  <c r="AU121" i="3"/>
  <c r="AT121" i="3"/>
  <c r="AS121" i="3"/>
  <c r="AR121" i="3"/>
  <c r="AQ121" i="3"/>
  <c r="AP121" i="3"/>
  <c r="AO121" i="3"/>
  <c r="AN121" i="3"/>
  <c r="AM121" i="3"/>
  <c r="AL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AW121" i="3" s="1"/>
  <c r="R121" i="3"/>
  <c r="Q121" i="3"/>
  <c r="P121" i="3"/>
  <c r="N121" i="3"/>
  <c r="M121" i="3"/>
  <c r="L121" i="3"/>
  <c r="K121" i="3"/>
  <c r="J121" i="3"/>
  <c r="I121" i="3"/>
  <c r="H121" i="3"/>
  <c r="E121" i="3"/>
  <c r="D121" i="3"/>
  <c r="B121" i="3"/>
  <c r="DU120" i="3"/>
  <c r="DT120" i="3"/>
  <c r="DS120" i="3"/>
  <c r="AK120" i="3" s="1"/>
  <c r="O120" i="3" s="1"/>
  <c r="DR120" i="3"/>
  <c r="DQ120" i="3"/>
  <c r="DP120" i="3"/>
  <c r="DO120" i="3"/>
  <c r="DN120" i="3"/>
  <c r="DM120" i="3"/>
  <c r="DL120" i="3"/>
  <c r="DK120" i="3"/>
  <c r="DJ120" i="3"/>
  <c r="DI120" i="3"/>
  <c r="DH120" i="3"/>
  <c r="DG120" i="3"/>
  <c r="DF120" i="3"/>
  <c r="DE120" i="3"/>
  <c r="DD120" i="3"/>
  <c r="DC120" i="3"/>
  <c r="DB120" i="3"/>
  <c r="DA120" i="3"/>
  <c r="CZ120" i="3"/>
  <c r="CY120" i="3"/>
  <c r="CX120" i="3"/>
  <c r="CW120" i="3"/>
  <c r="CV120" i="3"/>
  <c r="CU120" i="3"/>
  <c r="CT120" i="3"/>
  <c r="CS120" i="3"/>
  <c r="CR120" i="3"/>
  <c r="CQ120" i="3"/>
  <c r="CP120" i="3"/>
  <c r="CO120" i="3"/>
  <c r="CN120" i="3"/>
  <c r="CM120" i="3"/>
  <c r="CL120" i="3"/>
  <c r="CK120" i="3"/>
  <c r="CJ120" i="3"/>
  <c r="CI120" i="3"/>
  <c r="CH120" i="3"/>
  <c r="CG120" i="3"/>
  <c r="CF120" i="3"/>
  <c r="CE120" i="3"/>
  <c r="CD120" i="3"/>
  <c r="CC120" i="3"/>
  <c r="CB120" i="3"/>
  <c r="CA120" i="3"/>
  <c r="BZ120" i="3"/>
  <c r="BY120" i="3"/>
  <c r="BX120" i="3"/>
  <c r="BW120" i="3"/>
  <c r="BV120" i="3"/>
  <c r="BU120" i="3"/>
  <c r="BT120" i="3"/>
  <c r="BS120" i="3"/>
  <c r="BR120" i="3"/>
  <c r="BQ120" i="3"/>
  <c r="BP120" i="3"/>
  <c r="BO120" i="3"/>
  <c r="BN120" i="3"/>
  <c r="BM120" i="3"/>
  <c r="BL120" i="3"/>
  <c r="BK120" i="3"/>
  <c r="AJ120" i="3" s="1"/>
  <c r="BJ120" i="3"/>
  <c r="BI120" i="3"/>
  <c r="BH120" i="3"/>
  <c r="BG120" i="3"/>
  <c r="BF120" i="3"/>
  <c r="BE120" i="3"/>
  <c r="BD120" i="3"/>
  <c r="BC120" i="3"/>
  <c r="BB120" i="3"/>
  <c r="BA120" i="3"/>
  <c r="AZ120" i="3"/>
  <c r="AY120" i="3"/>
  <c r="AX120" i="3"/>
  <c r="AV120" i="3"/>
  <c r="AU120" i="3"/>
  <c r="AT120" i="3"/>
  <c r="AS120" i="3"/>
  <c r="AQ120" i="3"/>
  <c r="AP120" i="3"/>
  <c r="AO120" i="3"/>
  <c r="AN120" i="3"/>
  <c r="AM120" i="3"/>
  <c r="AL120" i="3"/>
  <c r="AI120" i="3"/>
  <c r="AH120" i="3"/>
  <c r="AG120" i="3"/>
  <c r="AF120" i="3"/>
  <c r="AR120" i="3" s="1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AW120" i="3" s="1"/>
  <c r="R120" i="3"/>
  <c r="Q120" i="3"/>
  <c r="N120" i="3" s="1"/>
  <c r="P120" i="3"/>
  <c r="M120" i="3"/>
  <c r="L120" i="3"/>
  <c r="K120" i="3"/>
  <c r="J120" i="3"/>
  <c r="I120" i="3"/>
  <c r="H120" i="3"/>
  <c r="E120" i="3"/>
  <c r="D120" i="3"/>
  <c r="B120" i="3"/>
  <c r="DU119" i="3"/>
  <c r="DT119" i="3"/>
  <c r="DS119" i="3"/>
  <c r="DR119" i="3"/>
  <c r="DQ119" i="3"/>
  <c r="DP119" i="3"/>
  <c r="DO119" i="3"/>
  <c r="DN119" i="3"/>
  <c r="DM119" i="3"/>
  <c r="DL119" i="3"/>
  <c r="DK119" i="3"/>
  <c r="AK119" i="3" s="1"/>
  <c r="DJ119" i="3"/>
  <c r="DI119" i="3"/>
  <c r="DH119" i="3"/>
  <c r="DG119" i="3"/>
  <c r="DF119" i="3"/>
  <c r="DE119" i="3"/>
  <c r="DD119" i="3"/>
  <c r="DC119" i="3"/>
  <c r="DB119" i="3"/>
  <c r="DA119" i="3"/>
  <c r="CZ119" i="3"/>
  <c r="CY119" i="3"/>
  <c r="CX119" i="3"/>
  <c r="CW119" i="3"/>
  <c r="CV119" i="3"/>
  <c r="CU119" i="3"/>
  <c r="CT119" i="3"/>
  <c r="CS119" i="3"/>
  <c r="CR119" i="3"/>
  <c r="CQ119" i="3"/>
  <c r="CP119" i="3"/>
  <c r="CO119" i="3"/>
  <c r="CN119" i="3"/>
  <c r="CM119" i="3"/>
  <c r="CL119" i="3"/>
  <c r="CK119" i="3"/>
  <c r="CJ119" i="3"/>
  <c r="CI119" i="3"/>
  <c r="CH119" i="3"/>
  <c r="CG119" i="3"/>
  <c r="CF119" i="3"/>
  <c r="CE119" i="3"/>
  <c r="CD119" i="3"/>
  <c r="CC119" i="3"/>
  <c r="CB119" i="3"/>
  <c r="CA119" i="3"/>
  <c r="BZ119" i="3"/>
  <c r="BY119" i="3"/>
  <c r="BX119" i="3"/>
  <c r="BW119" i="3"/>
  <c r="BV119" i="3"/>
  <c r="BU119" i="3"/>
  <c r="BT119" i="3"/>
  <c r="BS119" i="3"/>
  <c r="BR119" i="3"/>
  <c r="BQ119" i="3"/>
  <c r="BP119" i="3"/>
  <c r="BO119" i="3"/>
  <c r="BN119" i="3"/>
  <c r="BM119" i="3"/>
  <c r="BL119" i="3"/>
  <c r="BK119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V119" i="3"/>
  <c r="AU119" i="3"/>
  <c r="AT119" i="3"/>
  <c r="AS119" i="3"/>
  <c r="AQ119" i="3"/>
  <c r="AP119" i="3"/>
  <c r="AO119" i="3"/>
  <c r="AN119" i="3"/>
  <c r="AM119" i="3"/>
  <c r="AL119" i="3"/>
  <c r="AJ119" i="3"/>
  <c r="AI119" i="3"/>
  <c r="AH119" i="3"/>
  <c r="AG119" i="3"/>
  <c r="AF119" i="3"/>
  <c r="AR119" i="3" s="1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AW119" i="3" s="1"/>
  <c r="R119" i="3"/>
  <c r="Q119" i="3"/>
  <c r="P119" i="3"/>
  <c r="M119" i="3"/>
  <c r="L119" i="3"/>
  <c r="K119" i="3"/>
  <c r="J119" i="3"/>
  <c r="I119" i="3"/>
  <c r="H119" i="3"/>
  <c r="E119" i="3"/>
  <c r="D119" i="3"/>
  <c r="B119" i="3"/>
  <c r="DU118" i="3"/>
  <c r="DT118" i="3"/>
  <c r="DS118" i="3"/>
  <c r="DR118" i="3"/>
  <c r="DQ118" i="3"/>
  <c r="DP118" i="3"/>
  <c r="DO118" i="3"/>
  <c r="DN118" i="3"/>
  <c r="DM118" i="3"/>
  <c r="DL118" i="3"/>
  <c r="DK118" i="3"/>
  <c r="DJ118" i="3"/>
  <c r="DI118" i="3"/>
  <c r="DH118" i="3"/>
  <c r="DG118" i="3"/>
  <c r="DF118" i="3"/>
  <c r="DE118" i="3"/>
  <c r="DD118" i="3"/>
  <c r="DC118" i="3"/>
  <c r="DB118" i="3"/>
  <c r="DA118" i="3"/>
  <c r="CZ118" i="3"/>
  <c r="CY118" i="3"/>
  <c r="CX118" i="3"/>
  <c r="CW118" i="3"/>
  <c r="CV118" i="3"/>
  <c r="CU118" i="3"/>
  <c r="CT118" i="3"/>
  <c r="CS118" i="3"/>
  <c r="CR118" i="3"/>
  <c r="CQ118" i="3"/>
  <c r="CP118" i="3"/>
  <c r="CO118" i="3"/>
  <c r="CN118" i="3"/>
  <c r="CM118" i="3"/>
  <c r="CL118" i="3"/>
  <c r="CK118" i="3"/>
  <c r="CJ118" i="3"/>
  <c r="CI118" i="3"/>
  <c r="CH118" i="3"/>
  <c r="CG118" i="3"/>
  <c r="CF118" i="3"/>
  <c r="CE118" i="3"/>
  <c r="CD118" i="3"/>
  <c r="CC118" i="3"/>
  <c r="CB118" i="3"/>
  <c r="CA118" i="3"/>
  <c r="BZ118" i="3"/>
  <c r="BY118" i="3"/>
  <c r="BX118" i="3"/>
  <c r="BW118" i="3"/>
  <c r="BV118" i="3"/>
  <c r="BU118" i="3"/>
  <c r="BT118" i="3"/>
  <c r="BS118" i="3"/>
  <c r="BR118" i="3"/>
  <c r="BQ118" i="3"/>
  <c r="BP118" i="3"/>
  <c r="BO118" i="3"/>
  <c r="BN118" i="3"/>
  <c r="BM118" i="3"/>
  <c r="BL118" i="3"/>
  <c r="BK118" i="3"/>
  <c r="BJ118" i="3"/>
  <c r="BI118" i="3"/>
  <c r="AJ118" i="3" s="1"/>
  <c r="BH118" i="3"/>
  <c r="BG118" i="3"/>
  <c r="BF118" i="3"/>
  <c r="BE118" i="3"/>
  <c r="BD118" i="3"/>
  <c r="BC118" i="3"/>
  <c r="BB118" i="3"/>
  <c r="BA118" i="3"/>
  <c r="AZ118" i="3"/>
  <c r="AY118" i="3"/>
  <c r="AX118" i="3"/>
  <c r="AV118" i="3"/>
  <c r="AU118" i="3"/>
  <c r="AT118" i="3"/>
  <c r="AS118" i="3"/>
  <c r="AR118" i="3"/>
  <c r="AQ118" i="3"/>
  <c r="AP118" i="3"/>
  <c r="AO118" i="3"/>
  <c r="AN118" i="3"/>
  <c r="AM118" i="3"/>
  <c r="AL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AW118" i="3" s="1"/>
  <c r="R118" i="3"/>
  <c r="N118" i="3" s="1"/>
  <c r="Q118" i="3"/>
  <c r="P118" i="3"/>
  <c r="M118" i="3"/>
  <c r="L118" i="3"/>
  <c r="K118" i="3"/>
  <c r="J118" i="3"/>
  <c r="I118" i="3"/>
  <c r="H118" i="3"/>
  <c r="E118" i="3"/>
  <c r="D118" i="3"/>
  <c r="B118" i="3"/>
  <c r="DU117" i="3"/>
  <c r="DT117" i="3"/>
  <c r="DS117" i="3"/>
  <c r="DR117" i="3"/>
  <c r="DQ117" i="3"/>
  <c r="DP117" i="3"/>
  <c r="DO117" i="3"/>
  <c r="DN117" i="3"/>
  <c r="DM117" i="3"/>
  <c r="DL117" i="3"/>
  <c r="DK117" i="3"/>
  <c r="DJ117" i="3"/>
  <c r="DI117" i="3"/>
  <c r="DH117" i="3"/>
  <c r="DG117" i="3"/>
  <c r="DF117" i="3"/>
  <c r="DE117" i="3"/>
  <c r="DD117" i="3"/>
  <c r="DC117" i="3"/>
  <c r="DB117" i="3"/>
  <c r="DA117" i="3"/>
  <c r="CZ117" i="3"/>
  <c r="CY117" i="3"/>
  <c r="CX117" i="3"/>
  <c r="CW117" i="3"/>
  <c r="CV117" i="3"/>
  <c r="CU117" i="3"/>
  <c r="CT117" i="3"/>
  <c r="CS117" i="3"/>
  <c r="CR117" i="3"/>
  <c r="CQ117" i="3"/>
  <c r="CP117" i="3"/>
  <c r="CO117" i="3"/>
  <c r="CN117" i="3"/>
  <c r="CM117" i="3"/>
  <c r="CL117" i="3"/>
  <c r="CK117" i="3"/>
  <c r="CJ117" i="3"/>
  <c r="CI117" i="3"/>
  <c r="CH117" i="3"/>
  <c r="CG117" i="3"/>
  <c r="CF117" i="3"/>
  <c r="CE117" i="3"/>
  <c r="CD117" i="3"/>
  <c r="CC117" i="3"/>
  <c r="CB117" i="3"/>
  <c r="CA117" i="3"/>
  <c r="BZ117" i="3"/>
  <c r="BY117" i="3"/>
  <c r="BX117" i="3"/>
  <c r="BW117" i="3"/>
  <c r="BV117" i="3"/>
  <c r="BU117" i="3"/>
  <c r="BT117" i="3"/>
  <c r="BS117" i="3"/>
  <c r="BR117" i="3"/>
  <c r="BQ117" i="3"/>
  <c r="BP117" i="3"/>
  <c r="BO117" i="3"/>
  <c r="BN117" i="3"/>
  <c r="BM117" i="3"/>
  <c r="BL117" i="3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V117" i="3"/>
  <c r="AU117" i="3"/>
  <c r="AT117" i="3"/>
  <c r="AS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R117" i="3" s="1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AW117" i="3" s="1"/>
  <c r="R117" i="3"/>
  <c r="Q117" i="3"/>
  <c r="N117" i="3" s="1"/>
  <c r="P117" i="3"/>
  <c r="M117" i="3"/>
  <c r="L117" i="3"/>
  <c r="K117" i="3"/>
  <c r="J117" i="3"/>
  <c r="I117" i="3"/>
  <c r="H117" i="3"/>
  <c r="E117" i="3"/>
  <c r="D117" i="3"/>
  <c r="B117" i="3"/>
  <c r="DU116" i="3"/>
  <c r="DT116" i="3"/>
  <c r="DS116" i="3"/>
  <c r="DR116" i="3"/>
  <c r="DQ116" i="3"/>
  <c r="DP116" i="3"/>
  <c r="DO116" i="3"/>
  <c r="DN116" i="3"/>
  <c r="DM116" i="3"/>
  <c r="DL116" i="3"/>
  <c r="DK116" i="3"/>
  <c r="DJ116" i="3"/>
  <c r="DI116" i="3"/>
  <c r="DH116" i="3"/>
  <c r="DG116" i="3"/>
  <c r="DF116" i="3"/>
  <c r="DE116" i="3"/>
  <c r="DD116" i="3"/>
  <c r="DC116" i="3"/>
  <c r="DB116" i="3"/>
  <c r="DA116" i="3"/>
  <c r="CZ116" i="3"/>
  <c r="CY116" i="3"/>
  <c r="CX116" i="3"/>
  <c r="CW116" i="3"/>
  <c r="CV116" i="3"/>
  <c r="CU116" i="3"/>
  <c r="CT116" i="3"/>
  <c r="CS116" i="3"/>
  <c r="CR116" i="3"/>
  <c r="CQ116" i="3"/>
  <c r="CP116" i="3"/>
  <c r="CO116" i="3"/>
  <c r="CN116" i="3"/>
  <c r="CM116" i="3"/>
  <c r="CL116" i="3"/>
  <c r="CK116" i="3"/>
  <c r="CJ116" i="3"/>
  <c r="CI116" i="3"/>
  <c r="CH116" i="3"/>
  <c r="CG116" i="3"/>
  <c r="CF116" i="3"/>
  <c r="CE116" i="3"/>
  <c r="CD116" i="3"/>
  <c r="CC116" i="3"/>
  <c r="CB116" i="3"/>
  <c r="CA116" i="3"/>
  <c r="BZ116" i="3"/>
  <c r="BY116" i="3"/>
  <c r="BX116" i="3"/>
  <c r="BW116" i="3"/>
  <c r="BV116" i="3"/>
  <c r="BU116" i="3"/>
  <c r="BT116" i="3"/>
  <c r="BS116" i="3"/>
  <c r="BR116" i="3"/>
  <c r="BQ116" i="3"/>
  <c r="BP116" i="3"/>
  <c r="BO116" i="3"/>
  <c r="BN116" i="3"/>
  <c r="BM116" i="3"/>
  <c r="BL116" i="3"/>
  <c r="BK116" i="3"/>
  <c r="BJ116" i="3"/>
  <c r="BI116" i="3"/>
  <c r="BH116" i="3"/>
  <c r="BG116" i="3"/>
  <c r="BF116" i="3"/>
  <c r="BE116" i="3"/>
  <c r="BD116" i="3"/>
  <c r="BC116" i="3"/>
  <c r="BB116" i="3"/>
  <c r="BA116" i="3"/>
  <c r="AZ116" i="3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N116" i="3" s="1"/>
  <c r="M116" i="3"/>
  <c r="L116" i="3"/>
  <c r="K116" i="3"/>
  <c r="J116" i="3"/>
  <c r="I116" i="3"/>
  <c r="H116" i="3"/>
  <c r="E116" i="3"/>
  <c r="D116" i="3"/>
  <c r="B116" i="3"/>
  <c r="DU115" i="3"/>
  <c r="DT115" i="3"/>
  <c r="DS115" i="3"/>
  <c r="AK115" i="3" s="1"/>
  <c r="O115" i="3" s="1"/>
  <c r="DR115" i="3"/>
  <c r="DQ115" i="3"/>
  <c r="DP115" i="3"/>
  <c r="DO115" i="3"/>
  <c r="DN115" i="3"/>
  <c r="DM115" i="3"/>
  <c r="DL115" i="3"/>
  <c r="DK115" i="3"/>
  <c r="DJ115" i="3"/>
  <c r="DI115" i="3"/>
  <c r="DH115" i="3"/>
  <c r="DG115" i="3"/>
  <c r="DF115" i="3"/>
  <c r="DE115" i="3"/>
  <c r="DD115" i="3"/>
  <c r="DC115" i="3"/>
  <c r="DB115" i="3"/>
  <c r="DA115" i="3"/>
  <c r="CZ115" i="3"/>
  <c r="CY115" i="3"/>
  <c r="CX115" i="3"/>
  <c r="CW115" i="3"/>
  <c r="CV115" i="3"/>
  <c r="CU115" i="3"/>
  <c r="CT115" i="3"/>
  <c r="CS115" i="3"/>
  <c r="CR115" i="3"/>
  <c r="CQ115" i="3"/>
  <c r="CP115" i="3"/>
  <c r="CO115" i="3"/>
  <c r="CN115" i="3"/>
  <c r="CM115" i="3"/>
  <c r="CL115" i="3"/>
  <c r="CK115" i="3"/>
  <c r="CJ115" i="3"/>
  <c r="CI115" i="3"/>
  <c r="CH115" i="3"/>
  <c r="CG115" i="3"/>
  <c r="CF115" i="3"/>
  <c r="CE115" i="3"/>
  <c r="CD115" i="3"/>
  <c r="CC115" i="3"/>
  <c r="CB115" i="3"/>
  <c r="CA115" i="3"/>
  <c r="BZ115" i="3"/>
  <c r="BY115" i="3"/>
  <c r="BX115" i="3"/>
  <c r="BW115" i="3"/>
  <c r="BV115" i="3"/>
  <c r="BU115" i="3"/>
  <c r="BT115" i="3"/>
  <c r="BS115" i="3"/>
  <c r="BR115" i="3"/>
  <c r="BQ115" i="3"/>
  <c r="BP115" i="3"/>
  <c r="BO115" i="3"/>
  <c r="BN115" i="3"/>
  <c r="BM115" i="3"/>
  <c r="BL115" i="3"/>
  <c r="BK115" i="3"/>
  <c r="BJ115" i="3"/>
  <c r="BI115" i="3"/>
  <c r="BH115" i="3"/>
  <c r="BG115" i="3"/>
  <c r="BF115" i="3"/>
  <c r="BE115" i="3"/>
  <c r="BD115" i="3"/>
  <c r="BC115" i="3"/>
  <c r="BB115" i="3"/>
  <c r="BA115" i="3"/>
  <c r="AZ115" i="3"/>
  <c r="AY115" i="3"/>
  <c r="AX115" i="3"/>
  <c r="AV115" i="3"/>
  <c r="AU115" i="3"/>
  <c r="AT115" i="3"/>
  <c r="AS115" i="3"/>
  <c r="AR115" i="3"/>
  <c r="AQ115" i="3"/>
  <c r="AP115" i="3"/>
  <c r="AO115" i="3"/>
  <c r="AN115" i="3"/>
  <c r="AM115" i="3"/>
  <c r="AL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AW115" i="3" s="1"/>
  <c r="R115" i="3"/>
  <c r="N115" i="3" s="1"/>
  <c r="Q115" i="3"/>
  <c r="P115" i="3"/>
  <c r="M115" i="3"/>
  <c r="L115" i="3"/>
  <c r="K115" i="3"/>
  <c r="J115" i="3"/>
  <c r="I115" i="3"/>
  <c r="H115" i="3"/>
  <c r="E115" i="3"/>
  <c r="D115" i="3"/>
  <c r="B115" i="3"/>
  <c r="DU114" i="3"/>
  <c r="DT114" i="3"/>
  <c r="DS114" i="3"/>
  <c r="DR114" i="3"/>
  <c r="DQ114" i="3"/>
  <c r="DP114" i="3"/>
  <c r="DO114" i="3"/>
  <c r="DN114" i="3"/>
  <c r="DM114" i="3"/>
  <c r="DL114" i="3"/>
  <c r="DK114" i="3"/>
  <c r="DJ114" i="3"/>
  <c r="DI114" i="3"/>
  <c r="DH114" i="3"/>
  <c r="DG114" i="3"/>
  <c r="DF114" i="3"/>
  <c r="DE114" i="3"/>
  <c r="DD114" i="3"/>
  <c r="DC114" i="3"/>
  <c r="DB114" i="3"/>
  <c r="DA114" i="3"/>
  <c r="CZ114" i="3"/>
  <c r="CY114" i="3"/>
  <c r="CX114" i="3"/>
  <c r="CW114" i="3"/>
  <c r="CV114" i="3"/>
  <c r="CU114" i="3"/>
  <c r="CT114" i="3"/>
  <c r="CS114" i="3"/>
  <c r="CR114" i="3"/>
  <c r="CQ114" i="3"/>
  <c r="CP114" i="3"/>
  <c r="CO114" i="3"/>
  <c r="CN114" i="3"/>
  <c r="CM114" i="3"/>
  <c r="CL114" i="3"/>
  <c r="CK114" i="3"/>
  <c r="CJ114" i="3"/>
  <c r="CI114" i="3"/>
  <c r="CH114" i="3"/>
  <c r="CG114" i="3"/>
  <c r="CF114" i="3"/>
  <c r="CE114" i="3"/>
  <c r="CD114" i="3"/>
  <c r="CC114" i="3"/>
  <c r="CB114" i="3"/>
  <c r="CA114" i="3"/>
  <c r="BZ114" i="3"/>
  <c r="BY114" i="3"/>
  <c r="BX114" i="3"/>
  <c r="BW114" i="3"/>
  <c r="BV114" i="3"/>
  <c r="BU114" i="3"/>
  <c r="BT114" i="3"/>
  <c r="BS114" i="3"/>
  <c r="BR114" i="3"/>
  <c r="BQ114" i="3"/>
  <c r="BP114" i="3"/>
  <c r="BO114" i="3"/>
  <c r="BN114" i="3"/>
  <c r="BM114" i="3"/>
  <c r="BL114" i="3"/>
  <c r="BK114" i="3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AQ114" i="3"/>
  <c r="AP114" i="3"/>
  <c r="AO114" i="3"/>
  <c r="AN114" i="3"/>
  <c r="AM114" i="3"/>
  <c r="AL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M114" i="3"/>
  <c r="L114" i="3"/>
  <c r="K114" i="3"/>
  <c r="J114" i="3"/>
  <c r="I114" i="3"/>
  <c r="H114" i="3"/>
  <c r="E114" i="3"/>
  <c r="D114" i="3"/>
  <c r="B114" i="3"/>
  <c r="DU113" i="3"/>
  <c r="DT113" i="3"/>
  <c r="DS113" i="3"/>
  <c r="DR113" i="3"/>
  <c r="DQ113" i="3"/>
  <c r="DP113" i="3"/>
  <c r="DO113" i="3"/>
  <c r="DN113" i="3"/>
  <c r="DM113" i="3"/>
  <c r="DL113" i="3"/>
  <c r="DK113" i="3"/>
  <c r="DJ113" i="3"/>
  <c r="DI113" i="3"/>
  <c r="DH113" i="3"/>
  <c r="DG113" i="3"/>
  <c r="DF113" i="3"/>
  <c r="DE113" i="3"/>
  <c r="DD113" i="3"/>
  <c r="DC113" i="3"/>
  <c r="DB113" i="3"/>
  <c r="DA113" i="3"/>
  <c r="CZ113" i="3"/>
  <c r="CY113" i="3"/>
  <c r="CX113" i="3"/>
  <c r="CW113" i="3"/>
  <c r="CV113" i="3"/>
  <c r="CU113" i="3"/>
  <c r="CT113" i="3"/>
  <c r="CS113" i="3"/>
  <c r="CR113" i="3"/>
  <c r="CQ113" i="3"/>
  <c r="CP113" i="3"/>
  <c r="CO113" i="3"/>
  <c r="CN113" i="3"/>
  <c r="CM113" i="3"/>
  <c r="CL113" i="3"/>
  <c r="CK113" i="3"/>
  <c r="CJ113" i="3"/>
  <c r="CI113" i="3"/>
  <c r="CH113" i="3"/>
  <c r="CG113" i="3"/>
  <c r="CF113" i="3"/>
  <c r="CE113" i="3"/>
  <c r="CD113" i="3"/>
  <c r="CC113" i="3"/>
  <c r="CB113" i="3"/>
  <c r="CA113" i="3"/>
  <c r="BZ113" i="3"/>
  <c r="BY113" i="3"/>
  <c r="BX113" i="3"/>
  <c r="BW113" i="3"/>
  <c r="BV113" i="3"/>
  <c r="BU113" i="3"/>
  <c r="BT113" i="3"/>
  <c r="BS113" i="3"/>
  <c r="BR113" i="3"/>
  <c r="BQ113" i="3"/>
  <c r="BP113" i="3"/>
  <c r="BO113" i="3"/>
  <c r="BN113" i="3"/>
  <c r="BM113" i="3"/>
  <c r="BL113" i="3"/>
  <c r="BK113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N113" i="3" s="1"/>
  <c r="P113" i="3"/>
  <c r="M113" i="3"/>
  <c r="L113" i="3"/>
  <c r="K113" i="3"/>
  <c r="J113" i="3"/>
  <c r="I113" i="3"/>
  <c r="H113" i="3"/>
  <c r="E113" i="3"/>
  <c r="D113" i="3"/>
  <c r="B113" i="3"/>
  <c r="DU112" i="3"/>
  <c r="DT112" i="3"/>
  <c r="DS112" i="3"/>
  <c r="AK112" i="3" s="1"/>
  <c r="O112" i="3" s="1"/>
  <c r="DR112" i="3"/>
  <c r="DQ112" i="3"/>
  <c r="DP112" i="3"/>
  <c r="DO112" i="3"/>
  <c r="DN112" i="3"/>
  <c r="DM112" i="3"/>
  <c r="DL112" i="3"/>
  <c r="DK112" i="3"/>
  <c r="DJ112" i="3"/>
  <c r="DI112" i="3"/>
  <c r="DH112" i="3"/>
  <c r="DG112" i="3"/>
  <c r="DF112" i="3"/>
  <c r="DE112" i="3"/>
  <c r="DD112" i="3"/>
  <c r="DC112" i="3"/>
  <c r="DB112" i="3"/>
  <c r="DA112" i="3"/>
  <c r="CZ112" i="3"/>
  <c r="CY112" i="3"/>
  <c r="CX112" i="3"/>
  <c r="CW112" i="3"/>
  <c r="CV112" i="3"/>
  <c r="CU112" i="3"/>
  <c r="CT112" i="3"/>
  <c r="CS112" i="3"/>
  <c r="CR112" i="3"/>
  <c r="CQ112" i="3"/>
  <c r="CP112" i="3"/>
  <c r="CO112" i="3"/>
  <c r="CN112" i="3"/>
  <c r="CM112" i="3"/>
  <c r="CL112" i="3"/>
  <c r="CK112" i="3"/>
  <c r="CJ112" i="3"/>
  <c r="CI112" i="3"/>
  <c r="CH112" i="3"/>
  <c r="CG112" i="3"/>
  <c r="CF112" i="3"/>
  <c r="CE112" i="3"/>
  <c r="CD112" i="3"/>
  <c r="CC112" i="3"/>
  <c r="CB112" i="3"/>
  <c r="CA112" i="3"/>
  <c r="BZ112" i="3"/>
  <c r="BY112" i="3"/>
  <c r="BX112" i="3"/>
  <c r="BW112" i="3"/>
  <c r="BV112" i="3"/>
  <c r="BU112" i="3"/>
  <c r="BT112" i="3"/>
  <c r="BS112" i="3"/>
  <c r="BR112" i="3"/>
  <c r="BQ112" i="3"/>
  <c r="BP112" i="3"/>
  <c r="BO112" i="3"/>
  <c r="BN112" i="3"/>
  <c r="BM112" i="3"/>
  <c r="BL112" i="3"/>
  <c r="BK112" i="3"/>
  <c r="BJ112" i="3"/>
  <c r="BI112" i="3"/>
  <c r="AJ112" i="3" s="1"/>
  <c r="BH112" i="3"/>
  <c r="BG112" i="3"/>
  <c r="BF112" i="3"/>
  <c r="BE112" i="3"/>
  <c r="BD112" i="3"/>
  <c r="BC112" i="3"/>
  <c r="BB112" i="3"/>
  <c r="BA112" i="3"/>
  <c r="AZ112" i="3"/>
  <c r="AY112" i="3"/>
  <c r="AX112" i="3"/>
  <c r="AV112" i="3"/>
  <c r="AU112" i="3"/>
  <c r="AT112" i="3"/>
  <c r="AS112" i="3"/>
  <c r="AQ112" i="3"/>
  <c r="AP112" i="3"/>
  <c r="AO112" i="3"/>
  <c r="AN112" i="3"/>
  <c r="AM112" i="3"/>
  <c r="AL112" i="3"/>
  <c r="AI112" i="3"/>
  <c r="AH112" i="3"/>
  <c r="AG112" i="3"/>
  <c r="AF112" i="3"/>
  <c r="AR112" i="3" s="1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AW112" i="3" s="1"/>
  <c r="R112" i="3"/>
  <c r="Q112" i="3"/>
  <c r="P112" i="3"/>
  <c r="N112" i="3"/>
  <c r="M112" i="3"/>
  <c r="L112" i="3"/>
  <c r="K112" i="3"/>
  <c r="J112" i="3"/>
  <c r="I112" i="3"/>
  <c r="H112" i="3"/>
  <c r="E112" i="3"/>
  <c r="D112" i="3"/>
  <c r="B112" i="3"/>
  <c r="DU111" i="3"/>
  <c r="DT111" i="3"/>
  <c r="DS111" i="3"/>
  <c r="DR111" i="3"/>
  <c r="DQ111" i="3"/>
  <c r="DP111" i="3"/>
  <c r="DO111" i="3"/>
  <c r="DN111" i="3"/>
  <c r="DM111" i="3"/>
  <c r="DL111" i="3"/>
  <c r="DK111" i="3"/>
  <c r="AK111" i="3" s="1"/>
  <c r="DJ111" i="3"/>
  <c r="DI111" i="3"/>
  <c r="DH111" i="3"/>
  <c r="DG111" i="3"/>
  <c r="DF111" i="3"/>
  <c r="DE111" i="3"/>
  <c r="DD111" i="3"/>
  <c r="DC111" i="3"/>
  <c r="DB111" i="3"/>
  <c r="DA111" i="3"/>
  <c r="CZ111" i="3"/>
  <c r="CY111" i="3"/>
  <c r="CX111" i="3"/>
  <c r="CW111" i="3"/>
  <c r="CV111" i="3"/>
  <c r="CU111" i="3"/>
  <c r="CT111" i="3"/>
  <c r="CS111" i="3"/>
  <c r="CR111" i="3"/>
  <c r="CQ111" i="3"/>
  <c r="CP111" i="3"/>
  <c r="CO111" i="3"/>
  <c r="CN111" i="3"/>
  <c r="CM111" i="3"/>
  <c r="CL111" i="3"/>
  <c r="CK111" i="3"/>
  <c r="CJ111" i="3"/>
  <c r="CI111" i="3"/>
  <c r="CH111" i="3"/>
  <c r="CG111" i="3"/>
  <c r="CF111" i="3"/>
  <c r="CE111" i="3"/>
  <c r="CD111" i="3"/>
  <c r="CC111" i="3"/>
  <c r="CB111" i="3"/>
  <c r="CA111" i="3"/>
  <c r="BZ111" i="3"/>
  <c r="BY111" i="3"/>
  <c r="BX111" i="3"/>
  <c r="BW111" i="3"/>
  <c r="BV111" i="3"/>
  <c r="BU111" i="3"/>
  <c r="BT111" i="3"/>
  <c r="BS111" i="3"/>
  <c r="BR111" i="3"/>
  <c r="BQ111" i="3"/>
  <c r="BP111" i="3"/>
  <c r="BO111" i="3"/>
  <c r="BN111" i="3"/>
  <c r="BM111" i="3"/>
  <c r="BL111" i="3"/>
  <c r="BK111" i="3"/>
  <c r="BJ111" i="3"/>
  <c r="BI111" i="3"/>
  <c r="BH111" i="3"/>
  <c r="BG111" i="3"/>
  <c r="BF111" i="3"/>
  <c r="BE111" i="3"/>
  <c r="BD111" i="3"/>
  <c r="BC111" i="3"/>
  <c r="BB111" i="3"/>
  <c r="BA111" i="3"/>
  <c r="AZ111" i="3"/>
  <c r="AY111" i="3"/>
  <c r="AX111" i="3"/>
  <c r="AV111" i="3"/>
  <c r="AU111" i="3"/>
  <c r="AT111" i="3"/>
  <c r="AS111" i="3"/>
  <c r="AR111" i="3"/>
  <c r="AQ111" i="3"/>
  <c r="AP111" i="3"/>
  <c r="AO111" i="3"/>
  <c r="AN111" i="3"/>
  <c r="AM111" i="3"/>
  <c r="AL111" i="3"/>
  <c r="AJ111" i="3"/>
  <c r="AI111" i="3"/>
  <c r="AH111" i="3"/>
  <c r="AG111" i="3"/>
  <c r="AF111" i="3"/>
  <c r="AE111" i="3"/>
  <c r="AD111" i="3"/>
  <c r="AC111" i="3"/>
  <c r="O111" i="3" s="1"/>
  <c r="AB111" i="3"/>
  <c r="AA111" i="3"/>
  <c r="Z111" i="3"/>
  <c r="Y111" i="3"/>
  <c r="X111" i="3"/>
  <c r="W111" i="3"/>
  <c r="V111" i="3"/>
  <c r="U111" i="3"/>
  <c r="T111" i="3"/>
  <c r="S111" i="3"/>
  <c r="AW111" i="3" s="1"/>
  <c r="R111" i="3"/>
  <c r="Q111" i="3"/>
  <c r="P111" i="3"/>
  <c r="N111" i="3"/>
  <c r="M111" i="3"/>
  <c r="L111" i="3"/>
  <c r="K111" i="3"/>
  <c r="J111" i="3"/>
  <c r="I111" i="3"/>
  <c r="H111" i="3"/>
  <c r="E111" i="3"/>
  <c r="D111" i="3"/>
  <c r="B111" i="3"/>
  <c r="DU110" i="3"/>
  <c r="DT110" i="3"/>
  <c r="DS110" i="3"/>
  <c r="AK110" i="3" s="1"/>
  <c r="O110" i="3" s="1"/>
  <c r="DR110" i="3"/>
  <c r="DQ110" i="3"/>
  <c r="DP110" i="3"/>
  <c r="DO110" i="3"/>
  <c r="DN110" i="3"/>
  <c r="DM110" i="3"/>
  <c r="DL110" i="3"/>
  <c r="DK110" i="3"/>
  <c r="DJ110" i="3"/>
  <c r="DI110" i="3"/>
  <c r="DH110" i="3"/>
  <c r="DG110" i="3"/>
  <c r="DF110" i="3"/>
  <c r="DE110" i="3"/>
  <c r="DD110" i="3"/>
  <c r="DC110" i="3"/>
  <c r="DB110" i="3"/>
  <c r="DA110" i="3"/>
  <c r="CZ110" i="3"/>
  <c r="CY110" i="3"/>
  <c r="CX110" i="3"/>
  <c r="CW110" i="3"/>
  <c r="CV110" i="3"/>
  <c r="CU110" i="3"/>
  <c r="CT110" i="3"/>
  <c r="CS110" i="3"/>
  <c r="CR110" i="3"/>
  <c r="CQ110" i="3"/>
  <c r="CP110" i="3"/>
  <c r="CO110" i="3"/>
  <c r="CN110" i="3"/>
  <c r="CM110" i="3"/>
  <c r="CL110" i="3"/>
  <c r="CK110" i="3"/>
  <c r="CJ110" i="3"/>
  <c r="CI110" i="3"/>
  <c r="CH110" i="3"/>
  <c r="CG110" i="3"/>
  <c r="CF110" i="3"/>
  <c r="CE110" i="3"/>
  <c r="CD110" i="3"/>
  <c r="CC110" i="3"/>
  <c r="CB110" i="3"/>
  <c r="CA110" i="3"/>
  <c r="BZ110" i="3"/>
  <c r="BY110" i="3"/>
  <c r="BX110" i="3"/>
  <c r="BW110" i="3"/>
  <c r="BV110" i="3"/>
  <c r="BU110" i="3"/>
  <c r="BT110" i="3"/>
  <c r="BS110" i="3"/>
  <c r="BR110" i="3"/>
  <c r="BQ110" i="3"/>
  <c r="BP110" i="3"/>
  <c r="BO110" i="3"/>
  <c r="BN110" i="3"/>
  <c r="BM110" i="3"/>
  <c r="BL110" i="3"/>
  <c r="BK110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V110" i="3"/>
  <c r="AU110" i="3"/>
  <c r="AT110" i="3"/>
  <c r="AS110" i="3"/>
  <c r="AR110" i="3"/>
  <c r="AQ110" i="3"/>
  <c r="AP110" i="3"/>
  <c r="AO110" i="3"/>
  <c r="AN110" i="3"/>
  <c r="AM110" i="3"/>
  <c r="AL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AW110" i="3" s="1"/>
  <c r="R110" i="3"/>
  <c r="Q110" i="3"/>
  <c r="P110" i="3"/>
  <c r="N110" i="3"/>
  <c r="M110" i="3"/>
  <c r="L110" i="3"/>
  <c r="K110" i="3"/>
  <c r="J110" i="3"/>
  <c r="I110" i="3"/>
  <c r="H110" i="3"/>
  <c r="E110" i="3"/>
  <c r="D110" i="3"/>
  <c r="B110" i="3"/>
  <c r="DU109" i="3"/>
  <c r="DT109" i="3"/>
  <c r="DS109" i="3"/>
  <c r="DR109" i="3"/>
  <c r="DQ109" i="3"/>
  <c r="DP109" i="3"/>
  <c r="DO109" i="3"/>
  <c r="DN109" i="3"/>
  <c r="DM109" i="3"/>
  <c r="DL109" i="3"/>
  <c r="DK109" i="3"/>
  <c r="DJ109" i="3"/>
  <c r="DI109" i="3"/>
  <c r="DH109" i="3"/>
  <c r="DG109" i="3"/>
  <c r="DF109" i="3"/>
  <c r="DE109" i="3"/>
  <c r="DD109" i="3"/>
  <c r="DC109" i="3"/>
  <c r="DB109" i="3"/>
  <c r="DA109" i="3"/>
  <c r="CZ109" i="3"/>
  <c r="CY109" i="3"/>
  <c r="CX109" i="3"/>
  <c r="CW109" i="3"/>
  <c r="CV109" i="3"/>
  <c r="CU109" i="3"/>
  <c r="CT109" i="3"/>
  <c r="CS109" i="3"/>
  <c r="CR109" i="3"/>
  <c r="CQ109" i="3"/>
  <c r="CP109" i="3"/>
  <c r="CO109" i="3"/>
  <c r="CN109" i="3"/>
  <c r="CM109" i="3"/>
  <c r="CL109" i="3"/>
  <c r="CK109" i="3"/>
  <c r="CJ109" i="3"/>
  <c r="CI109" i="3"/>
  <c r="CH109" i="3"/>
  <c r="CG109" i="3"/>
  <c r="CF109" i="3"/>
  <c r="CE109" i="3"/>
  <c r="CD109" i="3"/>
  <c r="CC109" i="3"/>
  <c r="CB109" i="3"/>
  <c r="CA109" i="3"/>
  <c r="BZ109" i="3"/>
  <c r="BY109" i="3"/>
  <c r="BX109" i="3"/>
  <c r="BW109" i="3"/>
  <c r="BV109" i="3"/>
  <c r="BU109" i="3"/>
  <c r="BT109" i="3"/>
  <c r="BS109" i="3"/>
  <c r="BR109" i="3"/>
  <c r="BQ109" i="3"/>
  <c r="BP109" i="3"/>
  <c r="BO109" i="3"/>
  <c r="BN109" i="3"/>
  <c r="BM109" i="3"/>
  <c r="BL109" i="3"/>
  <c r="BK109" i="3"/>
  <c r="BJ109" i="3"/>
  <c r="BI109" i="3"/>
  <c r="BH109" i="3"/>
  <c r="BG109" i="3"/>
  <c r="BF109" i="3"/>
  <c r="BE109" i="3"/>
  <c r="BD109" i="3"/>
  <c r="BC109" i="3"/>
  <c r="BB109" i="3"/>
  <c r="BA109" i="3"/>
  <c r="AZ109" i="3"/>
  <c r="AY109" i="3"/>
  <c r="AX109" i="3"/>
  <c r="AW109" i="3"/>
  <c r="AV109" i="3"/>
  <c r="AU109" i="3"/>
  <c r="AT109" i="3"/>
  <c r="AS109" i="3"/>
  <c r="AQ109" i="3"/>
  <c r="AP109" i="3"/>
  <c r="AO109" i="3"/>
  <c r="AN109" i="3"/>
  <c r="AM109" i="3"/>
  <c r="AL109" i="3"/>
  <c r="AK109" i="3"/>
  <c r="AI109" i="3"/>
  <c r="AH109" i="3"/>
  <c r="AG109" i="3"/>
  <c r="AF109" i="3"/>
  <c r="AR109" i="3" s="1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M109" i="3"/>
  <c r="L109" i="3"/>
  <c r="K109" i="3"/>
  <c r="J109" i="3"/>
  <c r="I109" i="3"/>
  <c r="H109" i="3"/>
  <c r="E109" i="3"/>
  <c r="D109" i="3"/>
  <c r="B109" i="3"/>
  <c r="DU108" i="3"/>
  <c r="DT108" i="3"/>
  <c r="DS108" i="3"/>
  <c r="DR108" i="3"/>
  <c r="DQ108" i="3"/>
  <c r="DP108" i="3"/>
  <c r="DO108" i="3"/>
  <c r="DN108" i="3"/>
  <c r="DM108" i="3"/>
  <c r="DL108" i="3"/>
  <c r="DK108" i="3"/>
  <c r="DJ108" i="3"/>
  <c r="DI108" i="3"/>
  <c r="DH108" i="3"/>
  <c r="DG108" i="3"/>
  <c r="DF108" i="3"/>
  <c r="DE108" i="3"/>
  <c r="DD108" i="3"/>
  <c r="DC108" i="3"/>
  <c r="DB108" i="3"/>
  <c r="DA108" i="3"/>
  <c r="CZ108" i="3"/>
  <c r="CY108" i="3"/>
  <c r="CX108" i="3"/>
  <c r="CW108" i="3"/>
  <c r="CV108" i="3"/>
  <c r="CU108" i="3"/>
  <c r="CT108" i="3"/>
  <c r="CS108" i="3"/>
  <c r="CR108" i="3"/>
  <c r="CQ108" i="3"/>
  <c r="CP108" i="3"/>
  <c r="CO108" i="3"/>
  <c r="CN108" i="3"/>
  <c r="CM108" i="3"/>
  <c r="CL108" i="3"/>
  <c r="CK108" i="3"/>
  <c r="CJ108" i="3"/>
  <c r="CI108" i="3"/>
  <c r="CH108" i="3"/>
  <c r="CG108" i="3"/>
  <c r="CF108" i="3"/>
  <c r="CE108" i="3"/>
  <c r="CD108" i="3"/>
  <c r="CC108" i="3"/>
  <c r="CB108" i="3"/>
  <c r="CA108" i="3"/>
  <c r="BZ108" i="3"/>
  <c r="BY108" i="3"/>
  <c r="BX108" i="3"/>
  <c r="BW108" i="3"/>
  <c r="BV108" i="3"/>
  <c r="BU108" i="3"/>
  <c r="BT108" i="3"/>
  <c r="BS108" i="3"/>
  <c r="BR108" i="3"/>
  <c r="BQ108" i="3"/>
  <c r="BP108" i="3"/>
  <c r="BO108" i="3"/>
  <c r="BN108" i="3"/>
  <c r="BM108" i="3"/>
  <c r="BL108" i="3"/>
  <c r="BK108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V108" i="3"/>
  <c r="AU108" i="3"/>
  <c r="AT108" i="3"/>
  <c r="AS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R108" i="3" s="1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AW108" i="3" s="1"/>
  <c r="R108" i="3"/>
  <c r="Q108" i="3"/>
  <c r="N108" i="3" s="1"/>
  <c r="P108" i="3"/>
  <c r="M108" i="3"/>
  <c r="L108" i="3"/>
  <c r="K108" i="3"/>
  <c r="J108" i="3"/>
  <c r="I108" i="3"/>
  <c r="H108" i="3"/>
  <c r="E108" i="3"/>
  <c r="D108" i="3"/>
  <c r="B108" i="3"/>
  <c r="DU107" i="3"/>
  <c r="DT107" i="3"/>
  <c r="DS107" i="3"/>
  <c r="DR107" i="3"/>
  <c r="DQ107" i="3"/>
  <c r="DP107" i="3"/>
  <c r="DO107" i="3"/>
  <c r="DN107" i="3"/>
  <c r="DM107" i="3"/>
  <c r="DL107" i="3"/>
  <c r="DK107" i="3"/>
  <c r="DJ107" i="3"/>
  <c r="DI107" i="3"/>
  <c r="DH107" i="3"/>
  <c r="DG107" i="3"/>
  <c r="DF107" i="3"/>
  <c r="DE107" i="3"/>
  <c r="DD107" i="3"/>
  <c r="DC107" i="3"/>
  <c r="DB107" i="3"/>
  <c r="DA107" i="3"/>
  <c r="CZ107" i="3"/>
  <c r="CY107" i="3"/>
  <c r="CX107" i="3"/>
  <c r="CW107" i="3"/>
  <c r="CV107" i="3"/>
  <c r="CU107" i="3"/>
  <c r="CT107" i="3"/>
  <c r="CS107" i="3"/>
  <c r="CR107" i="3"/>
  <c r="CQ107" i="3"/>
  <c r="CP107" i="3"/>
  <c r="CO107" i="3"/>
  <c r="CN107" i="3"/>
  <c r="CM107" i="3"/>
  <c r="CL107" i="3"/>
  <c r="CK107" i="3"/>
  <c r="CJ107" i="3"/>
  <c r="CI107" i="3"/>
  <c r="CH107" i="3"/>
  <c r="CG107" i="3"/>
  <c r="CF107" i="3"/>
  <c r="CE107" i="3"/>
  <c r="CD107" i="3"/>
  <c r="CC107" i="3"/>
  <c r="CB107" i="3"/>
  <c r="CA107" i="3"/>
  <c r="BZ107" i="3"/>
  <c r="BY107" i="3"/>
  <c r="BX107" i="3"/>
  <c r="BW107" i="3"/>
  <c r="BV107" i="3"/>
  <c r="BU107" i="3"/>
  <c r="BT107" i="3"/>
  <c r="BS107" i="3"/>
  <c r="BR107" i="3"/>
  <c r="BQ107" i="3"/>
  <c r="BP107" i="3"/>
  <c r="BO107" i="3"/>
  <c r="BN107" i="3"/>
  <c r="BM107" i="3"/>
  <c r="BL107" i="3"/>
  <c r="BK107" i="3"/>
  <c r="BJ107" i="3"/>
  <c r="BI107" i="3"/>
  <c r="BH107" i="3"/>
  <c r="BG107" i="3"/>
  <c r="BF107" i="3"/>
  <c r="BE107" i="3"/>
  <c r="BD107" i="3"/>
  <c r="BC107" i="3"/>
  <c r="BB107" i="3"/>
  <c r="BA107" i="3"/>
  <c r="AZ107" i="3"/>
  <c r="AY107" i="3"/>
  <c r="AX107" i="3"/>
  <c r="AV107" i="3"/>
  <c r="AU107" i="3"/>
  <c r="AT107" i="3"/>
  <c r="AS107" i="3"/>
  <c r="AQ107" i="3"/>
  <c r="AP107" i="3"/>
  <c r="AO107" i="3"/>
  <c r="AN107" i="3"/>
  <c r="AM107" i="3"/>
  <c r="AL107" i="3"/>
  <c r="AJ107" i="3"/>
  <c r="AI107" i="3"/>
  <c r="AH107" i="3"/>
  <c r="AG107" i="3"/>
  <c r="AF107" i="3"/>
  <c r="AR107" i="3" s="1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S107" i="3"/>
  <c r="AW107" i="3" s="1"/>
  <c r="R107" i="3"/>
  <c r="Q107" i="3"/>
  <c r="P107" i="3"/>
  <c r="N107" i="3" s="1"/>
  <c r="M107" i="3"/>
  <c r="L107" i="3"/>
  <c r="K107" i="3"/>
  <c r="J107" i="3"/>
  <c r="I107" i="3"/>
  <c r="H107" i="3"/>
  <c r="E107" i="3"/>
  <c r="D107" i="3"/>
  <c r="B107" i="3"/>
  <c r="DU106" i="3"/>
  <c r="DT106" i="3"/>
  <c r="DS106" i="3"/>
  <c r="DR106" i="3"/>
  <c r="DQ106" i="3"/>
  <c r="DP106" i="3"/>
  <c r="DO106" i="3"/>
  <c r="DN106" i="3"/>
  <c r="DM106" i="3"/>
  <c r="DL106" i="3"/>
  <c r="DK106" i="3"/>
  <c r="DJ106" i="3"/>
  <c r="DI106" i="3"/>
  <c r="DH106" i="3"/>
  <c r="DG106" i="3"/>
  <c r="DF106" i="3"/>
  <c r="DE106" i="3"/>
  <c r="DD106" i="3"/>
  <c r="DC106" i="3"/>
  <c r="DB106" i="3"/>
  <c r="DA106" i="3"/>
  <c r="CZ106" i="3"/>
  <c r="CY106" i="3"/>
  <c r="CX106" i="3"/>
  <c r="CW106" i="3"/>
  <c r="CV106" i="3"/>
  <c r="AK106" i="3" s="1"/>
  <c r="CU106" i="3"/>
  <c r="CT106" i="3"/>
  <c r="CS106" i="3"/>
  <c r="CR106" i="3"/>
  <c r="CQ106" i="3"/>
  <c r="CP106" i="3"/>
  <c r="CO106" i="3"/>
  <c r="CN106" i="3"/>
  <c r="CM106" i="3"/>
  <c r="CL106" i="3"/>
  <c r="CK106" i="3"/>
  <c r="CJ106" i="3"/>
  <c r="CI106" i="3"/>
  <c r="CH106" i="3"/>
  <c r="CG106" i="3"/>
  <c r="CF106" i="3"/>
  <c r="CE106" i="3"/>
  <c r="CD106" i="3"/>
  <c r="CC106" i="3"/>
  <c r="CB106" i="3"/>
  <c r="CA106" i="3"/>
  <c r="BZ106" i="3"/>
  <c r="BY106" i="3"/>
  <c r="BX106" i="3"/>
  <c r="BW106" i="3"/>
  <c r="BV106" i="3"/>
  <c r="BU106" i="3"/>
  <c r="BT106" i="3"/>
  <c r="BS106" i="3"/>
  <c r="BR106" i="3"/>
  <c r="BQ106" i="3"/>
  <c r="BP106" i="3"/>
  <c r="BO106" i="3"/>
  <c r="BN106" i="3"/>
  <c r="BM106" i="3"/>
  <c r="BL106" i="3"/>
  <c r="BK106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V106" i="3"/>
  <c r="AU106" i="3"/>
  <c r="AT106" i="3"/>
  <c r="AS106" i="3"/>
  <c r="AR106" i="3"/>
  <c r="AQ106" i="3"/>
  <c r="AP106" i="3"/>
  <c r="AO106" i="3"/>
  <c r="AN106" i="3"/>
  <c r="AM106" i="3"/>
  <c r="AL106" i="3"/>
  <c r="AJ106" i="3"/>
  <c r="AI106" i="3"/>
  <c r="AH106" i="3"/>
  <c r="AG106" i="3"/>
  <c r="AF106" i="3"/>
  <c r="AE106" i="3"/>
  <c r="AD106" i="3"/>
  <c r="AC106" i="3"/>
  <c r="AB106" i="3"/>
  <c r="AA106" i="3"/>
  <c r="Z106" i="3"/>
  <c r="Y106" i="3"/>
  <c r="X106" i="3"/>
  <c r="W106" i="3"/>
  <c r="V106" i="3"/>
  <c r="U106" i="3"/>
  <c r="T106" i="3"/>
  <c r="S106" i="3"/>
  <c r="AW106" i="3" s="1"/>
  <c r="R106" i="3"/>
  <c r="Q106" i="3"/>
  <c r="P106" i="3"/>
  <c r="O106" i="3"/>
  <c r="N106" i="3"/>
  <c r="M106" i="3"/>
  <c r="L106" i="3"/>
  <c r="K106" i="3"/>
  <c r="J106" i="3"/>
  <c r="I106" i="3"/>
  <c r="H106" i="3"/>
  <c r="E106" i="3"/>
  <c r="D106" i="3"/>
  <c r="B106" i="3"/>
  <c r="DU105" i="3"/>
  <c r="DT105" i="3"/>
  <c r="DS105" i="3"/>
  <c r="AK105" i="3" s="1"/>
  <c r="DR105" i="3"/>
  <c r="DQ105" i="3"/>
  <c r="DP105" i="3"/>
  <c r="DO105" i="3"/>
  <c r="DN105" i="3"/>
  <c r="DM105" i="3"/>
  <c r="DL105" i="3"/>
  <c r="DK105" i="3"/>
  <c r="DJ105" i="3"/>
  <c r="DI105" i="3"/>
  <c r="DH105" i="3"/>
  <c r="DG105" i="3"/>
  <c r="DF105" i="3"/>
  <c r="DE105" i="3"/>
  <c r="DD105" i="3"/>
  <c r="DC105" i="3"/>
  <c r="DB105" i="3"/>
  <c r="DA105" i="3"/>
  <c r="CZ105" i="3"/>
  <c r="CY105" i="3"/>
  <c r="CX105" i="3"/>
  <c r="CW105" i="3"/>
  <c r="CV105" i="3"/>
  <c r="CU105" i="3"/>
  <c r="CT105" i="3"/>
  <c r="CS105" i="3"/>
  <c r="CR105" i="3"/>
  <c r="CQ105" i="3"/>
  <c r="CP105" i="3"/>
  <c r="CO105" i="3"/>
  <c r="CN105" i="3"/>
  <c r="CM105" i="3"/>
  <c r="CL105" i="3"/>
  <c r="CK105" i="3"/>
  <c r="CJ105" i="3"/>
  <c r="CI105" i="3"/>
  <c r="CH105" i="3"/>
  <c r="CG105" i="3"/>
  <c r="CF105" i="3"/>
  <c r="CE105" i="3"/>
  <c r="CD105" i="3"/>
  <c r="CC105" i="3"/>
  <c r="CB105" i="3"/>
  <c r="CA105" i="3"/>
  <c r="BZ105" i="3"/>
  <c r="BY105" i="3"/>
  <c r="BX105" i="3"/>
  <c r="BW105" i="3"/>
  <c r="BV105" i="3"/>
  <c r="BU105" i="3"/>
  <c r="BT105" i="3"/>
  <c r="BS105" i="3"/>
  <c r="BR105" i="3"/>
  <c r="BQ105" i="3"/>
  <c r="BP105" i="3"/>
  <c r="BO105" i="3"/>
  <c r="BN105" i="3"/>
  <c r="BM105" i="3"/>
  <c r="BL105" i="3"/>
  <c r="BK105" i="3"/>
  <c r="BJ105" i="3"/>
  <c r="BI105" i="3"/>
  <c r="BH105" i="3"/>
  <c r="BG105" i="3"/>
  <c r="BF105" i="3"/>
  <c r="BE105" i="3"/>
  <c r="BD105" i="3"/>
  <c r="BC105" i="3"/>
  <c r="BB105" i="3"/>
  <c r="BA105" i="3"/>
  <c r="AZ105" i="3"/>
  <c r="AY105" i="3"/>
  <c r="AX105" i="3"/>
  <c r="AW105" i="3"/>
  <c r="AV105" i="3"/>
  <c r="AU105" i="3"/>
  <c r="AT105" i="3"/>
  <c r="AS105" i="3"/>
  <c r="AR105" i="3"/>
  <c r="AQ105" i="3"/>
  <c r="AP105" i="3"/>
  <c r="AO105" i="3"/>
  <c r="AN105" i="3"/>
  <c r="AM105" i="3"/>
  <c r="AL105" i="3"/>
  <c r="AI105" i="3"/>
  <c r="AH105" i="3"/>
  <c r="AG105" i="3"/>
  <c r="AF105" i="3"/>
  <c r="AE105" i="3"/>
  <c r="AD105" i="3"/>
  <c r="AC105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P105" i="3"/>
  <c r="N105" i="3"/>
  <c r="M105" i="3"/>
  <c r="L105" i="3"/>
  <c r="K105" i="3"/>
  <c r="J105" i="3"/>
  <c r="I105" i="3"/>
  <c r="H105" i="3"/>
  <c r="E105" i="3"/>
  <c r="D105" i="3"/>
  <c r="B105" i="3"/>
  <c r="DU104" i="3"/>
  <c r="DT104" i="3"/>
  <c r="DS104" i="3"/>
  <c r="AK104" i="3" s="1"/>
  <c r="O104" i="3" s="1"/>
  <c r="DR104" i="3"/>
  <c r="DQ104" i="3"/>
  <c r="DP104" i="3"/>
  <c r="DO104" i="3"/>
  <c r="DN104" i="3"/>
  <c r="DM104" i="3"/>
  <c r="DL104" i="3"/>
  <c r="DK104" i="3"/>
  <c r="DJ104" i="3"/>
  <c r="DI104" i="3"/>
  <c r="DH104" i="3"/>
  <c r="DG104" i="3"/>
  <c r="DF104" i="3"/>
  <c r="DE104" i="3"/>
  <c r="DD104" i="3"/>
  <c r="DC104" i="3"/>
  <c r="DB104" i="3"/>
  <c r="DA104" i="3"/>
  <c r="CZ104" i="3"/>
  <c r="CY104" i="3"/>
  <c r="CX104" i="3"/>
  <c r="CW104" i="3"/>
  <c r="CV104" i="3"/>
  <c r="CU104" i="3"/>
  <c r="CT104" i="3"/>
  <c r="CS104" i="3"/>
  <c r="CR104" i="3"/>
  <c r="CQ104" i="3"/>
  <c r="CP104" i="3"/>
  <c r="CO104" i="3"/>
  <c r="CN104" i="3"/>
  <c r="CM104" i="3"/>
  <c r="CL104" i="3"/>
  <c r="CK104" i="3"/>
  <c r="CJ104" i="3"/>
  <c r="CI104" i="3"/>
  <c r="CH104" i="3"/>
  <c r="CG104" i="3"/>
  <c r="CF104" i="3"/>
  <c r="CE104" i="3"/>
  <c r="CD104" i="3"/>
  <c r="CC104" i="3"/>
  <c r="CB104" i="3"/>
  <c r="CA104" i="3"/>
  <c r="BZ104" i="3"/>
  <c r="BY104" i="3"/>
  <c r="BX104" i="3"/>
  <c r="BW104" i="3"/>
  <c r="BV104" i="3"/>
  <c r="BU104" i="3"/>
  <c r="BT104" i="3"/>
  <c r="BS104" i="3"/>
  <c r="BR104" i="3"/>
  <c r="BQ104" i="3"/>
  <c r="BP104" i="3"/>
  <c r="BO104" i="3"/>
  <c r="BN104" i="3"/>
  <c r="BM104" i="3"/>
  <c r="BL104" i="3"/>
  <c r="BK104" i="3"/>
  <c r="AJ104" i="3" s="1"/>
  <c r="BJ104" i="3"/>
  <c r="BI104" i="3"/>
  <c r="BH104" i="3"/>
  <c r="BG104" i="3"/>
  <c r="BF104" i="3"/>
  <c r="BE104" i="3"/>
  <c r="BD104" i="3"/>
  <c r="BC104" i="3"/>
  <c r="BB104" i="3"/>
  <c r="BA104" i="3"/>
  <c r="AZ104" i="3"/>
  <c r="AY104" i="3"/>
  <c r="AX104" i="3"/>
  <c r="AV104" i="3"/>
  <c r="AU104" i="3"/>
  <c r="AT104" i="3"/>
  <c r="AS104" i="3"/>
  <c r="AQ104" i="3"/>
  <c r="AP104" i="3"/>
  <c r="AO104" i="3"/>
  <c r="AN104" i="3"/>
  <c r="AM104" i="3"/>
  <c r="AL104" i="3"/>
  <c r="AI104" i="3"/>
  <c r="AH104" i="3"/>
  <c r="AG104" i="3"/>
  <c r="AF104" i="3"/>
  <c r="AR104" i="3" s="1"/>
  <c r="AE104" i="3"/>
  <c r="AD104" i="3"/>
  <c r="AC104" i="3"/>
  <c r="AB104" i="3"/>
  <c r="AA104" i="3"/>
  <c r="Z104" i="3"/>
  <c r="Y104" i="3"/>
  <c r="X104" i="3"/>
  <c r="W104" i="3"/>
  <c r="V104" i="3"/>
  <c r="U104" i="3"/>
  <c r="T104" i="3"/>
  <c r="S104" i="3"/>
  <c r="AW104" i="3" s="1"/>
  <c r="R104" i="3"/>
  <c r="Q104" i="3"/>
  <c r="N104" i="3" s="1"/>
  <c r="P104" i="3"/>
  <c r="M104" i="3"/>
  <c r="L104" i="3"/>
  <c r="K104" i="3"/>
  <c r="J104" i="3"/>
  <c r="I104" i="3"/>
  <c r="H104" i="3"/>
  <c r="E104" i="3"/>
  <c r="D104" i="3"/>
  <c r="B104" i="3"/>
  <c r="DU103" i="3"/>
  <c r="DT103" i="3"/>
  <c r="DS103" i="3"/>
  <c r="DR103" i="3"/>
  <c r="DQ103" i="3"/>
  <c r="DP103" i="3"/>
  <c r="DO103" i="3"/>
  <c r="DN103" i="3"/>
  <c r="DM103" i="3"/>
  <c r="DL103" i="3"/>
  <c r="DK103" i="3"/>
  <c r="DJ103" i="3"/>
  <c r="DI103" i="3"/>
  <c r="DH103" i="3"/>
  <c r="DG103" i="3"/>
  <c r="DF103" i="3"/>
  <c r="DE103" i="3"/>
  <c r="DD103" i="3"/>
  <c r="DC103" i="3"/>
  <c r="DB103" i="3"/>
  <c r="DA103" i="3"/>
  <c r="CZ103" i="3"/>
  <c r="CY103" i="3"/>
  <c r="CX103" i="3"/>
  <c r="CW103" i="3"/>
  <c r="CV103" i="3"/>
  <c r="CU103" i="3"/>
  <c r="CT103" i="3"/>
  <c r="CS103" i="3"/>
  <c r="CR103" i="3"/>
  <c r="CQ103" i="3"/>
  <c r="CP103" i="3"/>
  <c r="CO103" i="3"/>
  <c r="CN103" i="3"/>
  <c r="CM103" i="3"/>
  <c r="CL103" i="3"/>
  <c r="CK103" i="3"/>
  <c r="CJ103" i="3"/>
  <c r="CI103" i="3"/>
  <c r="CH103" i="3"/>
  <c r="CG103" i="3"/>
  <c r="CF103" i="3"/>
  <c r="CE103" i="3"/>
  <c r="CD103" i="3"/>
  <c r="CC103" i="3"/>
  <c r="CB103" i="3"/>
  <c r="CA103" i="3"/>
  <c r="BZ103" i="3"/>
  <c r="BY103" i="3"/>
  <c r="BX103" i="3"/>
  <c r="BW103" i="3"/>
  <c r="BV103" i="3"/>
  <c r="BU103" i="3"/>
  <c r="BT103" i="3"/>
  <c r="BS103" i="3"/>
  <c r="BR103" i="3"/>
  <c r="BQ103" i="3"/>
  <c r="BP103" i="3"/>
  <c r="BO103" i="3"/>
  <c r="BN103" i="3"/>
  <c r="BM103" i="3"/>
  <c r="BL103" i="3"/>
  <c r="BK103" i="3"/>
  <c r="BJ103" i="3"/>
  <c r="BI103" i="3"/>
  <c r="BH103" i="3"/>
  <c r="BG103" i="3"/>
  <c r="BF103" i="3"/>
  <c r="BE103" i="3"/>
  <c r="BD103" i="3"/>
  <c r="BC103" i="3"/>
  <c r="BB103" i="3"/>
  <c r="BA103" i="3"/>
  <c r="AZ103" i="3"/>
  <c r="AY103" i="3"/>
  <c r="AX103" i="3"/>
  <c r="AV103" i="3"/>
  <c r="AU103" i="3"/>
  <c r="AT103" i="3"/>
  <c r="AS103" i="3"/>
  <c r="AQ103" i="3"/>
  <c r="AP103" i="3"/>
  <c r="AO103" i="3"/>
  <c r="AN103" i="3"/>
  <c r="AM103" i="3"/>
  <c r="AL103" i="3"/>
  <c r="AK103" i="3"/>
  <c r="AJ103" i="3"/>
  <c r="AI103" i="3"/>
  <c r="AH103" i="3"/>
  <c r="AG103" i="3"/>
  <c r="AF103" i="3"/>
  <c r="AR103" i="3" s="1"/>
  <c r="AE103" i="3"/>
  <c r="AD103" i="3"/>
  <c r="AC103" i="3"/>
  <c r="AB103" i="3"/>
  <c r="AA103" i="3"/>
  <c r="Z103" i="3"/>
  <c r="Y103" i="3"/>
  <c r="X103" i="3"/>
  <c r="W103" i="3"/>
  <c r="V103" i="3"/>
  <c r="U103" i="3"/>
  <c r="T103" i="3"/>
  <c r="S103" i="3"/>
  <c r="AW103" i="3" s="1"/>
  <c r="R103" i="3"/>
  <c r="Q103" i="3"/>
  <c r="P103" i="3"/>
  <c r="M103" i="3"/>
  <c r="L103" i="3"/>
  <c r="K103" i="3"/>
  <c r="J103" i="3"/>
  <c r="I103" i="3"/>
  <c r="H103" i="3"/>
  <c r="E103" i="3"/>
  <c r="D103" i="3"/>
  <c r="B103" i="3"/>
  <c r="DU102" i="3"/>
  <c r="DT102" i="3"/>
  <c r="DS102" i="3"/>
  <c r="AK102" i="3" s="1"/>
  <c r="O102" i="3" s="1"/>
  <c r="DR102" i="3"/>
  <c r="DQ102" i="3"/>
  <c r="DP102" i="3"/>
  <c r="DO102" i="3"/>
  <c r="DN102" i="3"/>
  <c r="DM102" i="3"/>
  <c r="DL102" i="3"/>
  <c r="DK102" i="3"/>
  <c r="DJ102" i="3"/>
  <c r="DI102" i="3"/>
  <c r="DH102" i="3"/>
  <c r="DG102" i="3"/>
  <c r="DF102" i="3"/>
  <c r="DE102" i="3"/>
  <c r="DD102" i="3"/>
  <c r="DC102" i="3"/>
  <c r="DB102" i="3"/>
  <c r="DA102" i="3"/>
  <c r="CZ102" i="3"/>
  <c r="CY102" i="3"/>
  <c r="CX102" i="3"/>
  <c r="CW102" i="3"/>
  <c r="CV102" i="3"/>
  <c r="CU102" i="3"/>
  <c r="CT102" i="3"/>
  <c r="CS102" i="3"/>
  <c r="CR102" i="3"/>
  <c r="CQ102" i="3"/>
  <c r="CP102" i="3"/>
  <c r="CO102" i="3"/>
  <c r="CN102" i="3"/>
  <c r="CM102" i="3"/>
  <c r="CL102" i="3"/>
  <c r="CK102" i="3"/>
  <c r="CJ102" i="3"/>
  <c r="CI102" i="3"/>
  <c r="CH102" i="3"/>
  <c r="CG102" i="3"/>
  <c r="CF102" i="3"/>
  <c r="CE102" i="3"/>
  <c r="CD102" i="3"/>
  <c r="CC102" i="3"/>
  <c r="CB102" i="3"/>
  <c r="CA102" i="3"/>
  <c r="BZ102" i="3"/>
  <c r="BY102" i="3"/>
  <c r="BX102" i="3"/>
  <c r="BW102" i="3"/>
  <c r="BV102" i="3"/>
  <c r="BU102" i="3"/>
  <c r="BT102" i="3"/>
  <c r="BS102" i="3"/>
  <c r="BR102" i="3"/>
  <c r="BQ102" i="3"/>
  <c r="BP102" i="3"/>
  <c r="BO102" i="3"/>
  <c r="BN102" i="3"/>
  <c r="BM102" i="3"/>
  <c r="BL102" i="3"/>
  <c r="BK102" i="3"/>
  <c r="BJ102" i="3"/>
  <c r="BI102" i="3"/>
  <c r="AJ102" i="3" s="1"/>
  <c r="BH102" i="3"/>
  <c r="BG102" i="3"/>
  <c r="BF102" i="3"/>
  <c r="BE102" i="3"/>
  <c r="BD102" i="3"/>
  <c r="BC102" i="3"/>
  <c r="BB102" i="3"/>
  <c r="BA102" i="3"/>
  <c r="AZ102" i="3"/>
  <c r="AY102" i="3"/>
  <c r="AX102" i="3"/>
  <c r="AV102" i="3"/>
  <c r="AU102" i="3"/>
  <c r="AT102" i="3"/>
  <c r="AS102" i="3"/>
  <c r="AQ102" i="3"/>
  <c r="AP102" i="3"/>
  <c r="AO102" i="3"/>
  <c r="AN102" i="3"/>
  <c r="AM102" i="3"/>
  <c r="AL102" i="3"/>
  <c r="AI102" i="3"/>
  <c r="AH102" i="3"/>
  <c r="AG102" i="3"/>
  <c r="AF102" i="3"/>
  <c r="AR102" i="3" s="1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AW102" i="3" s="1"/>
  <c r="R102" i="3"/>
  <c r="Q102" i="3"/>
  <c r="P102" i="3"/>
  <c r="N102" i="3" s="1"/>
  <c r="M102" i="3"/>
  <c r="L102" i="3"/>
  <c r="K102" i="3"/>
  <c r="J102" i="3"/>
  <c r="I102" i="3"/>
  <c r="H102" i="3"/>
  <c r="E102" i="3"/>
  <c r="D102" i="3"/>
  <c r="B102" i="3"/>
  <c r="DU101" i="3"/>
  <c r="DT101" i="3"/>
  <c r="DS101" i="3"/>
  <c r="DR101" i="3"/>
  <c r="DQ101" i="3"/>
  <c r="DP101" i="3"/>
  <c r="DO101" i="3"/>
  <c r="DN101" i="3"/>
  <c r="DM101" i="3"/>
  <c r="DL101" i="3"/>
  <c r="DK101" i="3"/>
  <c r="AK101" i="3" s="1"/>
  <c r="DJ101" i="3"/>
  <c r="DI101" i="3"/>
  <c r="DH101" i="3"/>
  <c r="DG101" i="3"/>
  <c r="DF101" i="3"/>
  <c r="DE101" i="3"/>
  <c r="DD101" i="3"/>
  <c r="DC101" i="3"/>
  <c r="DB101" i="3"/>
  <c r="DA101" i="3"/>
  <c r="CZ101" i="3"/>
  <c r="CY101" i="3"/>
  <c r="CX101" i="3"/>
  <c r="CW101" i="3"/>
  <c r="CV101" i="3"/>
  <c r="CU101" i="3"/>
  <c r="CT101" i="3"/>
  <c r="CS101" i="3"/>
  <c r="CR101" i="3"/>
  <c r="CQ101" i="3"/>
  <c r="CP101" i="3"/>
  <c r="CO101" i="3"/>
  <c r="CN101" i="3"/>
  <c r="CM101" i="3"/>
  <c r="CL101" i="3"/>
  <c r="CK101" i="3"/>
  <c r="CJ101" i="3"/>
  <c r="CI101" i="3"/>
  <c r="CH101" i="3"/>
  <c r="CG101" i="3"/>
  <c r="CF101" i="3"/>
  <c r="CE101" i="3"/>
  <c r="CD101" i="3"/>
  <c r="CC101" i="3"/>
  <c r="CB101" i="3"/>
  <c r="CA101" i="3"/>
  <c r="BZ101" i="3"/>
  <c r="BY101" i="3"/>
  <c r="BX101" i="3"/>
  <c r="BW101" i="3"/>
  <c r="BV101" i="3"/>
  <c r="BU101" i="3"/>
  <c r="BT101" i="3"/>
  <c r="BS101" i="3"/>
  <c r="BR101" i="3"/>
  <c r="BQ101" i="3"/>
  <c r="BP101" i="3"/>
  <c r="BO101" i="3"/>
  <c r="BN101" i="3"/>
  <c r="BM101" i="3"/>
  <c r="BL101" i="3"/>
  <c r="BK101" i="3"/>
  <c r="BJ101" i="3"/>
  <c r="BI101" i="3"/>
  <c r="BH101" i="3"/>
  <c r="BG101" i="3"/>
  <c r="BF101" i="3"/>
  <c r="BE101" i="3"/>
  <c r="BD101" i="3"/>
  <c r="BC101" i="3"/>
  <c r="BB101" i="3"/>
  <c r="BA101" i="3"/>
  <c r="AZ101" i="3"/>
  <c r="AY101" i="3"/>
  <c r="AX101" i="3"/>
  <c r="AW101" i="3"/>
  <c r="AV101" i="3"/>
  <c r="AU101" i="3"/>
  <c r="AT101" i="3"/>
  <c r="AS101" i="3"/>
  <c r="AR101" i="3"/>
  <c r="AQ101" i="3"/>
  <c r="AP101" i="3"/>
  <c r="AO101" i="3"/>
  <c r="AN101" i="3"/>
  <c r="AM101" i="3"/>
  <c r="AL101" i="3"/>
  <c r="AI101" i="3"/>
  <c r="AH101" i="3"/>
  <c r="AG101" i="3"/>
  <c r="AF101" i="3"/>
  <c r="AE101" i="3"/>
  <c r="AD101" i="3"/>
  <c r="AC101" i="3"/>
  <c r="AB101" i="3"/>
  <c r="AA101" i="3"/>
  <c r="Z101" i="3"/>
  <c r="Y101" i="3"/>
  <c r="X101" i="3"/>
  <c r="W101" i="3"/>
  <c r="V101" i="3"/>
  <c r="U101" i="3"/>
  <c r="T101" i="3"/>
  <c r="S101" i="3"/>
  <c r="R101" i="3"/>
  <c r="Q101" i="3"/>
  <c r="P101" i="3"/>
  <c r="M101" i="3"/>
  <c r="L101" i="3"/>
  <c r="K101" i="3"/>
  <c r="J101" i="3"/>
  <c r="I101" i="3"/>
  <c r="H101" i="3"/>
  <c r="E101" i="3"/>
  <c r="D101" i="3"/>
  <c r="B101" i="3"/>
  <c r="DU100" i="3"/>
  <c r="DT100" i="3"/>
  <c r="DS100" i="3"/>
  <c r="AK100" i="3" s="1"/>
  <c r="DR100" i="3"/>
  <c r="DQ100" i="3"/>
  <c r="DP100" i="3"/>
  <c r="DO100" i="3"/>
  <c r="DN100" i="3"/>
  <c r="DM100" i="3"/>
  <c r="DL100" i="3"/>
  <c r="DK100" i="3"/>
  <c r="DJ100" i="3"/>
  <c r="DI100" i="3"/>
  <c r="DH100" i="3"/>
  <c r="DG100" i="3"/>
  <c r="DF100" i="3"/>
  <c r="DE100" i="3"/>
  <c r="DD100" i="3"/>
  <c r="DC100" i="3"/>
  <c r="DB100" i="3"/>
  <c r="DA100" i="3"/>
  <c r="CZ100" i="3"/>
  <c r="CY100" i="3"/>
  <c r="CX100" i="3"/>
  <c r="CW100" i="3"/>
  <c r="CV100" i="3"/>
  <c r="CU100" i="3"/>
  <c r="CT100" i="3"/>
  <c r="CS100" i="3"/>
  <c r="CR100" i="3"/>
  <c r="CQ100" i="3"/>
  <c r="CP100" i="3"/>
  <c r="CO100" i="3"/>
  <c r="CN100" i="3"/>
  <c r="CM100" i="3"/>
  <c r="CL100" i="3"/>
  <c r="CK100" i="3"/>
  <c r="CJ100" i="3"/>
  <c r="CI100" i="3"/>
  <c r="CH100" i="3"/>
  <c r="CG100" i="3"/>
  <c r="CF100" i="3"/>
  <c r="CE100" i="3"/>
  <c r="CD100" i="3"/>
  <c r="CC100" i="3"/>
  <c r="CB100" i="3"/>
  <c r="CA100" i="3"/>
  <c r="BZ100" i="3"/>
  <c r="BY100" i="3"/>
  <c r="BX100" i="3"/>
  <c r="BW100" i="3"/>
  <c r="BV100" i="3"/>
  <c r="BU100" i="3"/>
  <c r="BT100" i="3"/>
  <c r="BS100" i="3"/>
  <c r="BR100" i="3"/>
  <c r="BQ100" i="3"/>
  <c r="BP100" i="3"/>
  <c r="BO100" i="3"/>
  <c r="BN100" i="3"/>
  <c r="BM100" i="3"/>
  <c r="BL100" i="3"/>
  <c r="BK100" i="3"/>
  <c r="BJ100" i="3"/>
  <c r="BI100" i="3"/>
  <c r="BH100" i="3"/>
  <c r="BG100" i="3"/>
  <c r="BF100" i="3"/>
  <c r="BE100" i="3"/>
  <c r="BD100" i="3"/>
  <c r="BC100" i="3"/>
  <c r="BB100" i="3"/>
  <c r="BA100" i="3"/>
  <c r="AZ100" i="3"/>
  <c r="AY100" i="3"/>
  <c r="AX100" i="3"/>
  <c r="AW100" i="3"/>
  <c r="AV100" i="3"/>
  <c r="AU100" i="3"/>
  <c r="AT100" i="3"/>
  <c r="AS100" i="3"/>
  <c r="AR100" i="3"/>
  <c r="AQ100" i="3"/>
  <c r="AP100" i="3"/>
  <c r="AO100" i="3"/>
  <c r="AN100" i="3"/>
  <c r="AM100" i="3"/>
  <c r="AL100" i="3"/>
  <c r="AI100" i="3"/>
  <c r="AH100" i="3"/>
  <c r="AG100" i="3"/>
  <c r="AF100" i="3"/>
  <c r="AE100" i="3"/>
  <c r="AD100" i="3"/>
  <c r="AC100" i="3"/>
  <c r="AB100" i="3"/>
  <c r="AA100" i="3"/>
  <c r="Z100" i="3"/>
  <c r="Y100" i="3"/>
  <c r="X100" i="3"/>
  <c r="W100" i="3"/>
  <c r="V100" i="3"/>
  <c r="U100" i="3"/>
  <c r="T100" i="3"/>
  <c r="S100" i="3"/>
  <c r="R100" i="3"/>
  <c r="N100" i="3" s="1"/>
  <c r="Q100" i="3"/>
  <c r="P100" i="3"/>
  <c r="M100" i="3"/>
  <c r="L100" i="3"/>
  <c r="K100" i="3"/>
  <c r="J100" i="3"/>
  <c r="I100" i="3"/>
  <c r="H100" i="3"/>
  <c r="E100" i="3"/>
  <c r="D100" i="3"/>
  <c r="B100" i="3"/>
  <c r="DU99" i="3"/>
  <c r="DT99" i="3"/>
  <c r="DS99" i="3"/>
  <c r="DR99" i="3"/>
  <c r="DQ99" i="3"/>
  <c r="DP99" i="3"/>
  <c r="DO99" i="3"/>
  <c r="DN99" i="3"/>
  <c r="DM99" i="3"/>
  <c r="DL99" i="3"/>
  <c r="DK99" i="3"/>
  <c r="DJ99" i="3"/>
  <c r="DI99" i="3"/>
  <c r="DH99" i="3"/>
  <c r="DG99" i="3"/>
  <c r="DF99" i="3"/>
  <c r="DE99" i="3"/>
  <c r="DD99" i="3"/>
  <c r="DC99" i="3"/>
  <c r="DB99" i="3"/>
  <c r="DA99" i="3"/>
  <c r="CZ99" i="3"/>
  <c r="CY99" i="3"/>
  <c r="CX99" i="3"/>
  <c r="CW99" i="3"/>
  <c r="CV99" i="3"/>
  <c r="CU99" i="3"/>
  <c r="CT99" i="3"/>
  <c r="CS99" i="3"/>
  <c r="CR99" i="3"/>
  <c r="CQ99" i="3"/>
  <c r="CP99" i="3"/>
  <c r="CO99" i="3"/>
  <c r="CN99" i="3"/>
  <c r="CM99" i="3"/>
  <c r="CL99" i="3"/>
  <c r="CK99" i="3"/>
  <c r="CJ99" i="3"/>
  <c r="CI99" i="3"/>
  <c r="CH99" i="3"/>
  <c r="CG99" i="3"/>
  <c r="CF99" i="3"/>
  <c r="CE99" i="3"/>
  <c r="CD99" i="3"/>
  <c r="CC99" i="3"/>
  <c r="CB99" i="3"/>
  <c r="CA99" i="3"/>
  <c r="BZ99" i="3"/>
  <c r="BY99" i="3"/>
  <c r="BX99" i="3"/>
  <c r="BW99" i="3"/>
  <c r="BV99" i="3"/>
  <c r="BU99" i="3"/>
  <c r="BT99" i="3"/>
  <c r="BS99" i="3"/>
  <c r="BR99" i="3"/>
  <c r="BQ99" i="3"/>
  <c r="BP99" i="3"/>
  <c r="BO99" i="3"/>
  <c r="BN99" i="3"/>
  <c r="BM99" i="3"/>
  <c r="BL99" i="3"/>
  <c r="BK99" i="3"/>
  <c r="AJ99" i="3" s="1"/>
  <c r="BJ99" i="3"/>
  <c r="BI99" i="3"/>
  <c r="BH99" i="3"/>
  <c r="BG99" i="3"/>
  <c r="BF99" i="3"/>
  <c r="BE99" i="3"/>
  <c r="BD99" i="3"/>
  <c r="BC99" i="3"/>
  <c r="BB99" i="3"/>
  <c r="BA99" i="3"/>
  <c r="AZ99" i="3"/>
  <c r="AY99" i="3"/>
  <c r="AX99" i="3"/>
  <c r="AV99" i="3"/>
  <c r="AU99" i="3"/>
  <c r="AT99" i="3"/>
  <c r="AS99" i="3"/>
  <c r="AQ99" i="3"/>
  <c r="AP99" i="3"/>
  <c r="AO99" i="3"/>
  <c r="AN99" i="3"/>
  <c r="AM99" i="3"/>
  <c r="AL99" i="3"/>
  <c r="AK99" i="3"/>
  <c r="AI99" i="3"/>
  <c r="AH99" i="3"/>
  <c r="AG99" i="3"/>
  <c r="AF99" i="3"/>
  <c r="AR99" i="3" s="1"/>
  <c r="AE99" i="3"/>
  <c r="AD99" i="3"/>
  <c r="AC99" i="3"/>
  <c r="AB99" i="3"/>
  <c r="AA99" i="3"/>
  <c r="Z99" i="3"/>
  <c r="Y99" i="3"/>
  <c r="X99" i="3"/>
  <c r="W99" i="3"/>
  <c r="V99" i="3"/>
  <c r="U99" i="3"/>
  <c r="T99" i="3"/>
  <c r="S99" i="3"/>
  <c r="AW99" i="3" s="1"/>
  <c r="R99" i="3"/>
  <c r="N99" i="3" s="1"/>
  <c r="O99" i="3" s="1"/>
  <c r="Q99" i="3"/>
  <c r="P99" i="3"/>
  <c r="M99" i="3"/>
  <c r="L99" i="3"/>
  <c r="K99" i="3"/>
  <c r="J99" i="3"/>
  <c r="I99" i="3"/>
  <c r="H99" i="3"/>
  <c r="E99" i="3"/>
  <c r="D99" i="3"/>
  <c r="B99" i="3"/>
  <c r="DU98" i="3"/>
  <c r="DT98" i="3"/>
  <c r="DS98" i="3"/>
  <c r="DR98" i="3"/>
  <c r="DQ98" i="3"/>
  <c r="DP98" i="3"/>
  <c r="DO98" i="3"/>
  <c r="DN98" i="3"/>
  <c r="DM98" i="3"/>
  <c r="DL98" i="3"/>
  <c r="DK98" i="3"/>
  <c r="DJ98" i="3"/>
  <c r="DI98" i="3"/>
  <c r="DH98" i="3"/>
  <c r="DG98" i="3"/>
  <c r="DF98" i="3"/>
  <c r="DE98" i="3"/>
  <c r="DD98" i="3"/>
  <c r="DC98" i="3"/>
  <c r="DB98" i="3"/>
  <c r="DA98" i="3"/>
  <c r="CZ98" i="3"/>
  <c r="CY98" i="3"/>
  <c r="CX98" i="3"/>
  <c r="CW98" i="3"/>
  <c r="CV98" i="3"/>
  <c r="CU98" i="3"/>
  <c r="CT98" i="3"/>
  <c r="CS98" i="3"/>
  <c r="CR98" i="3"/>
  <c r="CQ98" i="3"/>
  <c r="CP98" i="3"/>
  <c r="CO98" i="3"/>
  <c r="CN98" i="3"/>
  <c r="CM98" i="3"/>
  <c r="CL98" i="3"/>
  <c r="CK98" i="3"/>
  <c r="CJ98" i="3"/>
  <c r="CI98" i="3"/>
  <c r="CH98" i="3"/>
  <c r="CG98" i="3"/>
  <c r="CF98" i="3"/>
  <c r="CE98" i="3"/>
  <c r="CD98" i="3"/>
  <c r="CC98" i="3"/>
  <c r="CB98" i="3"/>
  <c r="CA98" i="3"/>
  <c r="BZ98" i="3"/>
  <c r="BY98" i="3"/>
  <c r="BX98" i="3"/>
  <c r="BW98" i="3"/>
  <c r="BV98" i="3"/>
  <c r="BU98" i="3"/>
  <c r="BT98" i="3"/>
  <c r="BS98" i="3"/>
  <c r="BR98" i="3"/>
  <c r="BQ98" i="3"/>
  <c r="BP98" i="3"/>
  <c r="BO98" i="3"/>
  <c r="BN98" i="3"/>
  <c r="BM98" i="3"/>
  <c r="BL98" i="3"/>
  <c r="BK98" i="3"/>
  <c r="BJ98" i="3"/>
  <c r="BI98" i="3"/>
  <c r="AJ98" i="3" s="1"/>
  <c r="BH98" i="3"/>
  <c r="BG98" i="3"/>
  <c r="BF98" i="3"/>
  <c r="BE98" i="3"/>
  <c r="BD98" i="3"/>
  <c r="BC98" i="3"/>
  <c r="BB98" i="3"/>
  <c r="BA98" i="3"/>
  <c r="AZ98" i="3"/>
  <c r="AY98" i="3"/>
  <c r="AX98" i="3"/>
  <c r="AW98" i="3"/>
  <c r="AV98" i="3"/>
  <c r="AU98" i="3"/>
  <c r="AT98" i="3"/>
  <c r="AS98" i="3"/>
  <c r="AR98" i="3"/>
  <c r="AQ98" i="3"/>
  <c r="AP98" i="3"/>
  <c r="AO98" i="3"/>
  <c r="AN98" i="3"/>
  <c r="AM98" i="3"/>
  <c r="AL98" i="3"/>
  <c r="AK98" i="3"/>
  <c r="AI98" i="3"/>
  <c r="AH98" i="3"/>
  <c r="AG98" i="3"/>
  <c r="AF98" i="3"/>
  <c r="AE98" i="3"/>
  <c r="AD98" i="3"/>
  <c r="AC98" i="3"/>
  <c r="AB98" i="3"/>
  <c r="AA98" i="3"/>
  <c r="Z98" i="3"/>
  <c r="Y98" i="3"/>
  <c r="X98" i="3"/>
  <c r="W98" i="3"/>
  <c r="V98" i="3"/>
  <c r="U98" i="3"/>
  <c r="T98" i="3"/>
  <c r="S98" i="3"/>
  <c r="R98" i="3"/>
  <c r="Q98" i="3"/>
  <c r="P98" i="3"/>
  <c r="M98" i="3"/>
  <c r="L98" i="3"/>
  <c r="K98" i="3"/>
  <c r="J98" i="3"/>
  <c r="I98" i="3"/>
  <c r="H98" i="3"/>
  <c r="E98" i="3"/>
  <c r="D98" i="3"/>
  <c r="B98" i="3"/>
  <c r="DU97" i="3"/>
  <c r="DT97" i="3"/>
  <c r="DS97" i="3"/>
  <c r="DR97" i="3"/>
  <c r="DQ97" i="3"/>
  <c r="DP97" i="3"/>
  <c r="DO97" i="3"/>
  <c r="DN97" i="3"/>
  <c r="DM97" i="3"/>
  <c r="DL97" i="3"/>
  <c r="DK97" i="3"/>
  <c r="DJ97" i="3"/>
  <c r="DI97" i="3"/>
  <c r="DH97" i="3"/>
  <c r="DG97" i="3"/>
  <c r="DF97" i="3"/>
  <c r="DE97" i="3"/>
  <c r="DD97" i="3"/>
  <c r="DC97" i="3"/>
  <c r="DB97" i="3"/>
  <c r="DA97" i="3"/>
  <c r="CZ97" i="3"/>
  <c r="CY97" i="3"/>
  <c r="CX97" i="3"/>
  <c r="CW97" i="3"/>
  <c r="CV97" i="3"/>
  <c r="CU97" i="3"/>
  <c r="CT97" i="3"/>
  <c r="CS97" i="3"/>
  <c r="CR97" i="3"/>
  <c r="CQ97" i="3"/>
  <c r="CP97" i="3"/>
  <c r="CO97" i="3"/>
  <c r="CN97" i="3"/>
  <c r="CM97" i="3"/>
  <c r="CL97" i="3"/>
  <c r="CK97" i="3"/>
  <c r="CJ97" i="3"/>
  <c r="CI97" i="3"/>
  <c r="CH97" i="3"/>
  <c r="CG97" i="3"/>
  <c r="CF97" i="3"/>
  <c r="CE97" i="3"/>
  <c r="CD97" i="3"/>
  <c r="CC97" i="3"/>
  <c r="CB97" i="3"/>
  <c r="CA97" i="3"/>
  <c r="BZ97" i="3"/>
  <c r="BY97" i="3"/>
  <c r="BX97" i="3"/>
  <c r="BW97" i="3"/>
  <c r="BV97" i="3"/>
  <c r="BU97" i="3"/>
  <c r="BT97" i="3"/>
  <c r="BS97" i="3"/>
  <c r="BR97" i="3"/>
  <c r="BQ97" i="3"/>
  <c r="BP97" i="3"/>
  <c r="BO97" i="3"/>
  <c r="BN97" i="3"/>
  <c r="BM97" i="3"/>
  <c r="BL97" i="3"/>
  <c r="BK97" i="3"/>
  <c r="BJ97" i="3"/>
  <c r="BI97" i="3"/>
  <c r="AJ97" i="3" s="1"/>
  <c r="BH97" i="3"/>
  <c r="BG97" i="3"/>
  <c r="BF97" i="3"/>
  <c r="BE97" i="3"/>
  <c r="BD97" i="3"/>
  <c r="BC97" i="3"/>
  <c r="BB97" i="3"/>
  <c r="BA97" i="3"/>
  <c r="AZ97" i="3"/>
  <c r="AY97" i="3"/>
  <c r="AX97" i="3"/>
  <c r="AV97" i="3"/>
  <c r="AU97" i="3"/>
  <c r="AT97" i="3"/>
  <c r="AS97" i="3"/>
  <c r="AQ97" i="3"/>
  <c r="AP97" i="3"/>
  <c r="AO97" i="3"/>
  <c r="AN97" i="3"/>
  <c r="AM97" i="3"/>
  <c r="AL97" i="3"/>
  <c r="AI97" i="3"/>
  <c r="AH97" i="3"/>
  <c r="AG97" i="3"/>
  <c r="AF97" i="3"/>
  <c r="AR97" i="3" s="1"/>
  <c r="AE97" i="3"/>
  <c r="AD97" i="3"/>
  <c r="AC97" i="3"/>
  <c r="AB97" i="3"/>
  <c r="AA97" i="3"/>
  <c r="Z97" i="3"/>
  <c r="Y97" i="3"/>
  <c r="X97" i="3"/>
  <c r="W97" i="3"/>
  <c r="V97" i="3"/>
  <c r="U97" i="3"/>
  <c r="T97" i="3"/>
  <c r="S97" i="3"/>
  <c r="AW97" i="3" s="1"/>
  <c r="R97" i="3"/>
  <c r="Q97" i="3"/>
  <c r="P97" i="3"/>
  <c r="N97" i="3" s="1"/>
  <c r="M97" i="3"/>
  <c r="L97" i="3"/>
  <c r="K97" i="3"/>
  <c r="J97" i="3"/>
  <c r="I97" i="3"/>
  <c r="H97" i="3"/>
  <c r="E97" i="3"/>
  <c r="D97" i="3"/>
  <c r="B97" i="3"/>
  <c r="DU96" i="3"/>
  <c r="DT96" i="3"/>
  <c r="DS96" i="3"/>
  <c r="DR96" i="3"/>
  <c r="DQ96" i="3"/>
  <c r="DP96" i="3"/>
  <c r="DO96" i="3"/>
  <c r="DN96" i="3"/>
  <c r="DM96" i="3"/>
  <c r="DL96" i="3"/>
  <c r="DK96" i="3"/>
  <c r="AK96" i="3" s="1"/>
  <c r="DJ96" i="3"/>
  <c r="DI96" i="3"/>
  <c r="DH96" i="3"/>
  <c r="DG96" i="3"/>
  <c r="DF96" i="3"/>
  <c r="DE96" i="3"/>
  <c r="DD96" i="3"/>
  <c r="DC96" i="3"/>
  <c r="DB96" i="3"/>
  <c r="DA96" i="3"/>
  <c r="CZ96" i="3"/>
  <c r="CY96" i="3"/>
  <c r="CX96" i="3"/>
  <c r="CW96" i="3"/>
  <c r="CV96" i="3"/>
  <c r="CU96" i="3"/>
  <c r="CT96" i="3"/>
  <c r="CS96" i="3"/>
  <c r="CR96" i="3"/>
  <c r="CQ96" i="3"/>
  <c r="CP96" i="3"/>
  <c r="CO96" i="3"/>
  <c r="CN96" i="3"/>
  <c r="CM96" i="3"/>
  <c r="CL96" i="3"/>
  <c r="CK96" i="3"/>
  <c r="CJ96" i="3"/>
  <c r="CI96" i="3"/>
  <c r="CH96" i="3"/>
  <c r="CG96" i="3"/>
  <c r="CF96" i="3"/>
  <c r="CE96" i="3"/>
  <c r="CD96" i="3"/>
  <c r="CC96" i="3"/>
  <c r="CB96" i="3"/>
  <c r="CA96" i="3"/>
  <c r="BZ96" i="3"/>
  <c r="BY96" i="3"/>
  <c r="BX96" i="3"/>
  <c r="BW96" i="3"/>
  <c r="BV96" i="3"/>
  <c r="BU96" i="3"/>
  <c r="BT96" i="3"/>
  <c r="BS96" i="3"/>
  <c r="BR96" i="3"/>
  <c r="BQ96" i="3"/>
  <c r="BP96" i="3"/>
  <c r="BO96" i="3"/>
  <c r="BN96" i="3"/>
  <c r="BM96" i="3"/>
  <c r="BL96" i="3"/>
  <c r="BK96" i="3"/>
  <c r="BJ96" i="3"/>
  <c r="BI96" i="3"/>
  <c r="BH96" i="3"/>
  <c r="BG96" i="3"/>
  <c r="BF96" i="3"/>
  <c r="BE96" i="3"/>
  <c r="BD96" i="3"/>
  <c r="BC96" i="3"/>
  <c r="BB96" i="3"/>
  <c r="BA96" i="3"/>
  <c r="AZ96" i="3"/>
  <c r="AY96" i="3"/>
  <c r="AX96" i="3"/>
  <c r="AV96" i="3"/>
  <c r="AU96" i="3"/>
  <c r="AT96" i="3"/>
  <c r="AS96" i="3"/>
  <c r="AR96" i="3"/>
  <c r="AQ96" i="3"/>
  <c r="AP96" i="3"/>
  <c r="AO96" i="3"/>
  <c r="AN96" i="3"/>
  <c r="AM96" i="3"/>
  <c r="AL96" i="3"/>
  <c r="AJ96" i="3"/>
  <c r="AI96" i="3"/>
  <c r="AH96" i="3"/>
  <c r="AG96" i="3"/>
  <c r="AF96" i="3"/>
  <c r="AE96" i="3"/>
  <c r="AD96" i="3"/>
  <c r="AC96" i="3"/>
  <c r="AB96" i="3"/>
  <c r="AA96" i="3"/>
  <c r="Z96" i="3"/>
  <c r="Y96" i="3"/>
  <c r="X96" i="3"/>
  <c r="W96" i="3"/>
  <c r="V96" i="3"/>
  <c r="U96" i="3"/>
  <c r="T96" i="3"/>
  <c r="S96" i="3"/>
  <c r="AW96" i="3" s="1"/>
  <c r="R96" i="3"/>
  <c r="Q96" i="3"/>
  <c r="P96" i="3"/>
  <c r="O96" i="3"/>
  <c r="N96" i="3"/>
  <c r="M96" i="3"/>
  <c r="L96" i="3"/>
  <c r="K96" i="3"/>
  <c r="J96" i="3"/>
  <c r="I96" i="3"/>
  <c r="H96" i="3"/>
  <c r="E96" i="3"/>
  <c r="D96" i="3"/>
  <c r="B96" i="3"/>
  <c r="DU95" i="3"/>
  <c r="DT95" i="3"/>
  <c r="DS95" i="3"/>
  <c r="AK95" i="3" s="1"/>
  <c r="DR95" i="3"/>
  <c r="DQ95" i="3"/>
  <c r="DP95" i="3"/>
  <c r="DO95" i="3"/>
  <c r="DN95" i="3"/>
  <c r="DM95" i="3"/>
  <c r="DL95" i="3"/>
  <c r="DK95" i="3"/>
  <c r="DJ95" i="3"/>
  <c r="DI95" i="3"/>
  <c r="DH95" i="3"/>
  <c r="DG95" i="3"/>
  <c r="DF95" i="3"/>
  <c r="DE95" i="3"/>
  <c r="DD95" i="3"/>
  <c r="DC95" i="3"/>
  <c r="DB95" i="3"/>
  <c r="DA95" i="3"/>
  <c r="CZ95" i="3"/>
  <c r="CY95" i="3"/>
  <c r="CX95" i="3"/>
  <c r="CW95" i="3"/>
  <c r="CV95" i="3"/>
  <c r="CU95" i="3"/>
  <c r="CT95" i="3"/>
  <c r="CS95" i="3"/>
  <c r="CR95" i="3"/>
  <c r="CQ95" i="3"/>
  <c r="CP95" i="3"/>
  <c r="CO95" i="3"/>
  <c r="CN95" i="3"/>
  <c r="CM95" i="3"/>
  <c r="CL95" i="3"/>
  <c r="CK95" i="3"/>
  <c r="CJ95" i="3"/>
  <c r="CI95" i="3"/>
  <c r="CH95" i="3"/>
  <c r="CG95" i="3"/>
  <c r="CF95" i="3"/>
  <c r="CE95" i="3"/>
  <c r="CD95" i="3"/>
  <c r="CC95" i="3"/>
  <c r="CB95" i="3"/>
  <c r="CA95" i="3"/>
  <c r="BZ95" i="3"/>
  <c r="BY95" i="3"/>
  <c r="BX95" i="3"/>
  <c r="BW95" i="3"/>
  <c r="BV95" i="3"/>
  <c r="BU95" i="3"/>
  <c r="BT95" i="3"/>
  <c r="BS95" i="3"/>
  <c r="BR95" i="3"/>
  <c r="BQ95" i="3"/>
  <c r="BP95" i="3"/>
  <c r="BO95" i="3"/>
  <c r="BN95" i="3"/>
  <c r="BM95" i="3"/>
  <c r="BL95" i="3"/>
  <c r="BK95" i="3"/>
  <c r="BJ95" i="3"/>
  <c r="BI95" i="3"/>
  <c r="BH95" i="3"/>
  <c r="BG95" i="3"/>
  <c r="BF95" i="3"/>
  <c r="BE95" i="3"/>
  <c r="BD95" i="3"/>
  <c r="BC95" i="3"/>
  <c r="BB95" i="3"/>
  <c r="BA95" i="3"/>
  <c r="AZ95" i="3"/>
  <c r="AY95" i="3"/>
  <c r="AX95" i="3"/>
  <c r="AW95" i="3"/>
  <c r="AV95" i="3"/>
  <c r="AU95" i="3"/>
  <c r="AT95" i="3"/>
  <c r="AS95" i="3"/>
  <c r="AR95" i="3"/>
  <c r="AQ95" i="3"/>
  <c r="AP95" i="3"/>
  <c r="AO95" i="3"/>
  <c r="AN95" i="3"/>
  <c r="AM95" i="3"/>
  <c r="AL95" i="3"/>
  <c r="AI95" i="3"/>
  <c r="AH95" i="3"/>
  <c r="AG95" i="3"/>
  <c r="AF95" i="3"/>
  <c r="AE95" i="3"/>
  <c r="AD95" i="3"/>
  <c r="AC95" i="3"/>
  <c r="AB95" i="3"/>
  <c r="AA95" i="3"/>
  <c r="Z95" i="3"/>
  <c r="Y95" i="3"/>
  <c r="X95" i="3"/>
  <c r="W95" i="3"/>
  <c r="V95" i="3"/>
  <c r="U95" i="3"/>
  <c r="T95" i="3"/>
  <c r="S95" i="3"/>
  <c r="R95" i="3"/>
  <c r="Q95" i="3"/>
  <c r="P95" i="3"/>
  <c r="N95" i="3"/>
  <c r="M95" i="3"/>
  <c r="L95" i="3"/>
  <c r="K95" i="3"/>
  <c r="J95" i="3"/>
  <c r="I95" i="3"/>
  <c r="H95" i="3"/>
  <c r="E95" i="3"/>
  <c r="D95" i="3"/>
  <c r="B95" i="3"/>
  <c r="DU94" i="3"/>
  <c r="DT94" i="3"/>
  <c r="DS94" i="3"/>
  <c r="DR94" i="3"/>
  <c r="DQ94" i="3"/>
  <c r="DP94" i="3"/>
  <c r="DO94" i="3"/>
  <c r="DN94" i="3"/>
  <c r="DM94" i="3"/>
  <c r="DL94" i="3"/>
  <c r="DK94" i="3"/>
  <c r="AK94" i="3" s="1"/>
  <c r="O94" i="3" s="1"/>
  <c r="DJ94" i="3"/>
  <c r="DI94" i="3"/>
  <c r="DH94" i="3"/>
  <c r="DG94" i="3"/>
  <c r="DF94" i="3"/>
  <c r="DE94" i="3"/>
  <c r="DD94" i="3"/>
  <c r="DC94" i="3"/>
  <c r="DB94" i="3"/>
  <c r="DA94" i="3"/>
  <c r="CZ94" i="3"/>
  <c r="CY94" i="3"/>
  <c r="CX94" i="3"/>
  <c r="CW94" i="3"/>
  <c r="CV94" i="3"/>
  <c r="CU94" i="3"/>
  <c r="CT94" i="3"/>
  <c r="CS94" i="3"/>
  <c r="CR94" i="3"/>
  <c r="CQ94" i="3"/>
  <c r="CP94" i="3"/>
  <c r="CO94" i="3"/>
  <c r="CN94" i="3"/>
  <c r="CM94" i="3"/>
  <c r="CL94" i="3"/>
  <c r="CK94" i="3"/>
  <c r="CJ94" i="3"/>
  <c r="CI94" i="3"/>
  <c r="CH94" i="3"/>
  <c r="CG94" i="3"/>
  <c r="CF94" i="3"/>
  <c r="CE94" i="3"/>
  <c r="CD94" i="3"/>
  <c r="CC94" i="3"/>
  <c r="CB94" i="3"/>
  <c r="CA94" i="3"/>
  <c r="BZ94" i="3"/>
  <c r="BY94" i="3"/>
  <c r="BX94" i="3"/>
  <c r="AJ94" i="3" s="1"/>
  <c r="BW94" i="3"/>
  <c r="BV94" i="3"/>
  <c r="BU94" i="3"/>
  <c r="BT94" i="3"/>
  <c r="BS94" i="3"/>
  <c r="BR94" i="3"/>
  <c r="BQ94" i="3"/>
  <c r="BP94" i="3"/>
  <c r="BO94" i="3"/>
  <c r="BN94" i="3"/>
  <c r="BM94" i="3"/>
  <c r="BL94" i="3"/>
  <c r="BK94" i="3"/>
  <c r="BJ94" i="3"/>
  <c r="BI94" i="3"/>
  <c r="BH94" i="3"/>
  <c r="BG94" i="3"/>
  <c r="BF94" i="3"/>
  <c r="BE94" i="3"/>
  <c r="BD94" i="3"/>
  <c r="BC94" i="3"/>
  <c r="BB94" i="3"/>
  <c r="BA94" i="3"/>
  <c r="AZ94" i="3"/>
  <c r="AY94" i="3"/>
  <c r="AX94" i="3"/>
  <c r="AV94" i="3"/>
  <c r="AU94" i="3"/>
  <c r="AT94" i="3"/>
  <c r="AS94" i="3"/>
  <c r="AR94" i="3"/>
  <c r="AQ94" i="3"/>
  <c r="AP94" i="3"/>
  <c r="AO94" i="3"/>
  <c r="AN94" i="3"/>
  <c r="AM94" i="3"/>
  <c r="AL94" i="3"/>
  <c r="AI94" i="3"/>
  <c r="AH94" i="3"/>
  <c r="AG94" i="3"/>
  <c r="AF94" i="3"/>
  <c r="AE94" i="3"/>
  <c r="AD94" i="3"/>
  <c r="AC94" i="3"/>
  <c r="AB94" i="3"/>
  <c r="AA94" i="3"/>
  <c r="Z94" i="3"/>
  <c r="Y94" i="3"/>
  <c r="X94" i="3"/>
  <c r="W94" i="3"/>
  <c r="V94" i="3"/>
  <c r="U94" i="3"/>
  <c r="T94" i="3"/>
  <c r="S94" i="3"/>
  <c r="AW94" i="3" s="1"/>
  <c r="R94" i="3"/>
  <c r="Q94" i="3"/>
  <c r="P94" i="3"/>
  <c r="N94" i="3"/>
  <c r="M94" i="3"/>
  <c r="L94" i="3"/>
  <c r="K94" i="3"/>
  <c r="J94" i="3"/>
  <c r="I94" i="3"/>
  <c r="H94" i="3"/>
  <c r="E94" i="3"/>
  <c r="D94" i="3"/>
  <c r="B94" i="3"/>
  <c r="DU93" i="3"/>
  <c r="DT93" i="3"/>
  <c r="DS93" i="3"/>
  <c r="DR93" i="3"/>
  <c r="DQ93" i="3"/>
  <c r="DP93" i="3"/>
  <c r="DO93" i="3"/>
  <c r="DN93" i="3"/>
  <c r="DM93" i="3"/>
  <c r="DL93" i="3"/>
  <c r="DK93" i="3"/>
  <c r="DJ93" i="3"/>
  <c r="DI93" i="3"/>
  <c r="DH93" i="3"/>
  <c r="DG93" i="3"/>
  <c r="DF93" i="3"/>
  <c r="DE93" i="3"/>
  <c r="DD93" i="3"/>
  <c r="DC93" i="3"/>
  <c r="DB93" i="3"/>
  <c r="DA93" i="3"/>
  <c r="CZ93" i="3"/>
  <c r="CY93" i="3"/>
  <c r="CX93" i="3"/>
  <c r="CW93" i="3"/>
  <c r="CV93" i="3"/>
  <c r="CU93" i="3"/>
  <c r="CT93" i="3"/>
  <c r="CS93" i="3"/>
  <c r="CR93" i="3"/>
  <c r="CQ93" i="3"/>
  <c r="CP93" i="3"/>
  <c r="CO93" i="3"/>
  <c r="CN93" i="3"/>
  <c r="CM93" i="3"/>
  <c r="CL93" i="3"/>
  <c r="CK93" i="3"/>
  <c r="CJ93" i="3"/>
  <c r="CI93" i="3"/>
  <c r="CH93" i="3"/>
  <c r="CG93" i="3"/>
  <c r="CF93" i="3"/>
  <c r="CE93" i="3"/>
  <c r="CD93" i="3"/>
  <c r="CC93" i="3"/>
  <c r="CB93" i="3"/>
  <c r="CA93" i="3"/>
  <c r="BZ93" i="3"/>
  <c r="AJ93" i="3" s="1"/>
  <c r="BY93" i="3"/>
  <c r="BX93" i="3"/>
  <c r="BW93" i="3"/>
  <c r="BV93" i="3"/>
  <c r="BU93" i="3"/>
  <c r="BT93" i="3"/>
  <c r="BS93" i="3"/>
  <c r="BR93" i="3"/>
  <c r="BQ93" i="3"/>
  <c r="BP93" i="3"/>
  <c r="BO93" i="3"/>
  <c r="BN93" i="3"/>
  <c r="BM93" i="3"/>
  <c r="BL93" i="3"/>
  <c r="BK93" i="3"/>
  <c r="BJ93" i="3"/>
  <c r="BI93" i="3"/>
  <c r="BH93" i="3"/>
  <c r="BG93" i="3"/>
  <c r="BF93" i="3"/>
  <c r="BE93" i="3"/>
  <c r="BD93" i="3"/>
  <c r="BC93" i="3"/>
  <c r="BB93" i="3"/>
  <c r="BA93" i="3"/>
  <c r="AZ93" i="3"/>
  <c r="AY93" i="3"/>
  <c r="AX93" i="3"/>
  <c r="AV93" i="3"/>
  <c r="AU93" i="3"/>
  <c r="AT93" i="3"/>
  <c r="AS93" i="3"/>
  <c r="AQ93" i="3"/>
  <c r="AP93" i="3"/>
  <c r="AO93" i="3"/>
  <c r="AN93" i="3"/>
  <c r="AM93" i="3"/>
  <c r="AL93" i="3"/>
  <c r="AK93" i="3"/>
  <c r="AI93" i="3"/>
  <c r="AH93" i="3"/>
  <c r="AG93" i="3"/>
  <c r="AF93" i="3"/>
  <c r="AR93" i="3" s="1"/>
  <c r="AE93" i="3"/>
  <c r="AD93" i="3"/>
  <c r="AC93" i="3"/>
  <c r="AB93" i="3"/>
  <c r="AA93" i="3"/>
  <c r="Z93" i="3"/>
  <c r="Y93" i="3"/>
  <c r="X93" i="3"/>
  <c r="W93" i="3"/>
  <c r="V93" i="3"/>
  <c r="U93" i="3"/>
  <c r="T93" i="3"/>
  <c r="S93" i="3"/>
  <c r="AW93" i="3" s="1"/>
  <c r="R93" i="3"/>
  <c r="Q93" i="3"/>
  <c r="P93" i="3"/>
  <c r="M93" i="3"/>
  <c r="L93" i="3"/>
  <c r="K93" i="3"/>
  <c r="J93" i="3"/>
  <c r="I93" i="3"/>
  <c r="H93" i="3"/>
  <c r="E93" i="3"/>
  <c r="D93" i="3"/>
  <c r="B93" i="3"/>
  <c r="DU92" i="3"/>
  <c r="DT92" i="3"/>
  <c r="DS92" i="3"/>
  <c r="DR92" i="3"/>
  <c r="DQ92" i="3"/>
  <c r="DP92" i="3"/>
  <c r="DO92" i="3"/>
  <c r="DN92" i="3"/>
  <c r="DM92" i="3"/>
  <c r="DL92" i="3"/>
  <c r="DK92" i="3"/>
  <c r="DJ92" i="3"/>
  <c r="DI92" i="3"/>
  <c r="DH92" i="3"/>
  <c r="DG92" i="3"/>
  <c r="DF92" i="3"/>
  <c r="DE92" i="3"/>
  <c r="DD92" i="3"/>
  <c r="DC92" i="3"/>
  <c r="DB92" i="3"/>
  <c r="DA92" i="3"/>
  <c r="CZ92" i="3"/>
  <c r="CY92" i="3"/>
  <c r="CX92" i="3"/>
  <c r="CW92" i="3"/>
  <c r="CV92" i="3"/>
  <c r="CU92" i="3"/>
  <c r="CT92" i="3"/>
  <c r="CS92" i="3"/>
  <c r="CR92" i="3"/>
  <c r="CQ92" i="3"/>
  <c r="CP92" i="3"/>
  <c r="CO92" i="3"/>
  <c r="CN92" i="3"/>
  <c r="CM92" i="3"/>
  <c r="CL92" i="3"/>
  <c r="CK92" i="3"/>
  <c r="CJ92" i="3"/>
  <c r="CI92" i="3"/>
  <c r="CH92" i="3"/>
  <c r="CG92" i="3"/>
  <c r="CF92" i="3"/>
  <c r="CE92" i="3"/>
  <c r="CD92" i="3"/>
  <c r="CC92" i="3"/>
  <c r="CB92" i="3"/>
  <c r="CA92" i="3"/>
  <c r="BZ92" i="3"/>
  <c r="BY92" i="3"/>
  <c r="BX92" i="3"/>
  <c r="BW92" i="3"/>
  <c r="BV92" i="3"/>
  <c r="BU92" i="3"/>
  <c r="BT92" i="3"/>
  <c r="BS92" i="3"/>
  <c r="BR92" i="3"/>
  <c r="BQ92" i="3"/>
  <c r="BP92" i="3"/>
  <c r="BO92" i="3"/>
  <c r="BN92" i="3"/>
  <c r="BM92" i="3"/>
  <c r="BL92" i="3"/>
  <c r="BK92" i="3"/>
  <c r="BJ92" i="3"/>
  <c r="BI92" i="3"/>
  <c r="AJ92" i="3" s="1"/>
  <c r="BH92" i="3"/>
  <c r="BG92" i="3"/>
  <c r="BF92" i="3"/>
  <c r="BE92" i="3"/>
  <c r="BD92" i="3"/>
  <c r="BC92" i="3"/>
  <c r="BB92" i="3"/>
  <c r="BA92" i="3"/>
  <c r="AZ92" i="3"/>
  <c r="AY92" i="3"/>
  <c r="AX92" i="3"/>
  <c r="AV92" i="3"/>
  <c r="AU92" i="3"/>
  <c r="AT92" i="3"/>
  <c r="AS92" i="3"/>
  <c r="AR92" i="3"/>
  <c r="AQ92" i="3"/>
  <c r="AP92" i="3"/>
  <c r="AO92" i="3"/>
  <c r="AN92" i="3"/>
  <c r="AM92" i="3"/>
  <c r="AL92" i="3"/>
  <c r="AI92" i="3"/>
  <c r="AH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AW92" i="3" s="1"/>
  <c r="R92" i="3"/>
  <c r="Q92" i="3"/>
  <c r="P92" i="3"/>
  <c r="N92" i="3"/>
  <c r="M92" i="3"/>
  <c r="L92" i="3"/>
  <c r="K92" i="3"/>
  <c r="J92" i="3"/>
  <c r="I92" i="3"/>
  <c r="H92" i="3"/>
  <c r="E92" i="3"/>
  <c r="D92" i="3"/>
  <c r="B92" i="3"/>
  <c r="DU91" i="3"/>
  <c r="DT91" i="3"/>
  <c r="DS91" i="3"/>
  <c r="DR91" i="3"/>
  <c r="DQ91" i="3"/>
  <c r="DP91" i="3"/>
  <c r="DO91" i="3"/>
  <c r="DN91" i="3"/>
  <c r="DM91" i="3"/>
  <c r="DL91" i="3"/>
  <c r="DK91" i="3"/>
  <c r="DJ91" i="3"/>
  <c r="DI91" i="3"/>
  <c r="DH91" i="3"/>
  <c r="DG91" i="3"/>
  <c r="DF91" i="3"/>
  <c r="DE91" i="3"/>
  <c r="DD91" i="3"/>
  <c r="DC91" i="3"/>
  <c r="DB91" i="3"/>
  <c r="DA91" i="3"/>
  <c r="CZ91" i="3"/>
  <c r="CY91" i="3"/>
  <c r="CX91" i="3"/>
  <c r="CW91" i="3"/>
  <c r="CV91" i="3"/>
  <c r="CU91" i="3"/>
  <c r="CT91" i="3"/>
  <c r="CS91" i="3"/>
  <c r="CR91" i="3"/>
  <c r="CQ91" i="3"/>
  <c r="CP91" i="3"/>
  <c r="CO91" i="3"/>
  <c r="CN91" i="3"/>
  <c r="CM91" i="3"/>
  <c r="CL91" i="3"/>
  <c r="CK91" i="3"/>
  <c r="CJ91" i="3"/>
  <c r="CI91" i="3"/>
  <c r="CH91" i="3"/>
  <c r="CG91" i="3"/>
  <c r="CF91" i="3"/>
  <c r="CE91" i="3"/>
  <c r="CD91" i="3"/>
  <c r="CC91" i="3"/>
  <c r="CB91" i="3"/>
  <c r="CA91" i="3"/>
  <c r="BZ91" i="3"/>
  <c r="BY91" i="3"/>
  <c r="BX91" i="3"/>
  <c r="BW91" i="3"/>
  <c r="BV91" i="3"/>
  <c r="BU91" i="3"/>
  <c r="BT91" i="3"/>
  <c r="BS91" i="3"/>
  <c r="BR91" i="3"/>
  <c r="BQ91" i="3"/>
  <c r="BP91" i="3"/>
  <c r="BO91" i="3"/>
  <c r="BN91" i="3"/>
  <c r="BM91" i="3"/>
  <c r="BL91" i="3"/>
  <c r="BK91" i="3"/>
  <c r="BJ91" i="3"/>
  <c r="BI91" i="3"/>
  <c r="BH91" i="3"/>
  <c r="BG91" i="3"/>
  <c r="BF91" i="3"/>
  <c r="BE91" i="3"/>
  <c r="BD91" i="3"/>
  <c r="BC91" i="3"/>
  <c r="BB91" i="3"/>
  <c r="BA91" i="3"/>
  <c r="AZ91" i="3"/>
  <c r="AY91" i="3"/>
  <c r="AX91" i="3"/>
  <c r="AW91" i="3"/>
  <c r="AV91" i="3"/>
  <c r="AU91" i="3"/>
  <c r="AT91" i="3"/>
  <c r="AS91" i="3"/>
  <c r="AR91" i="3"/>
  <c r="AQ91" i="3"/>
  <c r="AP91" i="3"/>
  <c r="AO91" i="3"/>
  <c r="AN91" i="3"/>
  <c r="AM91" i="3"/>
  <c r="AL91" i="3"/>
  <c r="AI91" i="3"/>
  <c r="AH91" i="3"/>
  <c r="AG91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M91" i="3"/>
  <c r="L91" i="3"/>
  <c r="K91" i="3"/>
  <c r="J91" i="3"/>
  <c r="I91" i="3"/>
  <c r="H91" i="3"/>
  <c r="E91" i="3"/>
  <c r="D91" i="3"/>
  <c r="B91" i="3"/>
  <c r="DU90" i="3"/>
  <c r="DT90" i="3"/>
  <c r="DS90" i="3"/>
  <c r="AK90" i="3" s="1"/>
  <c r="DR90" i="3"/>
  <c r="DQ90" i="3"/>
  <c r="DP90" i="3"/>
  <c r="DO90" i="3"/>
  <c r="DN90" i="3"/>
  <c r="DM90" i="3"/>
  <c r="DL90" i="3"/>
  <c r="DK90" i="3"/>
  <c r="DJ90" i="3"/>
  <c r="DI90" i="3"/>
  <c r="DH90" i="3"/>
  <c r="DG90" i="3"/>
  <c r="DF90" i="3"/>
  <c r="DE90" i="3"/>
  <c r="DD90" i="3"/>
  <c r="DC90" i="3"/>
  <c r="DB90" i="3"/>
  <c r="DA90" i="3"/>
  <c r="CZ90" i="3"/>
  <c r="CY90" i="3"/>
  <c r="CX90" i="3"/>
  <c r="CW90" i="3"/>
  <c r="CV90" i="3"/>
  <c r="CU90" i="3"/>
  <c r="CT90" i="3"/>
  <c r="CS90" i="3"/>
  <c r="CR90" i="3"/>
  <c r="CQ90" i="3"/>
  <c r="CP90" i="3"/>
  <c r="CO90" i="3"/>
  <c r="CN90" i="3"/>
  <c r="CM90" i="3"/>
  <c r="CL90" i="3"/>
  <c r="CK90" i="3"/>
  <c r="CJ90" i="3"/>
  <c r="CI90" i="3"/>
  <c r="CH90" i="3"/>
  <c r="CG90" i="3"/>
  <c r="CF90" i="3"/>
  <c r="CE90" i="3"/>
  <c r="CD90" i="3"/>
  <c r="CC90" i="3"/>
  <c r="CB90" i="3"/>
  <c r="CA90" i="3"/>
  <c r="BZ90" i="3"/>
  <c r="BY90" i="3"/>
  <c r="BX90" i="3"/>
  <c r="BW90" i="3"/>
  <c r="BV90" i="3"/>
  <c r="BU90" i="3"/>
  <c r="BT90" i="3"/>
  <c r="BS90" i="3"/>
  <c r="BR90" i="3"/>
  <c r="BQ90" i="3"/>
  <c r="BP90" i="3"/>
  <c r="BO90" i="3"/>
  <c r="BN90" i="3"/>
  <c r="BM90" i="3"/>
  <c r="BL90" i="3"/>
  <c r="BK90" i="3"/>
  <c r="BJ90" i="3"/>
  <c r="BI90" i="3"/>
  <c r="BH90" i="3"/>
  <c r="BG90" i="3"/>
  <c r="BF90" i="3"/>
  <c r="BE90" i="3"/>
  <c r="BD90" i="3"/>
  <c r="BC90" i="3"/>
  <c r="BB90" i="3"/>
  <c r="BA90" i="3"/>
  <c r="AZ90" i="3"/>
  <c r="AY90" i="3"/>
  <c r="AX90" i="3"/>
  <c r="AW90" i="3"/>
  <c r="AV90" i="3"/>
  <c r="AU90" i="3"/>
  <c r="AT90" i="3"/>
  <c r="AS90" i="3"/>
  <c r="AQ90" i="3"/>
  <c r="AP90" i="3"/>
  <c r="AO90" i="3"/>
  <c r="AN90" i="3"/>
  <c r="AM90" i="3"/>
  <c r="AL90" i="3"/>
  <c r="AI90" i="3"/>
  <c r="AH90" i="3"/>
  <c r="AG90" i="3"/>
  <c r="AF90" i="3"/>
  <c r="AR90" i="3" s="1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N90" i="3" s="1"/>
  <c r="Q90" i="3"/>
  <c r="P90" i="3"/>
  <c r="M90" i="3"/>
  <c r="L90" i="3"/>
  <c r="K90" i="3"/>
  <c r="J90" i="3"/>
  <c r="I90" i="3"/>
  <c r="H90" i="3"/>
  <c r="E90" i="3"/>
  <c r="D90" i="3"/>
  <c r="B90" i="3"/>
  <c r="DU89" i="3"/>
  <c r="DT89" i="3"/>
  <c r="DS89" i="3"/>
  <c r="AK89" i="3" s="1"/>
  <c r="DR89" i="3"/>
  <c r="DQ89" i="3"/>
  <c r="DP89" i="3"/>
  <c r="DO89" i="3"/>
  <c r="DN89" i="3"/>
  <c r="DM89" i="3"/>
  <c r="DL89" i="3"/>
  <c r="DK89" i="3"/>
  <c r="DJ89" i="3"/>
  <c r="DI89" i="3"/>
  <c r="DH89" i="3"/>
  <c r="DG89" i="3"/>
  <c r="DF89" i="3"/>
  <c r="DE89" i="3"/>
  <c r="DD89" i="3"/>
  <c r="DC89" i="3"/>
  <c r="DB89" i="3"/>
  <c r="DA89" i="3"/>
  <c r="CZ89" i="3"/>
  <c r="CY89" i="3"/>
  <c r="CX89" i="3"/>
  <c r="CW89" i="3"/>
  <c r="CV89" i="3"/>
  <c r="CU89" i="3"/>
  <c r="CT89" i="3"/>
  <c r="CS89" i="3"/>
  <c r="CR89" i="3"/>
  <c r="CQ89" i="3"/>
  <c r="CP89" i="3"/>
  <c r="CO89" i="3"/>
  <c r="CN89" i="3"/>
  <c r="CM89" i="3"/>
  <c r="CL89" i="3"/>
  <c r="CK89" i="3"/>
  <c r="CJ89" i="3"/>
  <c r="CI89" i="3"/>
  <c r="CH89" i="3"/>
  <c r="CG89" i="3"/>
  <c r="CF89" i="3"/>
  <c r="CE89" i="3"/>
  <c r="CD89" i="3"/>
  <c r="CC89" i="3"/>
  <c r="CB89" i="3"/>
  <c r="CA89" i="3"/>
  <c r="BZ89" i="3"/>
  <c r="BY89" i="3"/>
  <c r="BX89" i="3"/>
  <c r="BW89" i="3"/>
  <c r="BV89" i="3"/>
  <c r="BU89" i="3"/>
  <c r="BT89" i="3"/>
  <c r="BS89" i="3"/>
  <c r="BR89" i="3"/>
  <c r="BQ89" i="3"/>
  <c r="BP89" i="3"/>
  <c r="BO89" i="3"/>
  <c r="BN89" i="3"/>
  <c r="BM89" i="3"/>
  <c r="BL89" i="3"/>
  <c r="BK89" i="3"/>
  <c r="AJ89" i="3" s="1"/>
  <c r="BJ89" i="3"/>
  <c r="BI89" i="3"/>
  <c r="BH89" i="3"/>
  <c r="BG89" i="3"/>
  <c r="BF89" i="3"/>
  <c r="BE89" i="3"/>
  <c r="BD89" i="3"/>
  <c r="BC89" i="3"/>
  <c r="BB89" i="3"/>
  <c r="BA89" i="3"/>
  <c r="AZ89" i="3"/>
  <c r="AY89" i="3"/>
  <c r="AX89" i="3"/>
  <c r="AW89" i="3"/>
  <c r="AV89" i="3"/>
  <c r="AU89" i="3"/>
  <c r="AT89" i="3"/>
  <c r="AS89" i="3"/>
  <c r="AR89" i="3"/>
  <c r="AQ89" i="3"/>
  <c r="AP89" i="3"/>
  <c r="AO89" i="3"/>
  <c r="AN89" i="3"/>
  <c r="AM89" i="3"/>
  <c r="AL89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N89" i="3"/>
  <c r="M89" i="3"/>
  <c r="L89" i="3"/>
  <c r="K89" i="3"/>
  <c r="J89" i="3"/>
  <c r="I89" i="3"/>
  <c r="H89" i="3"/>
  <c r="E89" i="3"/>
  <c r="D89" i="3"/>
  <c r="B89" i="3"/>
  <c r="DU88" i="3"/>
  <c r="DT88" i="3"/>
  <c r="DS88" i="3"/>
  <c r="DR88" i="3"/>
  <c r="DQ88" i="3"/>
  <c r="DP88" i="3"/>
  <c r="DO88" i="3"/>
  <c r="DN88" i="3"/>
  <c r="DM88" i="3"/>
  <c r="DL88" i="3"/>
  <c r="DK88" i="3"/>
  <c r="DJ88" i="3"/>
  <c r="DI88" i="3"/>
  <c r="DH88" i="3"/>
  <c r="DG88" i="3"/>
  <c r="DF88" i="3"/>
  <c r="DE88" i="3"/>
  <c r="DD88" i="3"/>
  <c r="DC88" i="3"/>
  <c r="DB88" i="3"/>
  <c r="DA88" i="3"/>
  <c r="CZ88" i="3"/>
  <c r="CY88" i="3"/>
  <c r="CX88" i="3"/>
  <c r="CW88" i="3"/>
  <c r="CV88" i="3"/>
  <c r="CU88" i="3"/>
  <c r="CT88" i="3"/>
  <c r="CS88" i="3"/>
  <c r="CR88" i="3"/>
  <c r="CQ88" i="3"/>
  <c r="CP88" i="3"/>
  <c r="CO88" i="3"/>
  <c r="CN88" i="3"/>
  <c r="CM88" i="3"/>
  <c r="CL88" i="3"/>
  <c r="CK88" i="3"/>
  <c r="CJ88" i="3"/>
  <c r="CI88" i="3"/>
  <c r="CH88" i="3"/>
  <c r="CG88" i="3"/>
  <c r="CF88" i="3"/>
  <c r="CE88" i="3"/>
  <c r="CD88" i="3"/>
  <c r="CC88" i="3"/>
  <c r="CB88" i="3"/>
  <c r="CA88" i="3"/>
  <c r="BZ88" i="3"/>
  <c r="BY88" i="3"/>
  <c r="BX88" i="3"/>
  <c r="BW88" i="3"/>
  <c r="BV88" i="3"/>
  <c r="BU88" i="3"/>
  <c r="BT88" i="3"/>
  <c r="BS88" i="3"/>
  <c r="BR88" i="3"/>
  <c r="BQ88" i="3"/>
  <c r="BP88" i="3"/>
  <c r="BO88" i="3"/>
  <c r="BN88" i="3"/>
  <c r="BM88" i="3"/>
  <c r="BL88" i="3"/>
  <c r="BK88" i="3"/>
  <c r="BJ88" i="3"/>
  <c r="BI88" i="3"/>
  <c r="BH88" i="3"/>
  <c r="BG88" i="3"/>
  <c r="BF88" i="3"/>
  <c r="BE88" i="3"/>
  <c r="BD88" i="3"/>
  <c r="BC88" i="3"/>
  <c r="BB88" i="3"/>
  <c r="BA88" i="3"/>
  <c r="AZ88" i="3"/>
  <c r="AY88" i="3"/>
  <c r="AX88" i="3"/>
  <c r="AV88" i="3"/>
  <c r="AU88" i="3"/>
  <c r="AT88" i="3"/>
  <c r="AS88" i="3"/>
  <c r="AQ88" i="3"/>
  <c r="AP88" i="3"/>
  <c r="AO88" i="3"/>
  <c r="AN88" i="3"/>
  <c r="AM88" i="3"/>
  <c r="AL88" i="3"/>
  <c r="AK88" i="3"/>
  <c r="AJ88" i="3"/>
  <c r="AI88" i="3"/>
  <c r="AH88" i="3"/>
  <c r="AG88" i="3"/>
  <c r="AF88" i="3"/>
  <c r="AR88" i="3" s="1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AW88" i="3" s="1"/>
  <c r="R88" i="3"/>
  <c r="Q88" i="3"/>
  <c r="P88" i="3"/>
  <c r="M88" i="3"/>
  <c r="L88" i="3"/>
  <c r="K88" i="3"/>
  <c r="J88" i="3"/>
  <c r="I88" i="3"/>
  <c r="H88" i="3"/>
  <c r="E88" i="3"/>
  <c r="D88" i="3"/>
  <c r="B88" i="3"/>
  <c r="DU87" i="3"/>
  <c r="DT87" i="3"/>
  <c r="DS87" i="3"/>
  <c r="AK87" i="3" s="1"/>
  <c r="O87" i="3" s="1"/>
  <c r="DR87" i="3"/>
  <c r="DQ87" i="3"/>
  <c r="DP87" i="3"/>
  <c r="DO87" i="3"/>
  <c r="DN87" i="3"/>
  <c r="DM87" i="3"/>
  <c r="DL87" i="3"/>
  <c r="DK87" i="3"/>
  <c r="DJ87" i="3"/>
  <c r="DI87" i="3"/>
  <c r="DH87" i="3"/>
  <c r="DG87" i="3"/>
  <c r="DF87" i="3"/>
  <c r="DE87" i="3"/>
  <c r="DD87" i="3"/>
  <c r="DC87" i="3"/>
  <c r="DB87" i="3"/>
  <c r="DA87" i="3"/>
  <c r="CZ87" i="3"/>
  <c r="CY87" i="3"/>
  <c r="CX87" i="3"/>
  <c r="CW87" i="3"/>
  <c r="CV87" i="3"/>
  <c r="CU87" i="3"/>
  <c r="CT87" i="3"/>
  <c r="CS87" i="3"/>
  <c r="CR87" i="3"/>
  <c r="CQ87" i="3"/>
  <c r="CP87" i="3"/>
  <c r="CO87" i="3"/>
  <c r="CN87" i="3"/>
  <c r="CM87" i="3"/>
  <c r="CL87" i="3"/>
  <c r="CK87" i="3"/>
  <c r="CJ87" i="3"/>
  <c r="CI87" i="3"/>
  <c r="CH87" i="3"/>
  <c r="CG87" i="3"/>
  <c r="CF87" i="3"/>
  <c r="CE87" i="3"/>
  <c r="CD87" i="3"/>
  <c r="CC87" i="3"/>
  <c r="CB87" i="3"/>
  <c r="CA87" i="3"/>
  <c r="BZ87" i="3"/>
  <c r="BY87" i="3"/>
  <c r="BX87" i="3"/>
  <c r="BW87" i="3"/>
  <c r="BV87" i="3"/>
  <c r="BU87" i="3"/>
  <c r="BT87" i="3"/>
  <c r="BS87" i="3"/>
  <c r="BR87" i="3"/>
  <c r="BQ87" i="3"/>
  <c r="BP87" i="3"/>
  <c r="BO87" i="3"/>
  <c r="BN87" i="3"/>
  <c r="BM87" i="3"/>
  <c r="BL87" i="3"/>
  <c r="BK87" i="3"/>
  <c r="BJ87" i="3"/>
  <c r="BI87" i="3"/>
  <c r="BH87" i="3"/>
  <c r="BG87" i="3"/>
  <c r="BF87" i="3"/>
  <c r="BE87" i="3"/>
  <c r="BD87" i="3"/>
  <c r="BC87" i="3"/>
  <c r="BB87" i="3"/>
  <c r="BA87" i="3"/>
  <c r="AZ87" i="3"/>
  <c r="AY87" i="3"/>
  <c r="AX87" i="3"/>
  <c r="AV87" i="3"/>
  <c r="AU87" i="3"/>
  <c r="AT87" i="3"/>
  <c r="AS87" i="3"/>
  <c r="AQ87" i="3"/>
  <c r="AP87" i="3"/>
  <c r="AO87" i="3"/>
  <c r="AN87" i="3"/>
  <c r="AM87" i="3"/>
  <c r="AL87" i="3"/>
  <c r="AJ87" i="3"/>
  <c r="AI87" i="3"/>
  <c r="AH87" i="3"/>
  <c r="AG87" i="3"/>
  <c r="AF87" i="3"/>
  <c r="AR87" i="3" s="1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AW87" i="3" s="1"/>
  <c r="R87" i="3"/>
  <c r="Q87" i="3"/>
  <c r="P87" i="3"/>
  <c r="N87" i="3" s="1"/>
  <c r="M87" i="3"/>
  <c r="L87" i="3"/>
  <c r="K87" i="3"/>
  <c r="J87" i="3"/>
  <c r="I87" i="3"/>
  <c r="H87" i="3"/>
  <c r="E87" i="3"/>
  <c r="D87" i="3"/>
  <c r="B87" i="3"/>
  <c r="DU86" i="3"/>
  <c r="DT86" i="3"/>
  <c r="DS86" i="3"/>
  <c r="DR86" i="3"/>
  <c r="DQ86" i="3"/>
  <c r="DP86" i="3"/>
  <c r="DO86" i="3"/>
  <c r="DN86" i="3"/>
  <c r="DM86" i="3"/>
  <c r="DL86" i="3"/>
  <c r="DK86" i="3"/>
  <c r="AK86" i="3" s="1"/>
  <c r="DJ86" i="3"/>
  <c r="DI86" i="3"/>
  <c r="DH86" i="3"/>
  <c r="DG86" i="3"/>
  <c r="DF86" i="3"/>
  <c r="DE86" i="3"/>
  <c r="DD86" i="3"/>
  <c r="DC86" i="3"/>
  <c r="DB86" i="3"/>
  <c r="DA86" i="3"/>
  <c r="CZ86" i="3"/>
  <c r="CY86" i="3"/>
  <c r="CX86" i="3"/>
  <c r="CW86" i="3"/>
  <c r="CV86" i="3"/>
  <c r="CU86" i="3"/>
  <c r="CT86" i="3"/>
  <c r="CS86" i="3"/>
  <c r="CR86" i="3"/>
  <c r="CQ86" i="3"/>
  <c r="CP86" i="3"/>
  <c r="CO86" i="3"/>
  <c r="CN86" i="3"/>
  <c r="CM86" i="3"/>
  <c r="CL86" i="3"/>
  <c r="CK86" i="3"/>
  <c r="CJ86" i="3"/>
  <c r="CI86" i="3"/>
  <c r="CH86" i="3"/>
  <c r="CG86" i="3"/>
  <c r="CF86" i="3"/>
  <c r="CE86" i="3"/>
  <c r="CD86" i="3"/>
  <c r="CC86" i="3"/>
  <c r="CB86" i="3"/>
  <c r="CA86" i="3"/>
  <c r="BZ86" i="3"/>
  <c r="AJ86" i="3" s="1"/>
  <c r="BY86" i="3"/>
  <c r="BX86" i="3"/>
  <c r="BW86" i="3"/>
  <c r="BV86" i="3"/>
  <c r="BU86" i="3"/>
  <c r="BT86" i="3"/>
  <c r="BS86" i="3"/>
  <c r="BR86" i="3"/>
  <c r="BQ86" i="3"/>
  <c r="BP86" i="3"/>
  <c r="BO86" i="3"/>
  <c r="BN86" i="3"/>
  <c r="BM86" i="3"/>
  <c r="BL86" i="3"/>
  <c r="BK86" i="3"/>
  <c r="BJ86" i="3"/>
  <c r="BI86" i="3"/>
  <c r="BH86" i="3"/>
  <c r="BG86" i="3"/>
  <c r="BF86" i="3"/>
  <c r="BE86" i="3"/>
  <c r="BD86" i="3"/>
  <c r="BC86" i="3"/>
  <c r="BB86" i="3"/>
  <c r="BA86" i="3"/>
  <c r="AZ86" i="3"/>
  <c r="AY86" i="3"/>
  <c r="AX86" i="3"/>
  <c r="AV86" i="3"/>
  <c r="AU86" i="3"/>
  <c r="AT86" i="3"/>
  <c r="AS86" i="3"/>
  <c r="AR86" i="3"/>
  <c r="AQ86" i="3"/>
  <c r="AP86" i="3"/>
  <c r="AO86" i="3"/>
  <c r="AN86" i="3"/>
  <c r="AM86" i="3"/>
  <c r="AL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AW86" i="3" s="1"/>
  <c r="R86" i="3"/>
  <c r="Q86" i="3"/>
  <c r="P86" i="3"/>
  <c r="N86" i="3"/>
  <c r="M86" i="3"/>
  <c r="L86" i="3"/>
  <c r="K86" i="3"/>
  <c r="J86" i="3"/>
  <c r="I86" i="3"/>
  <c r="H86" i="3"/>
  <c r="E86" i="3"/>
  <c r="D86" i="3"/>
  <c r="B86" i="3"/>
  <c r="DU85" i="3"/>
  <c r="DT85" i="3"/>
  <c r="DS85" i="3"/>
  <c r="AK85" i="3" s="1"/>
  <c r="O85" i="3" s="1"/>
  <c r="DR85" i="3"/>
  <c r="DQ85" i="3"/>
  <c r="DP85" i="3"/>
  <c r="DO85" i="3"/>
  <c r="DN85" i="3"/>
  <c r="DM85" i="3"/>
  <c r="DL85" i="3"/>
  <c r="DK85" i="3"/>
  <c r="DJ85" i="3"/>
  <c r="DI85" i="3"/>
  <c r="DH85" i="3"/>
  <c r="DG85" i="3"/>
  <c r="DF85" i="3"/>
  <c r="DE85" i="3"/>
  <c r="DD85" i="3"/>
  <c r="DC85" i="3"/>
  <c r="DB85" i="3"/>
  <c r="DA85" i="3"/>
  <c r="CZ85" i="3"/>
  <c r="CY85" i="3"/>
  <c r="CX85" i="3"/>
  <c r="CW85" i="3"/>
  <c r="CV85" i="3"/>
  <c r="CU85" i="3"/>
  <c r="CT85" i="3"/>
  <c r="CS85" i="3"/>
  <c r="CR85" i="3"/>
  <c r="CQ85" i="3"/>
  <c r="CP85" i="3"/>
  <c r="CO85" i="3"/>
  <c r="CN85" i="3"/>
  <c r="CM85" i="3"/>
  <c r="CL85" i="3"/>
  <c r="CK85" i="3"/>
  <c r="CJ85" i="3"/>
  <c r="CI85" i="3"/>
  <c r="CH85" i="3"/>
  <c r="CG85" i="3"/>
  <c r="CF85" i="3"/>
  <c r="CE85" i="3"/>
  <c r="CD85" i="3"/>
  <c r="CC85" i="3"/>
  <c r="CB85" i="3"/>
  <c r="CA85" i="3"/>
  <c r="BZ85" i="3"/>
  <c r="BY85" i="3"/>
  <c r="BX85" i="3"/>
  <c r="BW85" i="3"/>
  <c r="BV85" i="3"/>
  <c r="BU85" i="3"/>
  <c r="BT85" i="3"/>
  <c r="BS85" i="3"/>
  <c r="BR85" i="3"/>
  <c r="BQ85" i="3"/>
  <c r="BP85" i="3"/>
  <c r="BO85" i="3"/>
  <c r="BN85" i="3"/>
  <c r="BM85" i="3"/>
  <c r="BL85" i="3"/>
  <c r="BK85" i="3"/>
  <c r="BJ85" i="3"/>
  <c r="BI85" i="3"/>
  <c r="BH85" i="3"/>
  <c r="BG85" i="3"/>
  <c r="BF85" i="3"/>
  <c r="BE85" i="3"/>
  <c r="BD85" i="3"/>
  <c r="BC85" i="3"/>
  <c r="BB85" i="3"/>
  <c r="BA85" i="3"/>
  <c r="AZ85" i="3"/>
  <c r="AY85" i="3"/>
  <c r="AX85" i="3"/>
  <c r="AV85" i="3"/>
  <c r="AU85" i="3"/>
  <c r="AT85" i="3"/>
  <c r="AS85" i="3"/>
  <c r="AQ85" i="3"/>
  <c r="AP85" i="3"/>
  <c r="AO85" i="3"/>
  <c r="AN85" i="3"/>
  <c r="AM85" i="3"/>
  <c r="AL85" i="3"/>
  <c r="AI85" i="3"/>
  <c r="AH85" i="3"/>
  <c r="AG85" i="3"/>
  <c r="AF85" i="3"/>
  <c r="AR85" i="3" s="1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AW85" i="3" s="1"/>
  <c r="R85" i="3"/>
  <c r="Q85" i="3"/>
  <c r="P85" i="3"/>
  <c r="N85" i="3"/>
  <c r="M85" i="3"/>
  <c r="L85" i="3"/>
  <c r="K85" i="3"/>
  <c r="J85" i="3"/>
  <c r="I85" i="3"/>
  <c r="H85" i="3"/>
  <c r="E85" i="3"/>
  <c r="D85" i="3"/>
  <c r="B85" i="3"/>
  <c r="DU84" i="3"/>
  <c r="DT84" i="3"/>
  <c r="DS84" i="3"/>
  <c r="AK84" i="3" s="1"/>
  <c r="O84" i="3" s="1"/>
  <c r="DR84" i="3"/>
  <c r="DQ84" i="3"/>
  <c r="DP84" i="3"/>
  <c r="DO84" i="3"/>
  <c r="DN84" i="3"/>
  <c r="DM84" i="3"/>
  <c r="DL84" i="3"/>
  <c r="DK84" i="3"/>
  <c r="DJ84" i="3"/>
  <c r="DI84" i="3"/>
  <c r="DH84" i="3"/>
  <c r="DG84" i="3"/>
  <c r="DF84" i="3"/>
  <c r="DE84" i="3"/>
  <c r="DD84" i="3"/>
  <c r="DC84" i="3"/>
  <c r="DB84" i="3"/>
  <c r="DA84" i="3"/>
  <c r="CZ84" i="3"/>
  <c r="CY84" i="3"/>
  <c r="CX84" i="3"/>
  <c r="CW84" i="3"/>
  <c r="CV84" i="3"/>
  <c r="CU84" i="3"/>
  <c r="CT84" i="3"/>
  <c r="CS84" i="3"/>
  <c r="CR84" i="3"/>
  <c r="CQ84" i="3"/>
  <c r="CP84" i="3"/>
  <c r="CO84" i="3"/>
  <c r="CN84" i="3"/>
  <c r="CM84" i="3"/>
  <c r="CL84" i="3"/>
  <c r="CK84" i="3"/>
  <c r="CJ84" i="3"/>
  <c r="CI84" i="3"/>
  <c r="CH84" i="3"/>
  <c r="CG84" i="3"/>
  <c r="CF84" i="3"/>
  <c r="CE84" i="3"/>
  <c r="CD84" i="3"/>
  <c r="CC84" i="3"/>
  <c r="CB84" i="3"/>
  <c r="CA84" i="3"/>
  <c r="BZ84" i="3"/>
  <c r="BY84" i="3"/>
  <c r="BX84" i="3"/>
  <c r="AJ84" i="3" s="1"/>
  <c r="BW84" i="3"/>
  <c r="BV84" i="3"/>
  <c r="BU84" i="3"/>
  <c r="BT84" i="3"/>
  <c r="BS84" i="3"/>
  <c r="BR84" i="3"/>
  <c r="BQ84" i="3"/>
  <c r="BP84" i="3"/>
  <c r="BO84" i="3"/>
  <c r="BN84" i="3"/>
  <c r="BM84" i="3"/>
  <c r="BL84" i="3"/>
  <c r="BK84" i="3"/>
  <c r="BJ84" i="3"/>
  <c r="BI84" i="3"/>
  <c r="BH84" i="3"/>
  <c r="BG84" i="3"/>
  <c r="BF84" i="3"/>
  <c r="BE84" i="3"/>
  <c r="BD84" i="3"/>
  <c r="BC84" i="3"/>
  <c r="BB84" i="3"/>
  <c r="BA84" i="3"/>
  <c r="AZ84" i="3"/>
  <c r="AY84" i="3"/>
  <c r="AX84" i="3"/>
  <c r="AV84" i="3"/>
  <c r="AU84" i="3"/>
  <c r="AT84" i="3"/>
  <c r="AS84" i="3"/>
  <c r="AQ84" i="3"/>
  <c r="AP84" i="3"/>
  <c r="AO84" i="3"/>
  <c r="AN84" i="3"/>
  <c r="AM84" i="3"/>
  <c r="AL84" i="3"/>
  <c r="AI84" i="3"/>
  <c r="AH84" i="3"/>
  <c r="AG84" i="3"/>
  <c r="AF84" i="3"/>
  <c r="AR84" i="3" s="1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AW84" i="3" s="1"/>
  <c r="R84" i="3"/>
  <c r="N84" i="3" s="1"/>
  <c r="Q84" i="3"/>
  <c r="P84" i="3"/>
  <c r="M84" i="3"/>
  <c r="L84" i="3"/>
  <c r="K84" i="3"/>
  <c r="J84" i="3"/>
  <c r="I84" i="3"/>
  <c r="H84" i="3"/>
  <c r="E84" i="3"/>
  <c r="D84" i="3"/>
  <c r="B84" i="3"/>
  <c r="DU83" i="3"/>
  <c r="DT83" i="3"/>
  <c r="DS83" i="3"/>
  <c r="DR83" i="3"/>
  <c r="DQ83" i="3"/>
  <c r="DP83" i="3"/>
  <c r="DO83" i="3"/>
  <c r="DN83" i="3"/>
  <c r="DM83" i="3"/>
  <c r="DL83" i="3"/>
  <c r="DK83" i="3"/>
  <c r="DJ83" i="3"/>
  <c r="DI83" i="3"/>
  <c r="DH83" i="3"/>
  <c r="DG83" i="3"/>
  <c r="DF83" i="3"/>
  <c r="DE83" i="3"/>
  <c r="DD83" i="3"/>
  <c r="DC83" i="3"/>
  <c r="DB83" i="3"/>
  <c r="DA83" i="3"/>
  <c r="CZ83" i="3"/>
  <c r="CY83" i="3"/>
  <c r="CX83" i="3"/>
  <c r="CW83" i="3"/>
  <c r="CV83" i="3"/>
  <c r="CU83" i="3"/>
  <c r="CT83" i="3"/>
  <c r="CS83" i="3"/>
  <c r="CR83" i="3"/>
  <c r="CQ83" i="3"/>
  <c r="CP83" i="3"/>
  <c r="CO83" i="3"/>
  <c r="CN83" i="3"/>
  <c r="CM83" i="3"/>
  <c r="CL83" i="3"/>
  <c r="CK83" i="3"/>
  <c r="CJ83" i="3"/>
  <c r="CI83" i="3"/>
  <c r="CH83" i="3"/>
  <c r="CG83" i="3"/>
  <c r="CF83" i="3"/>
  <c r="CE83" i="3"/>
  <c r="CD83" i="3"/>
  <c r="CC83" i="3"/>
  <c r="CB83" i="3"/>
  <c r="CA83" i="3"/>
  <c r="BZ83" i="3"/>
  <c r="BY83" i="3"/>
  <c r="BX83" i="3"/>
  <c r="AJ83" i="3" s="1"/>
  <c r="BW83" i="3"/>
  <c r="BV83" i="3"/>
  <c r="BU83" i="3"/>
  <c r="BT83" i="3"/>
  <c r="BS83" i="3"/>
  <c r="BR83" i="3"/>
  <c r="BQ83" i="3"/>
  <c r="BP83" i="3"/>
  <c r="BO83" i="3"/>
  <c r="BN83" i="3"/>
  <c r="BM83" i="3"/>
  <c r="BL83" i="3"/>
  <c r="BK83" i="3"/>
  <c r="BJ83" i="3"/>
  <c r="BI83" i="3"/>
  <c r="BH83" i="3"/>
  <c r="BG83" i="3"/>
  <c r="BF83" i="3"/>
  <c r="BE83" i="3"/>
  <c r="BD83" i="3"/>
  <c r="BC83" i="3"/>
  <c r="BB83" i="3"/>
  <c r="BA83" i="3"/>
  <c r="AZ83" i="3"/>
  <c r="AY83" i="3"/>
  <c r="AX83" i="3"/>
  <c r="AV83" i="3"/>
  <c r="AU83" i="3"/>
  <c r="AT83" i="3"/>
  <c r="AS83" i="3"/>
  <c r="AQ83" i="3"/>
  <c r="AP83" i="3"/>
  <c r="AO83" i="3"/>
  <c r="AN83" i="3"/>
  <c r="AM83" i="3"/>
  <c r="AL83" i="3"/>
  <c r="AK83" i="3"/>
  <c r="AI83" i="3"/>
  <c r="AH83" i="3"/>
  <c r="AG83" i="3"/>
  <c r="AF83" i="3"/>
  <c r="AR83" i="3" s="1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AW83" i="3" s="1"/>
  <c r="R83" i="3"/>
  <c r="Q83" i="3"/>
  <c r="P83" i="3"/>
  <c r="M83" i="3"/>
  <c r="L83" i="3"/>
  <c r="K83" i="3"/>
  <c r="J83" i="3"/>
  <c r="I83" i="3"/>
  <c r="H83" i="3"/>
  <c r="E83" i="3"/>
  <c r="D83" i="3"/>
  <c r="B83" i="3"/>
  <c r="DU82" i="3"/>
  <c r="DT82" i="3"/>
  <c r="DS82" i="3"/>
  <c r="DR82" i="3"/>
  <c r="DQ82" i="3"/>
  <c r="DP82" i="3"/>
  <c r="DO82" i="3"/>
  <c r="DN82" i="3"/>
  <c r="DM82" i="3"/>
  <c r="DL82" i="3"/>
  <c r="DK82" i="3"/>
  <c r="DJ82" i="3"/>
  <c r="DI82" i="3"/>
  <c r="DH82" i="3"/>
  <c r="DG82" i="3"/>
  <c r="DF82" i="3"/>
  <c r="DE82" i="3"/>
  <c r="DD82" i="3"/>
  <c r="DC82" i="3"/>
  <c r="DB82" i="3"/>
  <c r="DA82" i="3"/>
  <c r="CZ82" i="3"/>
  <c r="CY82" i="3"/>
  <c r="CX82" i="3"/>
  <c r="CW82" i="3"/>
  <c r="CV82" i="3"/>
  <c r="CU82" i="3"/>
  <c r="CT82" i="3"/>
  <c r="CS82" i="3"/>
  <c r="CR82" i="3"/>
  <c r="CQ82" i="3"/>
  <c r="CP82" i="3"/>
  <c r="CO82" i="3"/>
  <c r="CN82" i="3"/>
  <c r="CM82" i="3"/>
  <c r="CL82" i="3"/>
  <c r="CK82" i="3"/>
  <c r="CJ82" i="3"/>
  <c r="CI82" i="3"/>
  <c r="CH82" i="3"/>
  <c r="CG82" i="3"/>
  <c r="CF82" i="3"/>
  <c r="CE82" i="3"/>
  <c r="CD82" i="3"/>
  <c r="CC82" i="3"/>
  <c r="CB82" i="3"/>
  <c r="CA82" i="3"/>
  <c r="BZ82" i="3"/>
  <c r="BY82" i="3"/>
  <c r="BX82" i="3"/>
  <c r="BW82" i="3"/>
  <c r="BV82" i="3"/>
  <c r="BU82" i="3"/>
  <c r="BT82" i="3"/>
  <c r="BS82" i="3"/>
  <c r="BR82" i="3"/>
  <c r="BQ82" i="3"/>
  <c r="BP82" i="3"/>
  <c r="BO82" i="3"/>
  <c r="BN82" i="3"/>
  <c r="BM82" i="3"/>
  <c r="BL82" i="3"/>
  <c r="BK82" i="3"/>
  <c r="BJ82" i="3"/>
  <c r="BI82" i="3"/>
  <c r="BH82" i="3"/>
  <c r="BG82" i="3"/>
  <c r="BF82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N82" i="3"/>
  <c r="M82" i="3"/>
  <c r="L82" i="3"/>
  <c r="K82" i="3"/>
  <c r="J82" i="3"/>
  <c r="I82" i="3"/>
  <c r="H82" i="3"/>
  <c r="E82" i="3"/>
  <c r="D82" i="3"/>
  <c r="B82" i="3"/>
  <c r="DU81" i="3"/>
  <c r="DT81" i="3"/>
  <c r="DS81" i="3"/>
  <c r="DR81" i="3"/>
  <c r="DQ81" i="3"/>
  <c r="DP81" i="3"/>
  <c r="DO81" i="3"/>
  <c r="DN81" i="3"/>
  <c r="DM81" i="3"/>
  <c r="DL81" i="3"/>
  <c r="DK81" i="3"/>
  <c r="DJ81" i="3"/>
  <c r="DI81" i="3"/>
  <c r="DH81" i="3"/>
  <c r="DG81" i="3"/>
  <c r="DF81" i="3"/>
  <c r="DE81" i="3"/>
  <c r="DD81" i="3"/>
  <c r="DC81" i="3"/>
  <c r="DB81" i="3"/>
  <c r="DA81" i="3"/>
  <c r="CZ81" i="3"/>
  <c r="CY81" i="3"/>
  <c r="CX81" i="3"/>
  <c r="CW81" i="3"/>
  <c r="CV81" i="3"/>
  <c r="CU81" i="3"/>
  <c r="CT81" i="3"/>
  <c r="CS81" i="3"/>
  <c r="CR81" i="3"/>
  <c r="CQ81" i="3"/>
  <c r="CP81" i="3"/>
  <c r="CO81" i="3"/>
  <c r="CN81" i="3"/>
  <c r="CM81" i="3"/>
  <c r="CL81" i="3"/>
  <c r="CK81" i="3"/>
  <c r="CJ81" i="3"/>
  <c r="CI81" i="3"/>
  <c r="CH81" i="3"/>
  <c r="CG81" i="3"/>
  <c r="CF81" i="3"/>
  <c r="CE81" i="3"/>
  <c r="CD81" i="3"/>
  <c r="CC81" i="3"/>
  <c r="CB81" i="3"/>
  <c r="CA81" i="3"/>
  <c r="BZ81" i="3"/>
  <c r="AJ81" i="3" s="1"/>
  <c r="BY81" i="3"/>
  <c r="BX81" i="3"/>
  <c r="BW81" i="3"/>
  <c r="BV81" i="3"/>
  <c r="BU81" i="3"/>
  <c r="BT81" i="3"/>
  <c r="BS81" i="3"/>
  <c r="BR81" i="3"/>
  <c r="BQ81" i="3"/>
  <c r="BP81" i="3"/>
  <c r="BO81" i="3"/>
  <c r="BN81" i="3"/>
  <c r="BM81" i="3"/>
  <c r="BL81" i="3"/>
  <c r="BK81" i="3"/>
  <c r="BJ81" i="3"/>
  <c r="BI81" i="3"/>
  <c r="BH81" i="3"/>
  <c r="BG81" i="3"/>
  <c r="BF81" i="3"/>
  <c r="BE81" i="3"/>
  <c r="BD81" i="3"/>
  <c r="BC81" i="3"/>
  <c r="BB81" i="3"/>
  <c r="BA81" i="3"/>
  <c r="AZ81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AK81" i="3"/>
  <c r="O81" i="3" s="1"/>
  <c r="AI81" i="3"/>
  <c r="AH81" i="3"/>
  <c r="AG81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S81" i="3"/>
  <c r="R81" i="3"/>
  <c r="Q81" i="3"/>
  <c r="N81" i="3" s="1"/>
  <c r="P81" i="3"/>
  <c r="M81" i="3"/>
  <c r="L81" i="3"/>
  <c r="K81" i="3"/>
  <c r="J81" i="3"/>
  <c r="I81" i="3"/>
  <c r="H81" i="3"/>
  <c r="E81" i="3"/>
  <c r="D81" i="3"/>
  <c r="B81" i="3"/>
  <c r="DU80" i="3"/>
  <c r="DT80" i="3"/>
  <c r="DS80" i="3"/>
  <c r="DR80" i="3"/>
  <c r="DQ80" i="3"/>
  <c r="DP80" i="3"/>
  <c r="DO80" i="3"/>
  <c r="DN80" i="3"/>
  <c r="DM80" i="3"/>
  <c r="DL80" i="3"/>
  <c r="DK80" i="3"/>
  <c r="DJ80" i="3"/>
  <c r="DI80" i="3"/>
  <c r="DH80" i="3"/>
  <c r="DG80" i="3"/>
  <c r="DF80" i="3"/>
  <c r="DE80" i="3"/>
  <c r="DD80" i="3"/>
  <c r="DC80" i="3"/>
  <c r="DB80" i="3"/>
  <c r="DA80" i="3"/>
  <c r="CZ80" i="3"/>
  <c r="CY80" i="3"/>
  <c r="CX80" i="3"/>
  <c r="CW80" i="3"/>
  <c r="CV80" i="3"/>
  <c r="CU80" i="3"/>
  <c r="CT80" i="3"/>
  <c r="CS80" i="3"/>
  <c r="CR80" i="3"/>
  <c r="CQ80" i="3"/>
  <c r="CP80" i="3"/>
  <c r="CO80" i="3"/>
  <c r="CN80" i="3"/>
  <c r="CM80" i="3"/>
  <c r="CL80" i="3"/>
  <c r="CK80" i="3"/>
  <c r="CJ80" i="3"/>
  <c r="CI80" i="3"/>
  <c r="CH80" i="3"/>
  <c r="CG80" i="3"/>
  <c r="CF80" i="3"/>
  <c r="CE80" i="3"/>
  <c r="CD80" i="3"/>
  <c r="CC80" i="3"/>
  <c r="CB80" i="3"/>
  <c r="CA80" i="3"/>
  <c r="BZ80" i="3"/>
  <c r="BY80" i="3"/>
  <c r="BX80" i="3"/>
  <c r="BW80" i="3"/>
  <c r="BV80" i="3"/>
  <c r="BU80" i="3"/>
  <c r="BT80" i="3"/>
  <c r="BS80" i="3"/>
  <c r="BR80" i="3"/>
  <c r="BQ80" i="3"/>
  <c r="BP80" i="3"/>
  <c r="BO80" i="3"/>
  <c r="BN80" i="3"/>
  <c r="BM80" i="3"/>
  <c r="BL80" i="3"/>
  <c r="BK80" i="3"/>
  <c r="BJ80" i="3"/>
  <c r="BI80" i="3"/>
  <c r="BH80" i="3"/>
  <c r="BG80" i="3"/>
  <c r="BF80" i="3"/>
  <c r="BE80" i="3"/>
  <c r="BD80" i="3"/>
  <c r="BC80" i="3"/>
  <c r="BB80" i="3"/>
  <c r="BA80" i="3"/>
  <c r="AZ80" i="3"/>
  <c r="AY80" i="3"/>
  <c r="AX80" i="3"/>
  <c r="AW80" i="3"/>
  <c r="AV80" i="3"/>
  <c r="AU80" i="3"/>
  <c r="AT80" i="3"/>
  <c r="AS80" i="3"/>
  <c r="AR80" i="3"/>
  <c r="AQ80" i="3"/>
  <c r="AP80" i="3"/>
  <c r="AO80" i="3"/>
  <c r="AN80" i="3"/>
  <c r="AM80" i="3"/>
  <c r="AL80" i="3"/>
  <c r="AI80" i="3"/>
  <c r="AH80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M80" i="3"/>
  <c r="L80" i="3"/>
  <c r="K80" i="3"/>
  <c r="J80" i="3"/>
  <c r="I80" i="3"/>
  <c r="H80" i="3"/>
  <c r="E80" i="3"/>
  <c r="D80" i="3"/>
  <c r="B80" i="3"/>
  <c r="DU79" i="3"/>
  <c r="DT79" i="3"/>
  <c r="DS79" i="3"/>
  <c r="DR79" i="3"/>
  <c r="DQ79" i="3"/>
  <c r="DP79" i="3"/>
  <c r="DO79" i="3"/>
  <c r="DN79" i="3"/>
  <c r="DM79" i="3"/>
  <c r="DL79" i="3"/>
  <c r="DK79" i="3"/>
  <c r="AK79" i="3" s="1"/>
  <c r="O79" i="3" s="1"/>
  <c r="DJ79" i="3"/>
  <c r="DI79" i="3"/>
  <c r="DH79" i="3"/>
  <c r="DG79" i="3"/>
  <c r="DF79" i="3"/>
  <c r="DE79" i="3"/>
  <c r="DD79" i="3"/>
  <c r="DC79" i="3"/>
  <c r="DB79" i="3"/>
  <c r="DA79" i="3"/>
  <c r="CZ79" i="3"/>
  <c r="CY79" i="3"/>
  <c r="CX79" i="3"/>
  <c r="CW79" i="3"/>
  <c r="CV79" i="3"/>
  <c r="CU79" i="3"/>
  <c r="CT79" i="3"/>
  <c r="CS79" i="3"/>
  <c r="CR79" i="3"/>
  <c r="CQ79" i="3"/>
  <c r="CP79" i="3"/>
  <c r="CO79" i="3"/>
  <c r="CN79" i="3"/>
  <c r="CM79" i="3"/>
  <c r="CL79" i="3"/>
  <c r="CK79" i="3"/>
  <c r="CJ79" i="3"/>
  <c r="CI79" i="3"/>
  <c r="CH79" i="3"/>
  <c r="CG79" i="3"/>
  <c r="CF79" i="3"/>
  <c r="CE79" i="3"/>
  <c r="CD79" i="3"/>
  <c r="CC79" i="3"/>
  <c r="CB79" i="3"/>
  <c r="CA79" i="3"/>
  <c r="BZ79" i="3"/>
  <c r="BY79" i="3"/>
  <c r="BX79" i="3"/>
  <c r="BW79" i="3"/>
  <c r="BV79" i="3"/>
  <c r="BU79" i="3"/>
  <c r="BT79" i="3"/>
  <c r="BS79" i="3"/>
  <c r="BR79" i="3"/>
  <c r="BQ79" i="3"/>
  <c r="BP79" i="3"/>
  <c r="BO79" i="3"/>
  <c r="BN79" i="3"/>
  <c r="BM79" i="3"/>
  <c r="BL79" i="3"/>
  <c r="BK79" i="3"/>
  <c r="AJ79" i="3" s="1"/>
  <c r="BJ79" i="3"/>
  <c r="BI79" i="3"/>
  <c r="BH79" i="3"/>
  <c r="BG79" i="3"/>
  <c r="BF79" i="3"/>
  <c r="BE79" i="3"/>
  <c r="BD79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N79" i="3"/>
  <c r="M79" i="3"/>
  <c r="L79" i="3"/>
  <c r="K79" i="3"/>
  <c r="J79" i="3"/>
  <c r="I79" i="3"/>
  <c r="H79" i="3"/>
  <c r="E79" i="3"/>
  <c r="D79" i="3"/>
  <c r="B79" i="3"/>
  <c r="DU78" i="3"/>
  <c r="DT78" i="3"/>
  <c r="DS78" i="3"/>
  <c r="DR78" i="3"/>
  <c r="DQ78" i="3"/>
  <c r="DP78" i="3"/>
  <c r="DO78" i="3"/>
  <c r="DN78" i="3"/>
  <c r="DM78" i="3"/>
  <c r="DL78" i="3"/>
  <c r="DK78" i="3"/>
  <c r="DJ78" i="3"/>
  <c r="DI78" i="3"/>
  <c r="DH78" i="3"/>
  <c r="DG78" i="3"/>
  <c r="DF78" i="3"/>
  <c r="DE78" i="3"/>
  <c r="DD78" i="3"/>
  <c r="DC78" i="3"/>
  <c r="DB78" i="3"/>
  <c r="DA78" i="3"/>
  <c r="CZ78" i="3"/>
  <c r="CY78" i="3"/>
  <c r="CX78" i="3"/>
  <c r="CW78" i="3"/>
  <c r="CV78" i="3"/>
  <c r="CU78" i="3"/>
  <c r="CT78" i="3"/>
  <c r="CS78" i="3"/>
  <c r="CR78" i="3"/>
  <c r="CQ78" i="3"/>
  <c r="CP78" i="3"/>
  <c r="CO78" i="3"/>
  <c r="CN78" i="3"/>
  <c r="CM78" i="3"/>
  <c r="CL78" i="3"/>
  <c r="CK78" i="3"/>
  <c r="CJ78" i="3"/>
  <c r="CI78" i="3"/>
  <c r="CH78" i="3"/>
  <c r="CG78" i="3"/>
  <c r="CF78" i="3"/>
  <c r="CE78" i="3"/>
  <c r="CD78" i="3"/>
  <c r="CC78" i="3"/>
  <c r="CB78" i="3"/>
  <c r="CA78" i="3"/>
  <c r="BZ78" i="3"/>
  <c r="BY78" i="3"/>
  <c r="BX78" i="3"/>
  <c r="BW78" i="3"/>
  <c r="BV78" i="3"/>
  <c r="BU78" i="3"/>
  <c r="BT78" i="3"/>
  <c r="BS78" i="3"/>
  <c r="BR78" i="3"/>
  <c r="BQ78" i="3"/>
  <c r="BP78" i="3"/>
  <c r="BO78" i="3"/>
  <c r="BN78" i="3"/>
  <c r="BM78" i="3"/>
  <c r="BL78" i="3"/>
  <c r="BK78" i="3"/>
  <c r="BJ78" i="3"/>
  <c r="BI78" i="3"/>
  <c r="AJ78" i="3" s="1"/>
  <c r="BH78" i="3"/>
  <c r="BG78" i="3"/>
  <c r="BF78" i="3"/>
  <c r="BE78" i="3"/>
  <c r="BD78" i="3"/>
  <c r="BC78" i="3"/>
  <c r="BB78" i="3"/>
  <c r="BA78" i="3"/>
  <c r="AZ78" i="3"/>
  <c r="AY78" i="3"/>
  <c r="AX78" i="3"/>
  <c r="AW78" i="3"/>
  <c r="AV78" i="3"/>
  <c r="AU78" i="3"/>
  <c r="AT78" i="3"/>
  <c r="AS78" i="3"/>
  <c r="AQ78" i="3"/>
  <c r="AP78" i="3"/>
  <c r="AO78" i="3"/>
  <c r="AN78" i="3"/>
  <c r="AM78" i="3"/>
  <c r="AL78" i="3"/>
  <c r="AK78" i="3"/>
  <c r="AI78" i="3"/>
  <c r="AH78" i="3"/>
  <c r="AG78" i="3"/>
  <c r="AF78" i="3"/>
  <c r="AR78" i="3" s="1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N78" i="3" s="1"/>
  <c r="P78" i="3"/>
  <c r="M78" i="3"/>
  <c r="L78" i="3"/>
  <c r="K78" i="3"/>
  <c r="J78" i="3"/>
  <c r="I78" i="3"/>
  <c r="H78" i="3"/>
  <c r="E78" i="3"/>
  <c r="D78" i="3"/>
  <c r="B78" i="3"/>
  <c r="DU77" i="3"/>
  <c r="DT77" i="3"/>
  <c r="DS77" i="3"/>
  <c r="DR77" i="3"/>
  <c r="DQ77" i="3"/>
  <c r="DP77" i="3"/>
  <c r="DO77" i="3"/>
  <c r="DN77" i="3"/>
  <c r="DM77" i="3"/>
  <c r="DL77" i="3"/>
  <c r="DK77" i="3"/>
  <c r="DJ77" i="3"/>
  <c r="DI77" i="3"/>
  <c r="DH77" i="3"/>
  <c r="DG77" i="3"/>
  <c r="DF77" i="3"/>
  <c r="DE77" i="3"/>
  <c r="DD77" i="3"/>
  <c r="DC77" i="3"/>
  <c r="DB77" i="3"/>
  <c r="DA77" i="3"/>
  <c r="CZ77" i="3"/>
  <c r="CY77" i="3"/>
  <c r="CX77" i="3"/>
  <c r="CW77" i="3"/>
  <c r="CV77" i="3"/>
  <c r="CU77" i="3"/>
  <c r="CT77" i="3"/>
  <c r="CS77" i="3"/>
  <c r="CR77" i="3"/>
  <c r="CQ77" i="3"/>
  <c r="CP77" i="3"/>
  <c r="CO77" i="3"/>
  <c r="CN77" i="3"/>
  <c r="CM77" i="3"/>
  <c r="CL77" i="3"/>
  <c r="CK77" i="3"/>
  <c r="CJ77" i="3"/>
  <c r="CI77" i="3"/>
  <c r="CH77" i="3"/>
  <c r="CG77" i="3"/>
  <c r="CF77" i="3"/>
  <c r="CE77" i="3"/>
  <c r="CD77" i="3"/>
  <c r="CC77" i="3"/>
  <c r="CB77" i="3"/>
  <c r="CA77" i="3"/>
  <c r="BZ77" i="3"/>
  <c r="BY77" i="3"/>
  <c r="BX77" i="3"/>
  <c r="AJ77" i="3" s="1"/>
  <c r="BW77" i="3"/>
  <c r="BV77" i="3"/>
  <c r="BU77" i="3"/>
  <c r="BT77" i="3"/>
  <c r="BS77" i="3"/>
  <c r="BR77" i="3"/>
  <c r="BQ77" i="3"/>
  <c r="BP77" i="3"/>
  <c r="BO77" i="3"/>
  <c r="BN77" i="3"/>
  <c r="BM77" i="3"/>
  <c r="BL77" i="3"/>
  <c r="BK77" i="3"/>
  <c r="BJ77" i="3"/>
  <c r="BI77" i="3"/>
  <c r="BH77" i="3"/>
  <c r="BG77" i="3"/>
  <c r="BF77" i="3"/>
  <c r="BE77" i="3"/>
  <c r="BD77" i="3"/>
  <c r="BC77" i="3"/>
  <c r="BB77" i="3"/>
  <c r="BA77" i="3"/>
  <c r="AZ77" i="3"/>
  <c r="AY77" i="3"/>
  <c r="AX77" i="3"/>
  <c r="AV77" i="3"/>
  <c r="AU77" i="3"/>
  <c r="AT77" i="3"/>
  <c r="AS77" i="3"/>
  <c r="AQ77" i="3"/>
  <c r="AP77" i="3"/>
  <c r="AO77" i="3"/>
  <c r="AN77" i="3"/>
  <c r="AM77" i="3"/>
  <c r="AL77" i="3"/>
  <c r="AI77" i="3"/>
  <c r="AH77" i="3"/>
  <c r="AG77" i="3"/>
  <c r="AF77" i="3"/>
  <c r="AR77" i="3" s="1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AW77" i="3" s="1"/>
  <c r="R77" i="3"/>
  <c r="Q77" i="3"/>
  <c r="P77" i="3"/>
  <c r="N77" i="3"/>
  <c r="M77" i="3"/>
  <c r="L77" i="3"/>
  <c r="K77" i="3"/>
  <c r="J77" i="3"/>
  <c r="I77" i="3"/>
  <c r="H77" i="3"/>
  <c r="E77" i="3"/>
  <c r="D77" i="3"/>
  <c r="B77" i="3"/>
  <c r="DU76" i="3"/>
  <c r="DT76" i="3"/>
  <c r="DS76" i="3"/>
  <c r="DR76" i="3"/>
  <c r="DQ76" i="3"/>
  <c r="DP76" i="3"/>
  <c r="DO76" i="3"/>
  <c r="DN76" i="3"/>
  <c r="DM76" i="3"/>
  <c r="DL76" i="3"/>
  <c r="DK76" i="3"/>
  <c r="AK76" i="3" s="1"/>
  <c r="O76" i="3" s="1"/>
  <c r="DJ76" i="3"/>
  <c r="DI76" i="3"/>
  <c r="DH76" i="3"/>
  <c r="DG76" i="3"/>
  <c r="DF76" i="3"/>
  <c r="DE76" i="3"/>
  <c r="DD76" i="3"/>
  <c r="DC76" i="3"/>
  <c r="DB76" i="3"/>
  <c r="DA76" i="3"/>
  <c r="CZ76" i="3"/>
  <c r="CY76" i="3"/>
  <c r="CX76" i="3"/>
  <c r="CW76" i="3"/>
  <c r="CV76" i="3"/>
  <c r="CU76" i="3"/>
  <c r="CT76" i="3"/>
  <c r="CS76" i="3"/>
  <c r="CR76" i="3"/>
  <c r="CQ76" i="3"/>
  <c r="CP76" i="3"/>
  <c r="CO76" i="3"/>
  <c r="CN76" i="3"/>
  <c r="CM76" i="3"/>
  <c r="CL76" i="3"/>
  <c r="CK76" i="3"/>
  <c r="CJ76" i="3"/>
  <c r="CI76" i="3"/>
  <c r="CH76" i="3"/>
  <c r="CG76" i="3"/>
  <c r="CF76" i="3"/>
  <c r="CE76" i="3"/>
  <c r="CD76" i="3"/>
  <c r="CC76" i="3"/>
  <c r="CB76" i="3"/>
  <c r="CA76" i="3"/>
  <c r="BZ76" i="3"/>
  <c r="BY76" i="3"/>
  <c r="BX76" i="3"/>
  <c r="AJ76" i="3" s="1"/>
  <c r="BW76" i="3"/>
  <c r="BV76" i="3"/>
  <c r="BU76" i="3"/>
  <c r="BT76" i="3"/>
  <c r="BS76" i="3"/>
  <c r="BR76" i="3"/>
  <c r="BQ76" i="3"/>
  <c r="BP76" i="3"/>
  <c r="BO76" i="3"/>
  <c r="BN76" i="3"/>
  <c r="BM76" i="3"/>
  <c r="BL76" i="3"/>
  <c r="BK76" i="3"/>
  <c r="BJ76" i="3"/>
  <c r="BI76" i="3"/>
  <c r="BH76" i="3"/>
  <c r="BG76" i="3"/>
  <c r="BF76" i="3"/>
  <c r="BE76" i="3"/>
  <c r="BD76" i="3"/>
  <c r="BC76" i="3"/>
  <c r="BB76" i="3"/>
  <c r="BA76" i="3"/>
  <c r="AZ76" i="3"/>
  <c r="AY76" i="3"/>
  <c r="AX76" i="3"/>
  <c r="AV76" i="3"/>
  <c r="AU76" i="3"/>
  <c r="AT76" i="3"/>
  <c r="AS76" i="3"/>
  <c r="AR76" i="3"/>
  <c r="AQ76" i="3"/>
  <c r="AP76" i="3"/>
  <c r="AO76" i="3"/>
  <c r="AN76" i="3"/>
  <c r="AM76" i="3"/>
  <c r="AL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AW76" i="3" s="1"/>
  <c r="R76" i="3"/>
  <c r="Q76" i="3"/>
  <c r="P76" i="3"/>
  <c r="N76" i="3"/>
  <c r="M76" i="3"/>
  <c r="L76" i="3"/>
  <c r="K76" i="3"/>
  <c r="J76" i="3"/>
  <c r="I76" i="3"/>
  <c r="H76" i="3"/>
  <c r="E76" i="3"/>
  <c r="D76" i="3"/>
  <c r="B76" i="3"/>
  <c r="DU75" i="3"/>
  <c r="DT75" i="3"/>
  <c r="DS75" i="3"/>
  <c r="DR75" i="3"/>
  <c r="DQ75" i="3"/>
  <c r="DP75" i="3"/>
  <c r="DO75" i="3"/>
  <c r="DN75" i="3"/>
  <c r="DM75" i="3"/>
  <c r="DL75" i="3"/>
  <c r="DK75" i="3"/>
  <c r="DJ75" i="3"/>
  <c r="DI75" i="3"/>
  <c r="DH75" i="3"/>
  <c r="DG75" i="3"/>
  <c r="DF75" i="3"/>
  <c r="DE75" i="3"/>
  <c r="DD75" i="3"/>
  <c r="DC75" i="3"/>
  <c r="DB75" i="3"/>
  <c r="DA75" i="3"/>
  <c r="CZ75" i="3"/>
  <c r="CY75" i="3"/>
  <c r="CX75" i="3"/>
  <c r="CW75" i="3"/>
  <c r="CV75" i="3"/>
  <c r="CU75" i="3"/>
  <c r="CT75" i="3"/>
  <c r="CS75" i="3"/>
  <c r="CR75" i="3"/>
  <c r="CQ75" i="3"/>
  <c r="CP75" i="3"/>
  <c r="CO75" i="3"/>
  <c r="CN75" i="3"/>
  <c r="CM75" i="3"/>
  <c r="CL75" i="3"/>
  <c r="CK75" i="3"/>
  <c r="CJ75" i="3"/>
  <c r="CI75" i="3"/>
  <c r="CH75" i="3"/>
  <c r="CG75" i="3"/>
  <c r="CF75" i="3"/>
  <c r="CE75" i="3"/>
  <c r="CD75" i="3"/>
  <c r="CC75" i="3"/>
  <c r="CB75" i="3"/>
  <c r="CA75" i="3"/>
  <c r="BZ75" i="3"/>
  <c r="BY75" i="3"/>
  <c r="BX75" i="3"/>
  <c r="BW75" i="3"/>
  <c r="BV75" i="3"/>
  <c r="BU75" i="3"/>
  <c r="BT75" i="3"/>
  <c r="BS75" i="3"/>
  <c r="BR75" i="3"/>
  <c r="BQ75" i="3"/>
  <c r="BP75" i="3"/>
  <c r="BO75" i="3"/>
  <c r="BN75" i="3"/>
  <c r="BM75" i="3"/>
  <c r="BL75" i="3"/>
  <c r="BK75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M75" i="3"/>
  <c r="L75" i="3"/>
  <c r="K75" i="3"/>
  <c r="J75" i="3"/>
  <c r="I75" i="3"/>
  <c r="H75" i="3"/>
  <c r="E75" i="3"/>
  <c r="D75" i="3"/>
  <c r="B75" i="3"/>
  <c r="DU74" i="3"/>
  <c r="DT74" i="3"/>
  <c r="DS74" i="3"/>
  <c r="DR74" i="3"/>
  <c r="DQ74" i="3"/>
  <c r="DP74" i="3"/>
  <c r="DO74" i="3"/>
  <c r="DN74" i="3"/>
  <c r="DM74" i="3"/>
  <c r="DL74" i="3"/>
  <c r="DK74" i="3"/>
  <c r="DJ74" i="3"/>
  <c r="DI74" i="3"/>
  <c r="DH74" i="3"/>
  <c r="DG74" i="3"/>
  <c r="DF74" i="3"/>
  <c r="DE74" i="3"/>
  <c r="DD74" i="3"/>
  <c r="DC74" i="3"/>
  <c r="DB74" i="3"/>
  <c r="DA74" i="3"/>
  <c r="CZ74" i="3"/>
  <c r="CY74" i="3"/>
  <c r="CX74" i="3"/>
  <c r="CW74" i="3"/>
  <c r="CV74" i="3"/>
  <c r="CU74" i="3"/>
  <c r="CT74" i="3"/>
  <c r="CS74" i="3"/>
  <c r="CR74" i="3"/>
  <c r="CQ74" i="3"/>
  <c r="CP74" i="3"/>
  <c r="CO74" i="3"/>
  <c r="CN74" i="3"/>
  <c r="CM74" i="3"/>
  <c r="CL74" i="3"/>
  <c r="CK74" i="3"/>
  <c r="CJ74" i="3"/>
  <c r="CI74" i="3"/>
  <c r="CH74" i="3"/>
  <c r="CG74" i="3"/>
  <c r="CF74" i="3"/>
  <c r="CE74" i="3"/>
  <c r="CD74" i="3"/>
  <c r="CC74" i="3"/>
  <c r="CB74" i="3"/>
  <c r="CA74" i="3"/>
  <c r="BZ74" i="3"/>
  <c r="BY74" i="3"/>
  <c r="BX74" i="3"/>
  <c r="BW74" i="3"/>
  <c r="BV74" i="3"/>
  <c r="BU74" i="3"/>
  <c r="BT74" i="3"/>
  <c r="BS74" i="3"/>
  <c r="BR74" i="3"/>
  <c r="BQ74" i="3"/>
  <c r="BP74" i="3"/>
  <c r="BO74" i="3"/>
  <c r="BN74" i="3"/>
  <c r="BM74" i="3"/>
  <c r="BL74" i="3"/>
  <c r="BK74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Q74" i="3"/>
  <c r="AP74" i="3"/>
  <c r="AO74" i="3"/>
  <c r="AN74" i="3"/>
  <c r="AM74" i="3"/>
  <c r="AL74" i="3"/>
  <c r="AI74" i="3"/>
  <c r="AH74" i="3"/>
  <c r="AG74" i="3"/>
  <c r="AF74" i="3"/>
  <c r="AR74" i="3" s="1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M74" i="3"/>
  <c r="L74" i="3"/>
  <c r="K74" i="3"/>
  <c r="J74" i="3"/>
  <c r="I74" i="3"/>
  <c r="H74" i="3"/>
  <c r="E74" i="3"/>
  <c r="D74" i="3"/>
  <c r="B74" i="3"/>
  <c r="DU73" i="3"/>
  <c r="DT73" i="3"/>
  <c r="DS73" i="3"/>
  <c r="DR73" i="3"/>
  <c r="DQ73" i="3"/>
  <c r="DP73" i="3"/>
  <c r="DO73" i="3"/>
  <c r="DN73" i="3"/>
  <c r="DM73" i="3"/>
  <c r="DL73" i="3"/>
  <c r="DK73" i="3"/>
  <c r="DJ73" i="3"/>
  <c r="DI73" i="3"/>
  <c r="DH73" i="3"/>
  <c r="DG73" i="3"/>
  <c r="DF73" i="3"/>
  <c r="DE73" i="3"/>
  <c r="DD73" i="3"/>
  <c r="DC73" i="3"/>
  <c r="DB73" i="3"/>
  <c r="DA73" i="3"/>
  <c r="CZ73" i="3"/>
  <c r="CY73" i="3"/>
  <c r="CX73" i="3"/>
  <c r="CW73" i="3"/>
  <c r="CV73" i="3"/>
  <c r="CU73" i="3"/>
  <c r="CT73" i="3"/>
  <c r="CS73" i="3"/>
  <c r="CR73" i="3"/>
  <c r="CQ73" i="3"/>
  <c r="CP73" i="3"/>
  <c r="CO73" i="3"/>
  <c r="CN73" i="3"/>
  <c r="CM73" i="3"/>
  <c r="CL73" i="3"/>
  <c r="CK73" i="3"/>
  <c r="CJ73" i="3"/>
  <c r="CI73" i="3"/>
  <c r="CH73" i="3"/>
  <c r="CG73" i="3"/>
  <c r="CF73" i="3"/>
  <c r="CE73" i="3"/>
  <c r="CD73" i="3"/>
  <c r="CC73" i="3"/>
  <c r="CB73" i="3"/>
  <c r="CA73" i="3"/>
  <c r="BZ73" i="3"/>
  <c r="BY73" i="3"/>
  <c r="BX73" i="3"/>
  <c r="BW73" i="3"/>
  <c r="BV73" i="3"/>
  <c r="BU73" i="3"/>
  <c r="BT73" i="3"/>
  <c r="BS73" i="3"/>
  <c r="BR73" i="3"/>
  <c r="BQ73" i="3"/>
  <c r="BP73" i="3"/>
  <c r="BO73" i="3"/>
  <c r="BN73" i="3"/>
  <c r="BM73" i="3"/>
  <c r="BL73" i="3"/>
  <c r="BK73" i="3"/>
  <c r="BJ73" i="3"/>
  <c r="BI73" i="3"/>
  <c r="BH73" i="3"/>
  <c r="BG73" i="3"/>
  <c r="BF73" i="3"/>
  <c r="BE73" i="3"/>
  <c r="BD73" i="3"/>
  <c r="BC73" i="3"/>
  <c r="BB73" i="3"/>
  <c r="BA73" i="3"/>
  <c r="AZ73" i="3"/>
  <c r="AY73" i="3"/>
  <c r="AX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M73" i="3"/>
  <c r="L73" i="3"/>
  <c r="K73" i="3"/>
  <c r="J73" i="3"/>
  <c r="I73" i="3"/>
  <c r="H73" i="3"/>
  <c r="E73" i="3"/>
  <c r="D73" i="3"/>
  <c r="B73" i="3"/>
  <c r="DU72" i="3"/>
  <c r="DT72" i="3"/>
  <c r="DS72" i="3"/>
  <c r="DR72" i="3"/>
  <c r="DQ72" i="3"/>
  <c r="DP72" i="3"/>
  <c r="DO72" i="3"/>
  <c r="DN72" i="3"/>
  <c r="DM72" i="3"/>
  <c r="DL72" i="3"/>
  <c r="DK72" i="3"/>
  <c r="DJ72" i="3"/>
  <c r="DI72" i="3"/>
  <c r="DH72" i="3"/>
  <c r="DG72" i="3"/>
  <c r="DF72" i="3"/>
  <c r="DE72" i="3"/>
  <c r="DD72" i="3"/>
  <c r="DC72" i="3"/>
  <c r="DB72" i="3"/>
  <c r="DA72" i="3"/>
  <c r="CZ72" i="3"/>
  <c r="CY72" i="3"/>
  <c r="CX72" i="3"/>
  <c r="CW72" i="3"/>
  <c r="CV72" i="3"/>
  <c r="CU72" i="3"/>
  <c r="CT72" i="3"/>
  <c r="CS72" i="3"/>
  <c r="CR72" i="3"/>
  <c r="CQ72" i="3"/>
  <c r="CP72" i="3"/>
  <c r="CO72" i="3"/>
  <c r="CN72" i="3"/>
  <c r="CM72" i="3"/>
  <c r="CL72" i="3"/>
  <c r="CK72" i="3"/>
  <c r="CJ72" i="3"/>
  <c r="CI72" i="3"/>
  <c r="CH72" i="3"/>
  <c r="CG72" i="3"/>
  <c r="CF72" i="3"/>
  <c r="CE72" i="3"/>
  <c r="CD72" i="3"/>
  <c r="CC72" i="3"/>
  <c r="CB72" i="3"/>
  <c r="CA72" i="3"/>
  <c r="BZ72" i="3"/>
  <c r="BY72" i="3"/>
  <c r="BX72" i="3"/>
  <c r="BW72" i="3"/>
  <c r="BV72" i="3"/>
  <c r="BU72" i="3"/>
  <c r="BT72" i="3"/>
  <c r="BS72" i="3"/>
  <c r="BR72" i="3"/>
  <c r="BQ72" i="3"/>
  <c r="BP72" i="3"/>
  <c r="BO72" i="3"/>
  <c r="BN72" i="3"/>
  <c r="BM72" i="3"/>
  <c r="BL72" i="3"/>
  <c r="BK72" i="3"/>
  <c r="BJ72" i="3"/>
  <c r="BI72" i="3"/>
  <c r="BH72" i="3"/>
  <c r="BG72" i="3"/>
  <c r="BF72" i="3"/>
  <c r="BE72" i="3"/>
  <c r="BD72" i="3"/>
  <c r="BC72" i="3"/>
  <c r="BB72" i="3"/>
  <c r="BA72" i="3"/>
  <c r="AZ72" i="3"/>
  <c r="AY72" i="3"/>
  <c r="AX72" i="3"/>
  <c r="AV72" i="3"/>
  <c r="AU72" i="3"/>
  <c r="AT72" i="3"/>
  <c r="AS72" i="3"/>
  <c r="AQ72" i="3"/>
  <c r="AP72" i="3"/>
  <c r="AO72" i="3"/>
  <c r="AN72" i="3"/>
  <c r="AM72" i="3"/>
  <c r="AL72" i="3"/>
  <c r="AI72" i="3"/>
  <c r="AH72" i="3"/>
  <c r="AG72" i="3"/>
  <c r="AF72" i="3"/>
  <c r="AR72" i="3" s="1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AW72" i="3" s="1"/>
  <c r="R72" i="3"/>
  <c r="Q72" i="3"/>
  <c r="P72" i="3"/>
  <c r="M72" i="3"/>
  <c r="L72" i="3"/>
  <c r="K72" i="3"/>
  <c r="J72" i="3"/>
  <c r="I72" i="3"/>
  <c r="H72" i="3"/>
  <c r="E72" i="3"/>
  <c r="D72" i="3"/>
  <c r="B72" i="3"/>
  <c r="DU71" i="3"/>
  <c r="DT71" i="3"/>
  <c r="DS71" i="3"/>
  <c r="DR71" i="3"/>
  <c r="DQ71" i="3"/>
  <c r="DP71" i="3"/>
  <c r="DO71" i="3"/>
  <c r="DN71" i="3"/>
  <c r="DM71" i="3"/>
  <c r="DL71" i="3"/>
  <c r="DK71" i="3"/>
  <c r="DJ71" i="3"/>
  <c r="DI71" i="3"/>
  <c r="DH71" i="3"/>
  <c r="DG71" i="3"/>
  <c r="DF71" i="3"/>
  <c r="DE71" i="3"/>
  <c r="DD71" i="3"/>
  <c r="DC71" i="3"/>
  <c r="DB71" i="3"/>
  <c r="DA71" i="3"/>
  <c r="CZ71" i="3"/>
  <c r="CY71" i="3"/>
  <c r="CX71" i="3"/>
  <c r="CW71" i="3"/>
  <c r="CV71" i="3"/>
  <c r="CU71" i="3"/>
  <c r="CT71" i="3"/>
  <c r="CS71" i="3"/>
  <c r="CR71" i="3"/>
  <c r="CQ71" i="3"/>
  <c r="CP71" i="3"/>
  <c r="CO71" i="3"/>
  <c r="CN71" i="3"/>
  <c r="CM71" i="3"/>
  <c r="CL71" i="3"/>
  <c r="CK71" i="3"/>
  <c r="CJ71" i="3"/>
  <c r="CI71" i="3"/>
  <c r="CH71" i="3"/>
  <c r="CG71" i="3"/>
  <c r="CF71" i="3"/>
  <c r="CE71" i="3"/>
  <c r="CD71" i="3"/>
  <c r="CC71" i="3"/>
  <c r="CB71" i="3"/>
  <c r="CA71" i="3"/>
  <c r="BZ71" i="3"/>
  <c r="BY71" i="3"/>
  <c r="BX71" i="3"/>
  <c r="BW71" i="3"/>
  <c r="BV71" i="3"/>
  <c r="BU71" i="3"/>
  <c r="BT71" i="3"/>
  <c r="BS71" i="3"/>
  <c r="BR71" i="3"/>
  <c r="BQ71" i="3"/>
  <c r="BP71" i="3"/>
  <c r="BO71" i="3"/>
  <c r="BN71" i="3"/>
  <c r="BM71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V71" i="3"/>
  <c r="AU71" i="3"/>
  <c r="AT71" i="3"/>
  <c r="AS71" i="3"/>
  <c r="AQ71" i="3"/>
  <c r="AP71" i="3"/>
  <c r="AO71" i="3"/>
  <c r="AN71" i="3"/>
  <c r="AM71" i="3"/>
  <c r="AL71" i="3"/>
  <c r="AI71" i="3"/>
  <c r="AH71" i="3"/>
  <c r="AG71" i="3"/>
  <c r="AF71" i="3"/>
  <c r="AR71" i="3" s="1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AW71" i="3" s="1"/>
  <c r="R71" i="3"/>
  <c r="Q71" i="3"/>
  <c r="P71" i="3"/>
  <c r="M71" i="3"/>
  <c r="L71" i="3"/>
  <c r="K71" i="3"/>
  <c r="J71" i="3"/>
  <c r="I71" i="3"/>
  <c r="H71" i="3"/>
  <c r="E71" i="3"/>
  <c r="D71" i="3"/>
  <c r="B71" i="3"/>
  <c r="DU70" i="3"/>
  <c r="DT70" i="3"/>
  <c r="DS70" i="3"/>
  <c r="DR70" i="3"/>
  <c r="DQ70" i="3"/>
  <c r="DP70" i="3"/>
  <c r="DO70" i="3"/>
  <c r="DN70" i="3"/>
  <c r="DM70" i="3"/>
  <c r="DL70" i="3"/>
  <c r="DK70" i="3"/>
  <c r="DJ70" i="3"/>
  <c r="DI70" i="3"/>
  <c r="DH70" i="3"/>
  <c r="DG70" i="3"/>
  <c r="DF70" i="3"/>
  <c r="DE70" i="3"/>
  <c r="DD70" i="3"/>
  <c r="DC70" i="3"/>
  <c r="DB70" i="3"/>
  <c r="DA70" i="3"/>
  <c r="CZ70" i="3"/>
  <c r="CY70" i="3"/>
  <c r="CX70" i="3"/>
  <c r="CW70" i="3"/>
  <c r="CV70" i="3"/>
  <c r="CU70" i="3"/>
  <c r="CT70" i="3"/>
  <c r="CS70" i="3"/>
  <c r="CR70" i="3"/>
  <c r="CQ70" i="3"/>
  <c r="CP70" i="3"/>
  <c r="CO70" i="3"/>
  <c r="CN70" i="3"/>
  <c r="CM70" i="3"/>
  <c r="CL70" i="3"/>
  <c r="CK70" i="3"/>
  <c r="CJ70" i="3"/>
  <c r="CI70" i="3"/>
  <c r="CH70" i="3"/>
  <c r="CG70" i="3"/>
  <c r="CF70" i="3"/>
  <c r="CE70" i="3"/>
  <c r="CD70" i="3"/>
  <c r="CC70" i="3"/>
  <c r="CB70" i="3"/>
  <c r="CA70" i="3"/>
  <c r="BZ70" i="3"/>
  <c r="BY70" i="3"/>
  <c r="BX70" i="3"/>
  <c r="BW70" i="3"/>
  <c r="BV70" i="3"/>
  <c r="BU70" i="3"/>
  <c r="BT70" i="3"/>
  <c r="BS70" i="3"/>
  <c r="BR70" i="3"/>
  <c r="BQ70" i="3"/>
  <c r="BP70" i="3"/>
  <c r="BO70" i="3"/>
  <c r="BN70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M70" i="3"/>
  <c r="L70" i="3"/>
  <c r="K70" i="3"/>
  <c r="J70" i="3"/>
  <c r="I70" i="3"/>
  <c r="H70" i="3"/>
  <c r="E70" i="3"/>
  <c r="D70" i="3"/>
  <c r="B70" i="3"/>
  <c r="DU69" i="3"/>
  <c r="DT69" i="3"/>
  <c r="DS69" i="3"/>
  <c r="DR69" i="3"/>
  <c r="DQ69" i="3"/>
  <c r="DP69" i="3"/>
  <c r="DO69" i="3"/>
  <c r="DN69" i="3"/>
  <c r="DM69" i="3"/>
  <c r="DL69" i="3"/>
  <c r="DK69" i="3"/>
  <c r="DJ69" i="3"/>
  <c r="DI69" i="3"/>
  <c r="DH69" i="3"/>
  <c r="DG69" i="3"/>
  <c r="DF69" i="3"/>
  <c r="DE69" i="3"/>
  <c r="DD69" i="3"/>
  <c r="DC69" i="3"/>
  <c r="DB69" i="3"/>
  <c r="DA69" i="3"/>
  <c r="CZ69" i="3"/>
  <c r="CY69" i="3"/>
  <c r="CX69" i="3"/>
  <c r="CW69" i="3"/>
  <c r="CV69" i="3"/>
  <c r="CU69" i="3"/>
  <c r="CT69" i="3"/>
  <c r="CS69" i="3"/>
  <c r="CR69" i="3"/>
  <c r="CQ69" i="3"/>
  <c r="CP69" i="3"/>
  <c r="CO69" i="3"/>
  <c r="CN69" i="3"/>
  <c r="CM69" i="3"/>
  <c r="CL69" i="3"/>
  <c r="CK69" i="3"/>
  <c r="CJ69" i="3"/>
  <c r="CI69" i="3"/>
  <c r="CH69" i="3"/>
  <c r="CG69" i="3"/>
  <c r="CF69" i="3"/>
  <c r="CE69" i="3"/>
  <c r="CD69" i="3"/>
  <c r="CC69" i="3"/>
  <c r="CB69" i="3"/>
  <c r="CA69" i="3"/>
  <c r="BZ69" i="3"/>
  <c r="BY69" i="3"/>
  <c r="BX69" i="3"/>
  <c r="BW69" i="3"/>
  <c r="BV69" i="3"/>
  <c r="BU69" i="3"/>
  <c r="BT69" i="3"/>
  <c r="BS69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R69" i="3" s="1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N69" i="3" s="1"/>
  <c r="P69" i="3"/>
  <c r="M69" i="3"/>
  <c r="L69" i="3"/>
  <c r="K69" i="3"/>
  <c r="J69" i="3"/>
  <c r="I69" i="3"/>
  <c r="H69" i="3"/>
  <c r="E69" i="3"/>
  <c r="D69" i="3"/>
  <c r="B69" i="3"/>
  <c r="DU68" i="3"/>
  <c r="DT68" i="3"/>
  <c r="DS68" i="3"/>
  <c r="DR68" i="3"/>
  <c r="DQ68" i="3"/>
  <c r="DP68" i="3"/>
  <c r="DO68" i="3"/>
  <c r="DN68" i="3"/>
  <c r="DM68" i="3"/>
  <c r="DL68" i="3"/>
  <c r="DK68" i="3"/>
  <c r="DJ68" i="3"/>
  <c r="DI68" i="3"/>
  <c r="DH68" i="3"/>
  <c r="DG68" i="3"/>
  <c r="DF68" i="3"/>
  <c r="DE68" i="3"/>
  <c r="DD68" i="3"/>
  <c r="DC68" i="3"/>
  <c r="DB68" i="3"/>
  <c r="DA68" i="3"/>
  <c r="CZ68" i="3"/>
  <c r="CY68" i="3"/>
  <c r="CX68" i="3"/>
  <c r="CW68" i="3"/>
  <c r="CV68" i="3"/>
  <c r="CU68" i="3"/>
  <c r="CT68" i="3"/>
  <c r="CS68" i="3"/>
  <c r="CR68" i="3"/>
  <c r="CQ68" i="3"/>
  <c r="CP68" i="3"/>
  <c r="CO68" i="3"/>
  <c r="CN68" i="3"/>
  <c r="CM68" i="3"/>
  <c r="CL68" i="3"/>
  <c r="CK68" i="3"/>
  <c r="CJ68" i="3"/>
  <c r="CI68" i="3"/>
  <c r="CH68" i="3"/>
  <c r="CG68" i="3"/>
  <c r="CF68" i="3"/>
  <c r="CE68" i="3"/>
  <c r="CD68" i="3"/>
  <c r="CC68" i="3"/>
  <c r="CB68" i="3"/>
  <c r="CA68" i="3"/>
  <c r="BZ68" i="3"/>
  <c r="BY68" i="3"/>
  <c r="BX68" i="3"/>
  <c r="AJ68" i="3" s="1"/>
  <c r="BW68" i="3"/>
  <c r="BV68" i="3"/>
  <c r="BU68" i="3"/>
  <c r="BT68" i="3"/>
  <c r="BS68" i="3"/>
  <c r="BR68" i="3"/>
  <c r="BQ68" i="3"/>
  <c r="BP68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AW68" i="3" s="1"/>
  <c r="R68" i="3"/>
  <c r="Q68" i="3"/>
  <c r="P68" i="3"/>
  <c r="N68" i="3"/>
  <c r="M68" i="3"/>
  <c r="L68" i="3"/>
  <c r="K68" i="3"/>
  <c r="J68" i="3"/>
  <c r="I68" i="3"/>
  <c r="H68" i="3"/>
  <c r="E68" i="3"/>
  <c r="D68" i="3"/>
  <c r="B68" i="3"/>
  <c r="DU67" i="3"/>
  <c r="DT67" i="3"/>
  <c r="DS67" i="3"/>
  <c r="AK67" i="3" s="1"/>
  <c r="DR67" i="3"/>
  <c r="DQ67" i="3"/>
  <c r="DP67" i="3"/>
  <c r="DO67" i="3"/>
  <c r="DN67" i="3"/>
  <c r="DM67" i="3"/>
  <c r="DL67" i="3"/>
  <c r="DK67" i="3"/>
  <c r="DJ67" i="3"/>
  <c r="DI67" i="3"/>
  <c r="DH67" i="3"/>
  <c r="DG67" i="3"/>
  <c r="DF67" i="3"/>
  <c r="DE67" i="3"/>
  <c r="DD67" i="3"/>
  <c r="DC67" i="3"/>
  <c r="DB67" i="3"/>
  <c r="DA67" i="3"/>
  <c r="CZ67" i="3"/>
  <c r="CY67" i="3"/>
  <c r="CX67" i="3"/>
  <c r="CW67" i="3"/>
  <c r="CV67" i="3"/>
  <c r="CU67" i="3"/>
  <c r="CT67" i="3"/>
  <c r="CS67" i="3"/>
  <c r="CR67" i="3"/>
  <c r="CQ67" i="3"/>
  <c r="CP67" i="3"/>
  <c r="CO67" i="3"/>
  <c r="CN67" i="3"/>
  <c r="CM67" i="3"/>
  <c r="CL67" i="3"/>
  <c r="CK67" i="3"/>
  <c r="CJ67" i="3"/>
  <c r="CI67" i="3"/>
  <c r="CH67" i="3"/>
  <c r="CG67" i="3"/>
  <c r="CF67" i="3"/>
  <c r="CE67" i="3"/>
  <c r="CD67" i="3"/>
  <c r="CC67" i="3"/>
  <c r="CB67" i="3"/>
  <c r="CA67" i="3"/>
  <c r="BZ67" i="3"/>
  <c r="BY67" i="3"/>
  <c r="BX67" i="3"/>
  <c r="BW67" i="3"/>
  <c r="BV67" i="3"/>
  <c r="BU67" i="3"/>
  <c r="BT67" i="3"/>
  <c r="BS67" i="3"/>
  <c r="BR67" i="3"/>
  <c r="BQ67" i="3"/>
  <c r="BP67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V67" i="3"/>
  <c r="AU67" i="3"/>
  <c r="AT67" i="3"/>
  <c r="AS67" i="3"/>
  <c r="AQ67" i="3"/>
  <c r="AP67" i="3"/>
  <c r="AO67" i="3"/>
  <c r="AN67" i="3"/>
  <c r="AM67" i="3"/>
  <c r="AL67" i="3"/>
  <c r="AJ67" i="3"/>
  <c r="AI67" i="3"/>
  <c r="AH67" i="3"/>
  <c r="AG67" i="3"/>
  <c r="AF67" i="3"/>
  <c r="AR67" i="3" s="1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AW67" i="3" s="1"/>
  <c r="R67" i="3"/>
  <c r="Q67" i="3"/>
  <c r="P67" i="3"/>
  <c r="N67" i="3" s="1"/>
  <c r="M67" i="3"/>
  <c r="L67" i="3"/>
  <c r="K67" i="3"/>
  <c r="J67" i="3"/>
  <c r="I67" i="3"/>
  <c r="H67" i="3"/>
  <c r="E67" i="3"/>
  <c r="D67" i="3"/>
  <c r="B67" i="3"/>
  <c r="DU66" i="3"/>
  <c r="DT66" i="3"/>
  <c r="DS66" i="3"/>
  <c r="DR66" i="3"/>
  <c r="DQ66" i="3"/>
  <c r="DP66" i="3"/>
  <c r="DO66" i="3"/>
  <c r="DN66" i="3"/>
  <c r="DM66" i="3"/>
  <c r="DL66" i="3"/>
  <c r="DK66" i="3"/>
  <c r="AK66" i="3" s="1"/>
  <c r="DJ66" i="3"/>
  <c r="DI66" i="3"/>
  <c r="DH66" i="3"/>
  <c r="DG66" i="3"/>
  <c r="DF66" i="3"/>
  <c r="DE66" i="3"/>
  <c r="DD66" i="3"/>
  <c r="DC66" i="3"/>
  <c r="DB66" i="3"/>
  <c r="DA66" i="3"/>
  <c r="CZ66" i="3"/>
  <c r="CY66" i="3"/>
  <c r="CX66" i="3"/>
  <c r="CW66" i="3"/>
  <c r="CV66" i="3"/>
  <c r="CU66" i="3"/>
  <c r="CT66" i="3"/>
  <c r="CS66" i="3"/>
  <c r="CR66" i="3"/>
  <c r="CQ66" i="3"/>
  <c r="CP66" i="3"/>
  <c r="CO66" i="3"/>
  <c r="CN66" i="3"/>
  <c r="CM66" i="3"/>
  <c r="CL66" i="3"/>
  <c r="CK66" i="3"/>
  <c r="CJ66" i="3"/>
  <c r="CI66" i="3"/>
  <c r="CH66" i="3"/>
  <c r="CG66" i="3"/>
  <c r="CF66" i="3"/>
  <c r="CE66" i="3"/>
  <c r="CD66" i="3"/>
  <c r="CC66" i="3"/>
  <c r="CB66" i="3"/>
  <c r="CA66" i="3"/>
  <c r="BZ66" i="3"/>
  <c r="AJ66" i="3" s="1"/>
  <c r="BY66" i="3"/>
  <c r="BX66" i="3"/>
  <c r="BW66" i="3"/>
  <c r="BV66" i="3"/>
  <c r="BU66" i="3"/>
  <c r="BT66" i="3"/>
  <c r="BS66" i="3"/>
  <c r="BR66" i="3"/>
  <c r="BQ66" i="3"/>
  <c r="BP66" i="3"/>
  <c r="BO66" i="3"/>
  <c r="BN66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V66" i="3"/>
  <c r="AU66" i="3"/>
  <c r="AT66" i="3"/>
  <c r="AS66" i="3"/>
  <c r="AR66" i="3"/>
  <c r="AQ66" i="3"/>
  <c r="AP66" i="3"/>
  <c r="AO66" i="3"/>
  <c r="AN66" i="3"/>
  <c r="AM66" i="3"/>
  <c r="AL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AW66" i="3" s="1"/>
  <c r="R66" i="3"/>
  <c r="Q66" i="3"/>
  <c r="P66" i="3"/>
  <c r="N66" i="3"/>
  <c r="M66" i="3"/>
  <c r="L66" i="3"/>
  <c r="K66" i="3"/>
  <c r="J66" i="3"/>
  <c r="I66" i="3"/>
  <c r="H66" i="3"/>
  <c r="E66" i="3"/>
  <c r="D66" i="3"/>
  <c r="B66" i="3"/>
  <c r="DU65" i="3"/>
  <c r="DT65" i="3"/>
  <c r="DS65" i="3"/>
  <c r="AK65" i="3" s="1"/>
  <c r="DR65" i="3"/>
  <c r="DQ65" i="3"/>
  <c r="DP65" i="3"/>
  <c r="DO65" i="3"/>
  <c r="DN65" i="3"/>
  <c r="DM65" i="3"/>
  <c r="DL65" i="3"/>
  <c r="DK65" i="3"/>
  <c r="DJ65" i="3"/>
  <c r="DI65" i="3"/>
  <c r="DH65" i="3"/>
  <c r="DG65" i="3"/>
  <c r="DF65" i="3"/>
  <c r="DE65" i="3"/>
  <c r="DD65" i="3"/>
  <c r="DC65" i="3"/>
  <c r="DB65" i="3"/>
  <c r="DA65" i="3"/>
  <c r="CZ65" i="3"/>
  <c r="CY65" i="3"/>
  <c r="CX65" i="3"/>
  <c r="CW65" i="3"/>
  <c r="CV65" i="3"/>
  <c r="CU65" i="3"/>
  <c r="CT65" i="3"/>
  <c r="CS65" i="3"/>
  <c r="CR65" i="3"/>
  <c r="CQ65" i="3"/>
  <c r="CP65" i="3"/>
  <c r="CO65" i="3"/>
  <c r="CN65" i="3"/>
  <c r="CM65" i="3"/>
  <c r="CL65" i="3"/>
  <c r="CK65" i="3"/>
  <c r="CJ65" i="3"/>
  <c r="CI65" i="3"/>
  <c r="CH65" i="3"/>
  <c r="CG65" i="3"/>
  <c r="CF65" i="3"/>
  <c r="CE65" i="3"/>
  <c r="CD65" i="3"/>
  <c r="CC65" i="3"/>
  <c r="CB65" i="3"/>
  <c r="CA65" i="3"/>
  <c r="BZ65" i="3"/>
  <c r="BY65" i="3"/>
  <c r="BX65" i="3"/>
  <c r="BW65" i="3"/>
  <c r="BV65" i="3"/>
  <c r="BU65" i="3"/>
  <c r="BT65" i="3"/>
  <c r="BS65" i="3"/>
  <c r="BR65" i="3"/>
  <c r="BQ65" i="3"/>
  <c r="BP65" i="3"/>
  <c r="BO65" i="3"/>
  <c r="BN65" i="3"/>
  <c r="BM65" i="3"/>
  <c r="BL65" i="3"/>
  <c r="BK65" i="3"/>
  <c r="BJ65" i="3"/>
  <c r="BI65" i="3"/>
  <c r="AJ65" i="3" s="1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N65" i="3" s="1"/>
  <c r="Q65" i="3"/>
  <c r="P65" i="3"/>
  <c r="M65" i="3"/>
  <c r="L65" i="3"/>
  <c r="K65" i="3"/>
  <c r="J65" i="3"/>
  <c r="I65" i="3"/>
  <c r="H65" i="3"/>
  <c r="E65" i="3"/>
  <c r="D65" i="3"/>
  <c r="B65" i="3"/>
  <c r="DU64" i="3"/>
  <c r="DT64" i="3"/>
  <c r="DS64" i="3"/>
  <c r="AK64" i="3" s="1"/>
  <c r="O64" i="3" s="1"/>
  <c r="DR64" i="3"/>
  <c r="DQ64" i="3"/>
  <c r="DP64" i="3"/>
  <c r="DO64" i="3"/>
  <c r="DN64" i="3"/>
  <c r="DM64" i="3"/>
  <c r="DL64" i="3"/>
  <c r="DK64" i="3"/>
  <c r="DJ64" i="3"/>
  <c r="DI64" i="3"/>
  <c r="DH64" i="3"/>
  <c r="DG64" i="3"/>
  <c r="DF64" i="3"/>
  <c r="DE64" i="3"/>
  <c r="DD64" i="3"/>
  <c r="DC64" i="3"/>
  <c r="DB64" i="3"/>
  <c r="DA64" i="3"/>
  <c r="CZ64" i="3"/>
  <c r="CY64" i="3"/>
  <c r="CX64" i="3"/>
  <c r="CW64" i="3"/>
  <c r="CV64" i="3"/>
  <c r="CU64" i="3"/>
  <c r="CT64" i="3"/>
  <c r="CS64" i="3"/>
  <c r="CR64" i="3"/>
  <c r="CQ64" i="3"/>
  <c r="CP64" i="3"/>
  <c r="CO64" i="3"/>
  <c r="CN64" i="3"/>
  <c r="CM64" i="3"/>
  <c r="CL64" i="3"/>
  <c r="CK64" i="3"/>
  <c r="CJ64" i="3"/>
  <c r="CI64" i="3"/>
  <c r="CH64" i="3"/>
  <c r="CG64" i="3"/>
  <c r="CF64" i="3"/>
  <c r="CE64" i="3"/>
  <c r="CD64" i="3"/>
  <c r="CC64" i="3"/>
  <c r="CB64" i="3"/>
  <c r="CA64" i="3"/>
  <c r="BZ64" i="3"/>
  <c r="BY64" i="3"/>
  <c r="BX64" i="3"/>
  <c r="BW64" i="3"/>
  <c r="BV64" i="3"/>
  <c r="BU64" i="3"/>
  <c r="BT64" i="3"/>
  <c r="BS64" i="3"/>
  <c r="BR64" i="3"/>
  <c r="BQ64" i="3"/>
  <c r="BP64" i="3"/>
  <c r="BO64" i="3"/>
  <c r="BN64" i="3"/>
  <c r="BM64" i="3"/>
  <c r="BL64" i="3"/>
  <c r="BK64" i="3"/>
  <c r="AJ64" i="3" s="1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N64" i="3"/>
  <c r="M64" i="3"/>
  <c r="L64" i="3"/>
  <c r="K64" i="3"/>
  <c r="J64" i="3"/>
  <c r="I64" i="3"/>
  <c r="H64" i="3"/>
  <c r="E64" i="3"/>
  <c r="D64" i="3"/>
  <c r="B64" i="3"/>
  <c r="DU63" i="3"/>
  <c r="DT63" i="3"/>
  <c r="DS63" i="3"/>
  <c r="DR63" i="3"/>
  <c r="DQ63" i="3"/>
  <c r="DP63" i="3"/>
  <c r="DO63" i="3"/>
  <c r="DN63" i="3"/>
  <c r="DM63" i="3"/>
  <c r="DL63" i="3"/>
  <c r="DK63" i="3"/>
  <c r="DJ63" i="3"/>
  <c r="DI63" i="3"/>
  <c r="DH63" i="3"/>
  <c r="DG63" i="3"/>
  <c r="DF63" i="3"/>
  <c r="DE63" i="3"/>
  <c r="DD63" i="3"/>
  <c r="DC63" i="3"/>
  <c r="DB63" i="3"/>
  <c r="DA63" i="3"/>
  <c r="CZ63" i="3"/>
  <c r="CY63" i="3"/>
  <c r="CX63" i="3"/>
  <c r="CW63" i="3"/>
  <c r="CV63" i="3"/>
  <c r="CU63" i="3"/>
  <c r="CT63" i="3"/>
  <c r="CS63" i="3"/>
  <c r="CR63" i="3"/>
  <c r="CQ63" i="3"/>
  <c r="CP63" i="3"/>
  <c r="CO63" i="3"/>
  <c r="CN63" i="3"/>
  <c r="CM63" i="3"/>
  <c r="CL63" i="3"/>
  <c r="CK63" i="3"/>
  <c r="CJ63" i="3"/>
  <c r="CI63" i="3"/>
  <c r="CH63" i="3"/>
  <c r="CG63" i="3"/>
  <c r="CF63" i="3"/>
  <c r="CE63" i="3"/>
  <c r="CD63" i="3"/>
  <c r="CC63" i="3"/>
  <c r="CB63" i="3"/>
  <c r="CA63" i="3"/>
  <c r="BZ63" i="3"/>
  <c r="AJ63" i="3" s="1"/>
  <c r="BY63" i="3"/>
  <c r="BX63" i="3"/>
  <c r="BW63" i="3"/>
  <c r="BV63" i="3"/>
  <c r="BU63" i="3"/>
  <c r="BT63" i="3"/>
  <c r="BS63" i="3"/>
  <c r="BR63" i="3"/>
  <c r="BQ63" i="3"/>
  <c r="BP63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AW63" i="3" s="1"/>
  <c r="R63" i="3"/>
  <c r="Q63" i="3"/>
  <c r="N63" i="3" s="1"/>
  <c r="P63" i="3"/>
  <c r="M63" i="3"/>
  <c r="L63" i="3"/>
  <c r="K63" i="3"/>
  <c r="J63" i="3"/>
  <c r="I63" i="3"/>
  <c r="H63" i="3"/>
  <c r="E63" i="3"/>
  <c r="D63" i="3"/>
  <c r="B63" i="3"/>
  <c r="DU62" i="3"/>
  <c r="DT62" i="3"/>
  <c r="DS62" i="3"/>
  <c r="AK62" i="3" s="1"/>
  <c r="DR62" i="3"/>
  <c r="DQ62" i="3"/>
  <c r="DP62" i="3"/>
  <c r="DO62" i="3"/>
  <c r="DN62" i="3"/>
  <c r="DM62" i="3"/>
  <c r="DL62" i="3"/>
  <c r="DK62" i="3"/>
  <c r="DJ62" i="3"/>
  <c r="DI62" i="3"/>
  <c r="DH62" i="3"/>
  <c r="DG62" i="3"/>
  <c r="DF62" i="3"/>
  <c r="DE62" i="3"/>
  <c r="DD62" i="3"/>
  <c r="DC62" i="3"/>
  <c r="DB62" i="3"/>
  <c r="DA62" i="3"/>
  <c r="CZ62" i="3"/>
  <c r="CY62" i="3"/>
  <c r="CX62" i="3"/>
  <c r="CW62" i="3"/>
  <c r="CV62" i="3"/>
  <c r="CU62" i="3"/>
  <c r="CT62" i="3"/>
  <c r="CS62" i="3"/>
  <c r="CR62" i="3"/>
  <c r="CQ62" i="3"/>
  <c r="CP62" i="3"/>
  <c r="CO62" i="3"/>
  <c r="CN62" i="3"/>
  <c r="CM62" i="3"/>
  <c r="CL62" i="3"/>
  <c r="CK62" i="3"/>
  <c r="CJ62" i="3"/>
  <c r="CI62" i="3"/>
  <c r="CH62" i="3"/>
  <c r="CG62" i="3"/>
  <c r="CF62" i="3"/>
  <c r="CE62" i="3"/>
  <c r="CD62" i="3"/>
  <c r="CC62" i="3"/>
  <c r="CB62" i="3"/>
  <c r="CA62" i="3"/>
  <c r="BZ62" i="3"/>
  <c r="BY62" i="3"/>
  <c r="BX62" i="3"/>
  <c r="BW62" i="3"/>
  <c r="BV62" i="3"/>
  <c r="BU62" i="3"/>
  <c r="BT62" i="3"/>
  <c r="BS62" i="3"/>
  <c r="BR62" i="3"/>
  <c r="BQ62" i="3"/>
  <c r="BP62" i="3"/>
  <c r="BO62" i="3"/>
  <c r="BN62" i="3"/>
  <c r="BM62" i="3"/>
  <c r="BL62" i="3"/>
  <c r="BK62" i="3"/>
  <c r="BJ62" i="3"/>
  <c r="BI62" i="3"/>
  <c r="AJ62" i="3" s="1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N62" i="3" s="1"/>
  <c r="O62" i="3" s="1"/>
  <c r="Q62" i="3"/>
  <c r="P62" i="3"/>
  <c r="M62" i="3"/>
  <c r="L62" i="3"/>
  <c r="K62" i="3"/>
  <c r="J62" i="3"/>
  <c r="I62" i="3"/>
  <c r="H62" i="3"/>
  <c r="E62" i="3"/>
  <c r="D62" i="3"/>
  <c r="B62" i="3"/>
  <c r="DU61" i="3"/>
  <c r="DT61" i="3"/>
  <c r="DS61" i="3"/>
  <c r="DR61" i="3"/>
  <c r="DQ61" i="3"/>
  <c r="DP61" i="3"/>
  <c r="DO61" i="3"/>
  <c r="DN61" i="3"/>
  <c r="DM61" i="3"/>
  <c r="DL61" i="3"/>
  <c r="DK61" i="3"/>
  <c r="DJ61" i="3"/>
  <c r="DI61" i="3"/>
  <c r="DH61" i="3"/>
  <c r="DG61" i="3"/>
  <c r="DF61" i="3"/>
  <c r="DE61" i="3"/>
  <c r="DD61" i="3"/>
  <c r="DC61" i="3"/>
  <c r="DB61" i="3"/>
  <c r="DA61" i="3"/>
  <c r="CZ61" i="3"/>
  <c r="CY61" i="3"/>
  <c r="CX61" i="3"/>
  <c r="CW61" i="3"/>
  <c r="CV61" i="3"/>
  <c r="CU61" i="3"/>
  <c r="CT61" i="3"/>
  <c r="CS61" i="3"/>
  <c r="CR61" i="3"/>
  <c r="CQ61" i="3"/>
  <c r="CP61" i="3"/>
  <c r="CO61" i="3"/>
  <c r="CN61" i="3"/>
  <c r="CM61" i="3"/>
  <c r="CL61" i="3"/>
  <c r="CK61" i="3"/>
  <c r="CJ61" i="3"/>
  <c r="CI61" i="3"/>
  <c r="CH61" i="3"/>
  <c r="CG61" i="3"/>
  <c r="CF61" i="3"/>
  <c r="CE61" i="3"/>
  <c r="CD61" i="3"/>
  <c r="CC61" i="3"/>
  <c r="CB61" i="3"/>
  <c r="CA61" i="3"/>
  <c r="BZ61" i="3"/>
  <c r="AJ61" i="3" s="1"/>
  <c r="BY61" i="3"/>
  <c r="BX61" i="3"/>
  <c r="BW61" i="3"/>
  <c r="BV61" i="3"/>
  <c r="BU61" i="3"/>
  <c r="BT61" i="3"/>
  <c r="BS61" i="3"/>
  <c r="BR61" i="3"/>
  <c r="BQ61" i="3"/>
  <c r="BP61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AW61" i="3" s="1"/>
  <c r="R61" i="3"/>
  <c r="Q61" i="3"/>
  <c r="P61" i="3"/>
  <c r="N61" i="3"/>
  <c r="M61" i="3"/>
  <c r="L61" i="3"/>
  <c r="K61" i="3"/>
  <c r="J61" i="3"/>
  <c r="I61" i="3"/>
  <c r="H61" i="3"/>
  <c r="E61" i="3"/>
  <c r="D61" i="3"/>
  <c r="B61" i="3"/>
  <c r="DU60" i="3"/>
  <c r="DT60" i="3"/>
  <c r="DS60" i="3"/>
  <c r="DR60" i="3"/>
  <c r="DQ60" i="3"/>
  <c r="DP60" i="3"/>
  <c r="DO60" i="3"/>
  <c r="DN60" i="3"/>
  <c r="DM60" i="3"/>
  <c r="DL60" i="3"/>
  <c r="DK60" i="3"/>
  <c r="DJ60" i="3"/>
  <c r="DI60" i="3"/>
  <c r="DH60" i="3"/>
  <c r="DG60" i="3"/>
  <c r="DF60" i="3"/>
  <c r="DE60" i="3"/>
  <c r="DD60" i="3"/>
  <c r="DC60" i="3"/>
  <c r="DB60" i="3"/>
  <c r="DA60" i="3"/>
  <c r="CZ60" i="3"/>
  <c r="CY60" i="3"/>
  <c r="CX60" i="3"/>
  <c r="CW60" i="3"/>
  <c r="CV60" i="3"/>
  <c r="CU60" i="3"/>
  <c r="CT60" i="3"/>
  <c r="CS60" i="3"/>
  <c r="CR60" i="3"/>
  <c r="CQ60" i="3"/>
  <c r="CP60" i="3"/>
  <c r="CO60" i="3"/>
  <c r="CN60" i="3"/>
  <c r="CM60" i="3"/>
  <c r="CL60" i="3"/>
  <c r="CK60" i="3"/>
  <c r="CJ60" i="3"/>
  <c r="CI60" i="3"/>
  <c r="CH60" i="3"/>
  <c r="CG60" i="3"/>
  <c r="CF60" i="3"/>
  <c r="CE60" i="3"/>
  <c r="CD60" i="3"/>
  <c r="CC60" i="3"/>
  <c r="CB60" i="3"/>
  <c r="CA60" i="3"/>
  <c r="BZ60" i="3"/>
  <c r="BY60" i="3"/>
  <c r="BX60" i="3"/>
  <c r="BW60" i="3"/>
  <c r="BV60" i="3"/>
  <c r="BU60" i="3"/>
  <c r="BT60" i="3"/>
  <c r="BS60" i="3"/>
  <c r="BR60" i="3"/>
  <c r="BQ60" i="3"/>
  <c r="BP60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M60" i="3"/>
  <c r="L60" i="3"/>
  <c r="K60" i="3"/>
  <c r="J60" i="3"/>
  <c r="I60" i="3"/>
  <c r="H60" i="3"/>
  <c r="E60" i="3"/>
  <c r="D60" i="3"/>
  <c r="B60" i="3"/>
  <c r="DU59" i="3"/>
  <c r="DT59" i="3"/>
  <c r="DS59" i="3"/>
  <c r="DR59" i="3"/>
  <c r="DQ59" i="3"/>
  <c r="DP59" i="3"/>
  <c r="DO59" i="3"/>
  <c r="DN59" i="3"/>
  <c r="DM59" i="3"/>
  <c r="DL59" i="3"/>
  <c r="DK59" i="3"/>
  <c r="AK59" i="3" s="1"/>
  <c r="O59" i="3" s="1"/>
  <c r="DJ59" i="3"/>
  <c r="DI59" i="3"/>
  <c r="DH59" i="3"/>
  <c r="DG59" i="3"/>
  <c r="DF59" i="3"/>
  <c r="DE59" i="3"/>
  <c r="DD59" i="3"/>
  <c r="DC59" i="3"/>
  <c r="DB59" i="3"/>
  <c r="DA59" i="3"/>
  <c r="CZ59" i="3"/>
  <c r="CY59" i="3"/>
  <c r="CX59" i="3"/>
  <c r="CW59" i="3"/>
  <c r="CV59" i="3"/>
  <c r="CU59" i="3"/>
  <c r="CT59" i="3"/>
  <c r="CS59" i="3"/>
  <c r="CR59" i="3"/>
  <c r="CQ59" i="3"/>
  <c r="CP59" i="3"/>
  <c r="CO59" i="3"/>
  <c r="CN59" i="3"/>
  <c r="CM59" i="3"/>
  <c r="CL59" i="3"/>
  <c r="CK59" i="3"/>
  <c r="CJ59" i="3"/>
  <c r="CI59" i="3"/>
  <c r="CH59" i="3"/>
  <c r="CG59" i="3"/>
  <c r="CF59" i="3"/>
  <c r="CE59" i="3"/>
  <c r="CD59" i="3"/>
  <c r="CC59" i="3"/>
  <c r="CB59" i="3"/>
  <c r="CA59" i="3"/>
  <c r="BZ59" i="3"/>
  <c r="BY59" i="3"/>
  <c r="BX59" i="3"/>
  <c r="BW59" i="3"/>
  <c r="BV59" i="3"/>
  <c r="BU59" i="3"/>
  <c r="BT59" i="3"/>
  <c r="BS59" i="3"/>
  <c r="BR59" i="3"/>
  <c r="BQ59" i="3"/>
  <c r="BP59" i="3"/>
  <c r="BO59" i="3"/>
  <c r="BN59" i="3"/>
  <c r="BM59" i="3"/>
  <c r="BL59" i="3"/>
  <c r="BK59" i="3"/>
  <c r="AJ59" i="3" s="1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N59" i="3"/>
  <c r="M59" i="3"/>
  <c r="L59" i="3"/>
  <c r="K59" i="3"/>
  <c r="J59" i="3"/>
  <c r="I59" i="3"/>
  <c r="H59" i="3"/>
  <c r="E59" i="3"/>
  <c r="D59" i="3"/>
  <c r="B59" i="3"/>
  <c r="DU58" i="3"/>
  <c r="DT58" i="3"/>
  <c r="DS58" i="3"/>
  <c r="AK58" i="3" s="1"/>
  <c r="O58" i="3" s="1"/>
  <c r="DR58" i="3"/>
  <c r="DQ58" i="3"/>
  <c r="DP58" i="3"/>
  <c r="DO58" i="3"/>
  <c r="DN58" i="3"/>
  <c r="DM58" i="3"/>
  <c r="DL58" i="3"/>
  <c r="DK58" i="3"/>
  <c r="DJ58" i="3"/>
  <c r="DI58" i="3"/>
  <c r="DH58" i="3"/>
  <c r="DG58" i="3"/>
  <c r="DF58" i="3"/>
  <c r="DE58" i="3"/>
  <c r="DD58" i="3"/>
  <c r="DC58" i="3"/>
  <c r="DB58" i="3"/>
  <c r="DA58" i="3"/>
  <c r="CZ58" i="3"/>
  <c r="CY58" i="3"/>
  <c r="CX58" i="3"/>
  <c r="CW58" i="3"/>
  <c r="CV58" i="3"/>
  <c r="CU58" i="3"/>
  <c r="CT58" i="3"/>
  <c r="CS58" i="3"/>
  <c r="CR58" i="3"/>
  <c r="CQ58" i="3"/>
  <c r="CP58" i="3"/>
  <c r="CO58" i="3"/>
  <c r="CN58" i="3"/>
  <c r="CM58" i="3"/>
  <c r="CL58" i="3"/>
  <c r="CK58" i="3"/>
  <c r="CJ58" i="3"/>
  <c r="CI58" i="3"/>
  <c r="CH58" i="3"/>
  <c r="CG58" i="3"/>
  <c r="CF58" i="3"/>
  <c r="CE58" i="3"/>
  <c r="CD58" i="3"/>
  <c r="CC58" i="3"/>
  <c r="CB58" i="3"/>
  <c r="CA58" i="3"/>
  <c r="BZ58" i="3"/>
  <c r="BY58" i="3"/>
  <c r="BX58" i="3"/>
  <c r="BW58" i="3"/>
  <c r="BV58" i="3"/>
  <c r="BU58" i="3"/>
  <c r="BT58" i="3"/>
  <c r="BS58" i="3"/>
  <c r="BR58" i="3"/>
  <c r="BQ58" i="3"/>
  <c r="BP58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N58" i="3" s="1"/>
  <c r="P58" i="3"/>
  <c r="M58" i="3"/>
  <c r="L58" i="3"/>
  <c r="K58" i="3"/>
  <c r="J58" i="3"/>
  <c r="I58" i="3"/>
  <c r="H58" i="3"/>
  <c r="E58" i="3"/>
  <c r="D58" i="3"/>
  <c r="B58" i="3"/>
  <c r="DU57" i="3"/>
  <c r="DT57" i="3"/>
  <c r="DS57" i="3"/>
  <c r="DR57" i="3"/>
  <c r="DQ57" i="3"/>
  <c r="DP57" i="3"/>
  <c r="DO57" i="3"/>
  <c r="DN57" i="3"/>
  <c r="DM57" i="3"/>
  <c r="DL57" i="3"/>
  <c r="DK57" i="3"/>
  <c r="AK57" i="3" s="1"/>
  <c r="O57" i="3" s="1"/>
  <c r="DJ57" i="3"/>
  <c r="DI57" i="3"/>
  <c r="DH57" i="3"/>
  <c r="DG57" i="3"/>
  <c r="DF57" i="3"/>
  <c r="DE57" i="3"/>
  <c r="DD57" i="3"/>
  <c r="DC57" i="3"/>
  <c r="DB57" i="3"/>
  <c r="DA57" i="3"/>
  <c r="CZ57" i="3"/>
  <c r="CY57" i="3"/>
  <c r="CX57" i="3"/>
  <c r="CW57" i="3"/>
  <c r="CV57" i="3"/>
  <c r="CU57" i="3"/>
  <c r="CT57" i="3"/>
  <c r="CS57" i="3"/>
  <c r="CR57" i="3"/>
  <c r="CQ57" i="3"/>
  <c r="CP57" i="3"/>
  <c r="CO57" i="3"/>
  <c r="CN57" i="3"/>
  <c r="CM57" i="3"/>
  <c r="CL57" i="3"/>
  <c r="CK57" i="3"/>
  <c r="CJ57" i="3"/>
  <c r="CI57" i="3"/>
  <c r="CH57" i="3"/>
  <c r="CG57" i="3"/>
  <c r="CF57" i="3"/>
  <c r="CE57" i="3"/>
  <c r="CD57" i="3"/>
  <c r="CC57" i="3"/>
  <c r="CB57" i="3"/>
  <c r="CA57" i="3"/>
  <c r="BZ57" i="3"/>
  <c r="BY57" i="3"/>
  <c r="BX57" i="3"/>
  <c r="AJ57" i="3" s="1"/>
  <c r="BW57" i="3"/>
  <c r="BV57" i="3"/>
  <c r="BU57" i="3"/>
  <c r="BT57" i="3"/>
  <c r="BS57" i="3"/>
  <c r="BR57" i="3"/>
  <c r="BQ57" i="3"/>
  <c r="BP57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V57" i="3"/>
  <c r="AU57" i="3"/>
  <c r="AT57" i="3"/>
  <c r="AS57" i="3"/>
  <c r="AR57" i="3"/>
  <c r="AQ57" i="3"/>
  <c r="AP57" i="3"/>
  <c r="AO57" i="3"/>
  <c r="AN57" i="3"/>
  <c r="AM57" i="3"/>
  <c r="AL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AW57" i="3" s="1"/>
  <c r="R57" i="3"/>
  <c r="Q57" i="3"/>
  <c r="P57" i="3"/>
  <c r="N57" i="3"/>
  <c r="M57" i="3"/>
  <c r="L57" i="3"/>
  <c r="K57" i="3"/>
  <c r="J57" i="3"/>
  <c r="I57" i="3"/>
  <c r="H57" i="3"/>
  <c r="E57" i="3"/>
  <c r="D57" i="3"/>
  <c r="B57" i="3"/>
  <c r="DU56" i="3"/>
  <c r="DT56" i="3"/>
  <c r="DS56" i="3"/>
  <c r="DR56" i="3"/>
  <c r="DQ56" i="3"/>
  <c r="DP56" i="3"/>
  <c r="DO56" i="3"/>
  <c r="DN56" i="3"/>
  <c r="DM56" i="3"/>
  <c r="DL56" i="3"/>
  <c r="DK56" i="3"/>
  <c r="AK56" i="3" s="1"/>
  <c r="DJ56" i="3"/>
  <c r="DI56" i="3"/>
  <c r="DH56" i="3"/>
  <c r="DG56" i="3"/>
  <c r="DF56" i="3"/>
  <c r="DE56" i="3"/>
  <c r="DD56" i="3"/>
  <c r="DC56" i="3"/>
  <c r="DB56" i="3"/>
  <c r="DA56" i="3"/>
  <c r="CZ56" i="3"/>
  <c r="CY56" i="3"/>
  <c r="CX56" i="3"/>
  <c r="CW56" i="3"/>
  <c r="CV56" i="3"/>
  <c r="CU56" i="3"/>
  <c r="CT56" i="3"/>
  <c r="CS56" i="3"/>
  <c r="CR56" i="3"/>
  <c r="CQ56" i="3"/>
  <c r="CP56" i="3"/>
  <c r="CO56" i="3"/>
  <c r="CN56" i="3"/>
  <c r="CM56" i="3"/>
  <c r="CL56" i="3"/>
  <c r="CK56" i="3"/>
  <c r="CJ56" i="3"/>
  <c r="CI56" i="3"/>
  <c r="CH56" i="3"/>
  <c r="CG56" i="3"/>
  <c r="CF56" i="3"/>
  <c r="CE56" i="3"/>
  <c r="CD56" i="3"/>
  <c r="CC56" i="3"/>
  <c r="CB56" i="3"/>
  <c r="CA56" i="3"/>
  <c r="BZ56" i="3"/>
  <c r="BY56" i="3"/>
  <c r="BX56" i="3"/>
  <c r="BW56" i="3"/>
  <c r="BV56" i="3"/>
  <c r="BU56" i="3"/>
  <c r="BT56" i="3"/>
  <c r="BS56" i="3"/>
  <c r="BR56" i="3"/>
  <c r="BQ56" i="3"/>
  <c r="BP56" i="3"/>
  <c r="BO56" i="3"/>
  <c r="BN56" i="3"/>
  <c r="BM56" i="3"/>
  <c r="BL56" i="3"/>
  <c r="BK56" i="3"/>
  <c r="BJ56" i="3"/>
  <c r="BI56" i="3"/>
  <c r="AJ56" i="3" s="1"/>
  <c r="BH56" i="3"/>
  <c r="BG56" i="3"/>
  <c r="BF56" i="3"/>
  <c r="BE56" i="3"/>
  <c r="BD56" i="3"/>
  <c r="BC56" i="3"/>
  <c r="BB56" i="3"/>
  <c r="BA56" i="3"/>
  <c r="AZ56" i="3"/>
  <c r="AY56" i="3"/>
  <c r="AX56" i="3"/>
  <c r="AV56" i="3"/>
  <c r="AU56" i="3"/>
  <c r="AT56" i="3"/>
  <c r="AS56" i="3"/>
  <c r="AR56" i="3"/>
  <c r="AQ56" i="3"/>
  <c r="AP56" i="3"/>
  <c r="AO56" i="3"/>
  <c r="AN56" i="3"/>
  <c r="AM56" i="3"/>
  <c r="AL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AW56" i="3" s="1"/>
  <c r="R56" i="3"/>
  <c r="Q56" i="3"/>
  <c r="P56" i="3"/>
  <c r="N56" i="3"/>
  <c r="M56" i="3"/>
  <c r="L56" i="3"/>
  <c r="K56" i="3"/>
  <c r="J56" i="3"/>
  <c r="I56" i="3"/>
  <c r="H56" i="3"/>
  <c r="E56" i="3"/>
  <c r="D56" i="3"/>
  <c r="B56" i="3"/>
  <c r="DU55" i="3"/>
  <c r="DT55" i="3"/>
  <c r="DS55" i="3"/>
  <c r="AK55" i="3" s="1"/>
  <c r="O55" i="3" s="1"/>
  <c r="DR55" i="3"/>
  <c r="DQ55" i="3"/>
  <c r="DP55" i="3"/>
  <c r="DO55" i="3"/>
  <c r="DN55" i="3"/>
  <c r="DM55" i="3"/>
  <c r="DL55" i="3"/>
  <c r="DK55" i="3"/>
  <c r="DJ55" i="3"/>
  <c r="DI55" i="3"/>
  <c r="DH55" i="3"/>
  <c r="DG55" i="3"/>
  <c r="DF55" i="3"/>
  <c r="DE55" i="3"/>
  <c r="DD55" i="3"/>
  <c r="DC55" i="3"/>
  <c r="DB55" i="3"/>
  <c r="DA55" i="3"/>
  <c r="CZ55" i="3"/>
  <c r="CY55" i="3"/>
  <c r="CX55" i="3"/>
  <c r="CW55" i="3"/>
  <c r="CV55" i="3"/>
  <c r="CU55" i="3"/>
  <c r="CT55" i="3"/>
  <c r="CS55" i="3"/>
  <c r="CR55" i="3"/>
  <c r="CQ55" i="3"/>
  <c r="CP55" i="3"/>
  <c r="CO55" i="3"/>
  <c r="CN55" i="3"/>
  <c r="CM55" i="3"/>
  <c r="CL55" i="3"/>
  <c r="CK55" i="3"/>
  <c r="CJ55" i="3"/>
  <c r="CI55" i="3"/>
  <c r="CH55" i="3"/>
  <c r="CG55" i="3"/>
  <c r="CF55" i="3"/>
  <c r="CE55" i="3"/>
  <c r="CD55" i="3"/>
  <c r="CC55" i="3"/>
  <c r="CB55" i="3"/>
  <c r="CA55" i="3"/>
  <c r="BZ55" i="3"/>
  <c r="BY55" i="3"/>
  <c r="BX55" i="3"/>
  <c r="BW55" i="3"/>
  <c r="BV55" i="3"/>
  <c r="BU55" i="3"/>
  <c r="BT55" i="3"/>
  <c r="BS55" i="3"/>
  <c r="BR55" i="3"/>
  <c r="BQ55" i="3"/>
  <c r="BP55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V55" i="3"/>
  <c r="AU55" i="3"/>
  <c r="AT55" i="3"/>
  <c r="AS55" i="3"/>
  <c r="AQ55" i="3"/>
  <c r="AP55" i="3"/>
  <c r="AO55" i="3"/>
  <c r="AN55" i="3"/>
  <c r="AM55" i="3"/>
  <c r="AL55" i="3"/>
  <c r="AI55" i="3"/>
  <c r="AH55" i="3"/>
  <c r="AG55" i="3"/>
  <c r="AF55" i="3"/>
  <c r="AR55" i="3" s="1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AW55" i="3" s="1"/>
  <c r="R55" i="3"/>
  <c r="N55" i="3" s="1"/>
  <c r="Q55" i="3"/>
  <c r="P55" i="3"/>
  <c r="M55" i="3"/>
  <c r="L55" i="3"/>
  <c r="K55" i="3"/>
  <c r="J55" i="3"/>
  <c r="I55" i="3"/>
  <c r="H55" i="3"/>
  <c r="E55" i="3"/>
  <c r="D55" i="3"/>
  <c r="B55" i="3"/>
  <c r="DU54" i="3"/>
  <c r="DT54" i="3"/>
  <c r="DS54" i="3"/>
  <c r="DR54" i="3"/>
  <c r="DQ54" i="3"/>
  <c r="DP54" i="3"/>
  <c r="DO54" i="3"/>
  <c r="DN54" i="3"/>
  <c r="DM54" i="3"/>
  <c r="DL54" i="3"/>
  <c r="DK54" i="3"/>
  <c r="DJ54" i="3"/>
  <c r="DI54" i="3"/>
  <c r="DH54" i="3"/>
  <c r="DG54" i="3"/>
  <c r="DF54" i="3"/>
  <c r="DE54" i="3"/>
  <c r="DD54" i="3"/>
  <c r="DC54" i="3"/>
  <c r="DB54" i="3"/>
  <c r="DA54" i="3"/>
  <c r="CZ54" i="3"/>
  <c r="CY54" i="3"/>
  <c r="CX54" i="3"/>
  <c r="CW54" i="3"/>
  <c r="CV54" i="3"/>
  <c r="CU54" i="3"/>
  <c r="CT54" i="3"/>
  <c r="CS54" i="3"/>
  <c r="CR54" i="3"/>
  <c r="CQ54" i="3"/>
  <c r="CP54" i="3"/>
  <c r="CO54" i="3"/>
  <c r="CN54" i="3"/>
  <c r="CM54" i="3"/>
  <c r="CL54" i="3"/>
  <c r="CK54" i="3"/>
  <c r="CJ54" i="3"/>
  <c r="CI54" i="3"/>
  <c r="CH54" i="3"/>
  <c r="CG54" i="3"/>
  <c r="CF54" i="3"/>
  <c r="CE54" i="3"/>
  <c r="CD54" i="3"/>
  <c r="CC54" i="3"/>
  <c r="CB54" i="3"/>
  <c r="CA54" i="3"/>
  <c r="BZ54" i="3"/>
  <c r="BY54" i="3"/>
  <c r="BX54" i="3"/>
  <c r="AJ54" i="3" s="1"/>
  <c r="BW54" i="3"/>
  <c r="BV54" i="3"/>
  <c r="BU54" i="3"/>
  <c r="BT54" i="3"/>
  <c r="BS54" i="3"/>
  <c r="BR54" i="3"/>
  <c r="BQ54" i="3"/>
  <c r="BP54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V54" i="3"/>
  <c r="AU54" i="3"/>
  <c r="AT54" i="3"/>
  <c r="AS54" i="3"/>
  <c r="AR54" i="3"/>
  <c r="AQ54" i="3"/>
  <c r="AP54" i="3"/>
  <c r="AO54" i="3"/>
  <c r="AN54" i="3"/>
  <c r="AM54" i="3"/>
  <c r="AL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AW54" i="3" s="1"/>
  <c r="R54" i="3"/>
  <c r="Q54" i="3"/>
  <c r="P54" i="3"/>
  <c r="N54" i="3" s="1"/>
  <c r="M54" i="3"/>
  <c r="L54" i="3"/>
  <c r="K54" i="3"/>
  <c r="J54" i="3"/>
  <c r="I54" i="3"/>
  <c r="H54" i="3"/>
  <c r="E54" i="3"/>
  <c r="D54" i="3"/>
  <c r="B54" i="3"/>
  <c r="DU53" i="3"/>
  <c r="DT53" i="3"/>
  <c r="DS53" i="3"/>
  <c r="AK53" i="3" s="1"/>
  <c r="DR53" i="3"/>
  <c r="DQ53" i="3"/>
  <c r="DP53" i="3"/>
  <c r="DO53" i="3"/>
  <c r="DN53" i="3"/>
  <c r="DM53" i="3"/>
  <c r="DL53" i="3"/>
  <c r="DK53" i="3"/>
  <c r="DJ53" i="3"/>
  <c r="DI53" i="3"/>
  <c r="DH53" i="3"/>
  <c r="DG53" i="3"/>
  <c r="DF53" i="3"/>
  <c r="DE53" i="3"/>
  <c r="DD53" i="3"/>
  <c r="DC53" i="3"/>
  <c r="DB53" i="3"/>
  <c r="DA53" i="3"/>
  <c r="CZ53" i="3"/>
  <c r="CY53" i="3"/>
  <c r="CX53" i="3"/>
  <c r="CW53" i="3"/>
  <c r="CV53" i="3"/>
  <c r="CU53" i="3"/>
  <c r="CT53" i="3"/>
  <c r="CS53" i="3"/>
  <c r="CR53" i="3"/>
  <c r="CQ53" i="3"/>
  <c r="CP53" i="3"/>
  <c r="CO53" i="3"/>
  <c r="CN53" i="3"/>
  <c r="CM53" i="3"/>
  <c r="CL53" i="3"/>
  <c r="CK53" i="3"/>
  <c r="CJ53" i="3"/>
  <c r="CI53" i="3"/>
  <c r="CH53" i="3"/>
  <c r="CG53" i="3"/>
  <c r="CF53" i="3"/>
  <c r="CE53" i="3"/>
  <c r="CD53" i="3"/>
  <c r="CC53" i="3"/>
  <c r="CB53" i="3"/>
  <c r="CA53" i="3"/>
  <c r="BZ53" i="3"/>
  <c r="BY53" i="3"/>
  <c r="BX53" i="3"/>
  <c r="BW53" i="3"/>
  <c r="BV53" i="3"/>
  <c r="BU53" i="3"/>
  <c r="BT53" i="3"/>
  <c r="BS53" i="3"/>
  <c r="BR53" i="3"/>
  <c r="BQ53" i="3"/>
  <c r="BP53" i="3"/>
  <c r="BO53" i="3"/>
  <c r="BN53" i="3"/>
  <c r="BM53" i="3"/>
  <c r="BL53" i="3"/>
  <c r="BK53" i="3"/>
  <c r="BJ53" i="3"/>
  <c r="BI53" i="3"/>
  <c r="AJ53" i="3" s="1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N53" i="3" s="1"/>
  <c r="Q53" i="3"/>
  <c r="P53" i="3"/>
  <c r="M53" i="3"/>
  <c r="L53" i="3"/>
  <c r="K53" i="3"/>
  <c r="J53" i="3"/>
  <c r="I53" i="3"/>
  <c r="H53" i="3"/>
  <c r="E53" i="3"/>
  <c r="D53" i="3"/>
  <c r="B53" i="3"/>
  <c r="DU52" i="3"/>
  <c r="DT52" i="3"/>
  <c r="DS52" i="3"/>
  <c r="DR52" i="3"/>
  <c r="DQ52" i="3"/>
  <c r="DP52" i="3"/>
  <c r="DO52" i="3"/>
  <c r="DN52" i="3"/>
  <c r="DM52" i="3"/>
  <c r="DL52" i="3"/>
  <c r="DK52" i="3"/>
  <c r="DJ52" i="3"/>
  <c r="DI52" i="3"/>
  <c r="DH52" i="3"/>
  <c r="DG52" i="3"/>
  <c r="DF52" i="3"/>
  <c r="DE52" i="3"/>
  <c r="DD52" i="3"/>
  <c r="DC52" i="3"/>
  <c r="DB52" i="3"/>
  <c r="DA52" i="3"/>
  <c r="CZ52" i="3"/>
  <c r="CY52" i="3"/>
  <c r="CX52" i="3"/>
  <c r="CW52" i="3"/>
  <c r="CV52" i="3"/>
  <c r="CU52" i="3"/>
  <c r="CT52" i="3"/>
  <c r="CS52" i="3"/>
  <c r="CR52" i="3"/>
  <c r="CQ52" i="3"/>
  <c r="CP52" i="3"/>
  <c r="CO52" i="3"/>
  <c r="CN52" i="3"/>
  <c r="CM52" i="3"/>
  <c r="CL52" i="3"/>
  <c r="CK52" i="3"/>
  <c r="CJ52" i="3"/>
  <c r="CI52" i="3"/>
  <c r="CH52" i="3"/>
  <c r="CG52" i="3"/>
  <c r="CF52" i="3"/>
  <c r="CE52" i="3"/>
  <c r="CD52" i="3"/>
  <c r="CC52" i="3"/>
  <c r="CB52" i="3"/>
  <c r="CA52" i="3"/>
  <c r="BZ52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M52" i="3"/>
  <c r="L52" i="3"/>
  <c r="K52" i="3"/>
  <c r="J52" i="3"/>
  <c r="I52" i="3"/>
  <c r="H52" i="3"/>
  <c r="E52" i="3"/>
  <c r="D52" i="3"/>
  <c r="B52" i="3"/>
  <c r="DU51" i="3"/>
  <c r="DT51" i="3"/>
  <c r="DS51" i="3"/>
  <c r="DR51" i="3"/>
  <c r="DQ51" i="3"/>
  <c r="DP51" i="3"/>
  <c r="DO51" i="3"/>
  <c r="DN51" i="3"/>
  <c r="DM51" i="3"/>
  <c r="DL51" i="3"/>
  <c r="DK51" i="3"/>
  <c r="AK51" i="3" s="1"/>
  <c r="DJ51" i="3"/>
  <c r="DI51" i="3"/>
  <c r="DH51" i="3"/>
  <c r="DG51" i="3"/>
  <c r="DF51" i="3"/>
  <c r="DE51" i="3"/>
  <c r="DD51" i="3"/>
  <c r="DC51" i="3"/>
  <c r="DB51" i="3"/>
  <c r="DA51" i="3"/>
  <c r="CZ51" i="3"/>
  <c r="CY51" i="3"/>
  <c r="CX51" i="3"/>
  <c r="CW51" i="3"/>
  <c r="CV51" i="3"/>
  <c r="CU51" i="3"/>
  <c r="CT51" i="3"/>
  <c r="CS51" i="3"/>
  <c r="CR51" i="3"/>
  <c r="CQ51" i="3"/>
  <c r="CP51" i="3"/>
  <c r="CO51" i="3"/>
  <c r="CN51" i="3"/>
  <c r="CM51" i="3"/>
  <c r="CL51" i="3"/>
  <c r="CK51" i="3"/>
  <c r="CJ51" i="3"/>
  <c r="CI51" i="3"/>
  <c r="CH51" i="3"/>
  <c r="CG51" i="3"/>
  <c r="CF51" i="3"/>
  <c r="CE51" i="3"/>
  <c r="CD51" i="3"/>
  <c r="CC51" i="3"/>
  <c r="CB51" i="3"/>
  <c r="CA51" i="3"/>
  <c r="BZ51" i="3"/>
  <c r="BY51" i="3"/>
  <c r="BX51" i="3"/>
  <c r="BW51" i="3"/>
  <c r="BV51" i="3"/>
  <c r="BU51" i="3"/>
  <c r="BT51" i="3"/>
  <c r="BS51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M51" i="3"/>
  <c r="L51" i="3"/>
  <c r="K51" i="3"/>
  <c r="J51" i="3"/>
  <c r="I51" i="3"/>
  <c r="H51" i="3"/>
  <c r="E51" i="3"/>
  <c r="D51" i="3"/>
  <c r="B51" i="3"/>
  <c r="DU50" i="3"/>
  <c r="DT50" i="3"/>
  <c r="DS50" i="3"/>
  <c r="AK50" i="3" s="1"/>
  <c r="O50" i="3" s="1"/>
  <c r="DR50" i="3"/>
  <c r="DQ50" i="3"/>
  <c r="DP50" i="3"/>
  <c r="DO50" i="3"/>
  <c r="DN50" i="3"/>
  <c r="DM50" i="3"/>
  <c r="DL50" i="3"/>
  <c r="DK50" i="3"/>
  <c r="DJ50" i="3"/>
  <c r="DI50" i="3"/>
  <c r="DH50" i="3"/>
  <c r="DG50" i="3"/>
  <c r="DF50" i="3"/>
  <c r="DE50" i="3"/>
  <c r="DD50" i="3"/>
  <c r="DC50" i="3"/>
  <c r="DB50" i="3"/>
  <c r="DA50" i="3"/>
  <c r="CZ50" i="3"/>
  <c r="CY50" i="3"/>
  <c r="CX50" i="3"/>
  <c r="CW50" i="3"/>
  <c r="CV50" i="3"/>
  <c r="CU50" i="3"/>
  <c r="CT50" i="3"/>
  <c r="CS50" i="3"/>
  <c r="CR50" i="3"/>
  <c r="CQ50" i="3"/>
  <c r="CP50" i="3"/>
  <c r="CO50" i="3"/>
  <c r="CN50" i="3"/>
  <c r="CM50" i="3"/>
  <c r="CL50" i="3"/>
  <c r="CK50" i="3"/>
  <c r="CJ50" i="3"/>
  <c r="CI50" i="3"/>
  <c r="CH50" i="3"/>
  <c r="CG50" i="3"/>
  <c r="CF50" i="3"/>
  <c r="CE50" i="3"/>
  <c r="CD50" i="3"/>
  <c r="CC50" i="3"/>
  <c r="CB50" i="3"/>
  <c r="CA50" i="3"/>
  <c r="BZ50" i="3"/>
  <c r="BY50" i="3"/>
  <c r="BX50" i="3"/>
  <c r="BW50" i="3"/>
  <c r="BV50" i="3"/>
  <c r="BU50" i="3"/>
  <c r="BT50" i="3"/>
  <c r="BS50" i="3"/>
  <c r="BR50" i="3"/>
  <c r="BQ50" i="3"/>
  <c r="BP50" i="3"/>
  <c r="BO50" i="3"/>
  <c r="BN50" i="3"/>
  <c r="BM50" i="3"/>
  <c r="BL50" i="3"/>
  <c r="BK50" i="3"/>
  <c r="BJ50" i="3"/>
  <c r="BI50" i="3"/>
  <c r="AJ50" i="3" s="1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N50" i="3"/>
  <c r="M50" i="3"/>
  <c r="L50" i="3"/>
  <c r="K50" i="3"/>
  <c r="J50" i="3"/>
  <c r="I50" i="3"/>
  <c r="H50" i="3"/>
  <c r="E50" i="3"/>
  <c r="D50" i="3"/>
  <c r="B50" i="3"/>
  <c r="DU49" i="3"/>
  <c r="DT49" i="3"/>
  <c r="DS49" i="3"/>
  <c r="AK49" i="3" s="1"/>
  <c r="O49" i="3" s="1"/>
  <c r="DR49" i="3"/>
  <c r="DQ49" i="3"/>
  <c r="DP49" i="3"/>
  <c r="DO49" i="3"/>
  <c r="DN49" i="3"/>
  <c r="DM49" i="3"/>
  <c r="DL49" i="3"/>
  <c r="DK49" i="3"/>
  <c r="DJ49" i="3"/>
  <c r="DI49" i="3"/>
  <c r="DH49" i="3"/>
  <c r="DG49" i="3"/>
  <c r="DF49" i="3"/>
  <c r="DE49" i="3"/>
  <c r="DD49" i="3"/>
  <c r="DC49" i="3"/>
  <c r="DB49" i="3"/>
  <c r="DA49" i="3"/>
  <c r="CZ49" i="3"/>
  <c r="CY49" i="3"/>
  <c r="CX49" i="3"/>
  <c r="CW49" i="3"/>
  <c r="CV49" i="3"/>
  <c r="CU49" i="3"/>
  <c r="CT49" i="3"/>
  <c r="CS49" i="3"/>
  <c r="CR49" i="3"/>
  <c r="CQ49" i="3"/>
  <c r="CP49" i="3"/>
  <c r="CO49" i="3"/>
  <c r="CN49" i="3"/>
  <c r="CM49" i="3"/>
  <c r="CL49" i="3"/>
  <c r="CK49" i="3"/>
  <c r="CJ49" i="3"/>
  <c r="CI49" i="3"/>
  <c r="CH49" i="3"/>
  <c r="CG49" i="3"/>
  <c r="CF49" i="3"/>
  <c r="CE49" i="3"/>
  <c r="CD49" i="3"/>
  <c r="CC49" i="3"/>
  <c r="CB49" i="3"/>
  <c r="CA49" i="3"/>
  <c r="BZ49" i="3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AJ49" i="3" s="1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V49" i="3"/>
  <c r="AU49" i="3"/>
  <c r="AT49" i="3"/>
  <c r="AS49" i="3"/>
  <c r="AR49" i="3"/>
  <c r="AQ49" i="3"/>
  <c r="AP49" i="3"/>
  <c r="AO49" i="3"/>
  <c r="AN49" i="3"/>
  <c r="AM49" i="3"/>
  <c r="AL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AW49" i="3" s="1"/>
  <c r="R49" i="3"/>
  <c r="Q49" i="3"/>
  <c r="P49" i="3"/>
  <c r="N49" i="3"/>
  <c r="M49" i="3"/>
  <c r="L49" i="3"/>
  <c r="K49" i="3"/>
  <c r="J49" i="3"/>
  <c r="I49" i="3"/>
  <c r="H49" i="3"/>
  <c r="E49" i="3"/>
  <c r="D49" i="3"/>
  <c r="B49" i="3"/>
  <c r="DU48" i="3"/>
  <c r="DT48" i="3"/>
  <c r="DS48" i="3"/>
  <c r="AK48" i="3" s="1"/>
  <c r="DR48" i="3"/>
  <c r="DQ48" i="3"/>
  <c r="DP48" i="3"/>
  <c r="DO48" i="3"/>
  <c r="DN48" i="3"/>
  <c r="DM48" i="3"/>
  <c r="DL48" i="3"/>
  <c r="DK48" i="3"/>
  <c r="DJ48" i="3"/>
  <c r="DI48" i="3"/>
  <c r="DH48" i="3"/>
  <c r="DG48" i="3"/>
  <c r="DF48" i="3"/>
  <c r="DE48" i="3"/>
  <c r="DD48" i="3"/>
  <c r="DC48" i="3"/>
  <c r="DB48" i="3"/>
  <c r="DA48" i="3"/>
  <c r="CZ48" i="3"/>
  <c r="CY48" i="3"/>
  <c r="CX48" i="3"/>
  <c r="CW48" i="3"/>
  <c r="CV48" i="3"/>
  <c r="CU48" i="3"/>
  <c r="CT48" i="3"/>
  <c r="CS48" i="3"/>
  <c r="CR48" i="3"/>
  <c r="CQ48" i="3"/>
  <c r="CP48" i="3"/>
  <c r="CO48" i="3"/>
  <c r="CN48" i="3"/>
  <c r="CM48" i="3"/>
  <c r="CL48" i="3"/>
  <c r="CK48" i="3"/>
  <c r="CJ48" i="3"/>
  <c r="CI48" i="3"/>
  <c r="CH48" i="3"/>
  <c r="CG48" i="3"/>
  <c r="CF48" i="3"/>
  <c r="CE48" i="3"/>
  <c r="CD48" i="3"/>
  <c r="CC48" i="3"/>
  <c r="CB48" i="3"/>
  <c r="CA48" i="3"/>
  <c r="BZ48" i="3"/>
  <c r="BY48" i="3"/>
  <c r="BX48" i="3"/>
  <c r="BW48" i="3"/>
  <c r="BV48" i="3"/>
  <c r="BU48" i="3"/>
  <c r="BT48" i="3"/>
  <c r="BS48" i="3"/>
  <c r="BR48" i="3"/>
  <c r="BQ48" i="3"/>
  <c r="BP48" i="3"/>
  <c r="BO48" i="3"/>
  <c r="BN48" i="3"/>
  <c r="BM48" i="3"/>
  <c r="BL48" i="3"/>
  <c r="BK48" i="3"/>
  <c r="AJ48" i="3" s="1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M48" i="3"/>
  <c r="L48" i="3"/>
  <c r="K48" i="3"/>
  <c r="J48" i="3"/>
  <c r="I48" i="3"/>
  <c r="H48" i="3"/>
  <c r="E48" i="3"/>
  <c r="D48" i="3"/>
  <c r="B48" i="3"/>
  <c r="DU47" i="3"/>
  <c r="DT47" i="3"/>
  <c r="DS47" i="3"/>
  <c r="DR47" i="3"/>
  <c r="DQ47" i="3"/>
  <c r="DP47" i="3"/>
  <c r="DO47" i="3"/>
  <c r="DN47" i="3"/>
  <c r="DM47" i="3"/>
  <c r="DL47" i="3"/>
  <c r="DK47" i="3"/>
  <c r="DJ47" i="3"/>
  <c r="DI47" i="3"/>
  <c r="DH47" i="3"/>
  <c r="DG47" i="3"/>
  <c r="DF47" i="3"/>
  <c r="DE47" i="3"/>
  <c r="DD47" i="3"/>
  <c r="DC47" i="3"/>
  <c r="DB47" i="3"/>
  <c r="DA47" i="3"/>
  <c r="CZ47" i="3"/>
  <c r="CY47" i="3"/>
  <c r="CX47" i="3"/>
  <c r="CW47" i="3"/>
  <c r="CV47" i="3"/>
  <c r="CU47" i="3"/>
  <c r="CT47" i="3"/>
  <c r="CS47" i="3"/>
  <c r="CR47" i="3"/>
  <c r="CQ47" i="3"/>
  <c r="CP47" i="3"/>
  <c r="CO47" i="3"/>
  <c r="CN47" i="3"/>
  <c r="CM47" i="3"/>
  <c r="CL47" i="3"/>
  <c r="CK47" i="3"/>
  <c r="CJ47" i="3"/>
  <c r="CI47" i="3"/>
  <c r="CH47" i="3"/>
  <c r="CG47" i="3"/>
  <c r="CF47" i="3"/>
  <c r="CE47" i="3"/>
  <c r="CD47" i="3"/>
  <c r="CC47" i="3"/>
  <c r="CB47" i="3"/>
  <c r="CA47" i="3"/>
  <c r="BZ47" i="3"/>
  <c r="BY47" i="3"/>
  <c r="BX47" i="3"/>
  <c r="BW47" i="3"/>
  <c r="BV47" i="3"/>
  <c r="BU47" i="3"/>
  <c r="BT47" i="3"/>
  <c r="BS47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V47" i="3"/>
  <c r="AU47" i="3"/>
  <c r="AT47" i="3"/>
  <c r="AS47" i="3"/>
  <c r="AQ47" i="3"/>
  <c r="AP47" i="3"/>
  <c r="AO47" i="3"/>
  <c r="AN47" i="3"/>
  <c r="AM47" i="3"/>
  <c r="AL47" i="3"/>
  <c r="AK47" i="3"/>
  <c r="O47" i="3" s="1"/>
  <c r="AI47" i="3"/>
  <c r="AH47" i="3"/>
  <c r="AG47" i="3"/>
  <c r="AF47" i="3"/>
  <c r="AR47" i="3" s="1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AW47" i="3" s="1"/>
  <c r="R47" i="3"/>
  <c r="Q47" i="3"/>
  <c r="N47" i="3" s="1"/>
  <c r="P47" i="3"/>
  <c r="M47" i="3"/>
  <c r="L47" i="3"/>
  <c r="K47" i="3"/>
  <c r="J47" i="3"/>
  <c r="I47" i="3"/>
  <c r="H47" i="3"/>
  <c r="E47" i="3"/>
  <c r="D47" i="3"/>
  <c r="B47" i="3"/>
  <c r="DU46" i="3"/>
  <c r="DT46" i="3"/>
  <c r="DS46" i="3"/>
  <c r="DR46" i="3"/>
  <c r="DQ46" i="3"/>
  <c r="DP46" i="3"/>
  <c r="DO46" i="3"/>
  <c r="DN46" i="3"/>
  <c r="DM46" i="3"/>
  <c r="DL46" i="3"/>
  <c r="DK46" i="3"/>
  <c r="DJ46" i="3"/>
  <c r="DI46" i="3"/>
  <c r="DH46" i="3"/>
  <c r="DG46" i="3"/>
  <c r="DF46" i="3"/>
  <c r="DE46" i="3"/>
  <c r="DD46" i="3"/>
  <c r="DC46" i="3"/>
  <c r="DB46" i="3"/>
  <c r="DA46" i="3"/>
  <c r="CZ46" i="3"/>
  <c r="CY46" i="3"/>
  <c r="CX46" i="3"/>
  <c r="CW46" i="3"/>
  <c r="CV46" i="3"/>
  <c r="CU46" i="3"/>
  <c r="CT46" i="3"/>
  <c r="CS46" i="3"/>
  <c r="CR46" i="3"/>
  <c r="CQ46" i="3"/>
  <c r="CP46" i="3"/>
  <c r="CO46" i="3"/>
  <c r="CN46" i="3"/>
  <c r="CM46" i="3"/>
  <c r="CL46" i="3"/>
  <c r="CK46" i="3"/>
  <c r="CJ46" i="3"/>
  <c r="CI46" i="3"/>
  <c r="CH46" i="3"/>
  <c r="CG46" i="3"/>
  <c r="CF46" i="3"/>
  <c r="CE46" i="3"/>
  <c r="CD46" i="3"/>
  <c r="CC46" i="3"/>
  <c r="CB46" i="3"/>
  <c r="CA46" i="3"/>
  <c r="BZ46" i="3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AJ46" i="3" s="1"/>
  <c r="BH46" i="3"/>
  <c r="BG46" i="3"/>
  <c r="BF46" i="3"/>
  <c r="BE46" i="3"/>
  <c r="BD46" i="3"/>
  <c r="BC46" i="3"/>
  <c r="BB46" i="3"/>
  <c r="BA46" i="3"/>
  <c r="AZ46" i="3"/>
  <c r="AY46" i="3"/>
  <c r="AX46" i="3"/>
  <c r="AV46" i="3"/>
  <c r="AU46" i="3"/>
  <c r="AT46" i="3"/>
  <c r="AS46" i="3"/>
  <c r="AQ46" i="3"/>
  <c r="AP46" i="3"/>
  <c r="AO46" i="3"/>
  <c r="AN46" i="3"/>
  <c r="AM46" i="3"/>
  <c r="AL46" i="3"/>
  <c r="AK46" i="3"/>
  <c r="AI46" i="3"/>
  <c r="AH46" i="3"/>
  <c r="AG46" i="3"/>
  <c r="AF46" i="3"/>
  <c r="AR46" i="3" s="1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AW46" i="3" s="1"/>
  <c r="R46" i="3"/>
  <c r="Q46" i="3"/>
  <c r="P46" i="3"/>
  <c r="M46" i="3"/>
  <c r="L46" i="3"/>
  <c r="K46" i="3"/>
  <c r="J46" i="3"/>
  <c r="I46" i="3"/>
  <c r="H46" i="3"/>
  <c r="E46" i="3"/>
  <c r="D46" i="3"/>
  <c r="B46" i="3"/>
  <c r="DU45" i="3"/>
  <c r="DT45" i="3"/>
  <c r="DS45" i="3"/>
  <c r="DR45" i="3"/>
  <c r="DQ45" i="3"/>
  <c r="DP45" i="3"/>
  <c r="DO45" i="3"/>
  <c r="DN45" i="3"/>
  <c r="DM45" i="3"/>
  <c r="DL45" i="3"/>
  <c r="DK45" i="3"/>
  <c r="DJ45" i="3"/>
  <c r="DI45" i="3"/>
  <c r="DH45" i="3"/>
  <c r="DG45" i="3"/>
  <c r="DF45" i="3"/>
  <c r="DE45" i="3"/>
  <c r="DD45" i="3"/>
  <c r="DC45" i="3"/>
  <c r="DB45" i="3"/>
  <c r="DA45" i="3"/>
  <c r="CZ45" i="3"/>
  <c r="CY45" i="3"/>
  <c r="CX45" i="3"/>
  <c r="CW45" i="3"/>
  <c r="CV45" i="3"/>
  <c r="CU45" i="3"/>
  <c r="CT45" i="3"/>
  <c r="CS45" i="3"/>
  <c r="CR45" i="3"/>
  <c r="CQ45" i="3"/>
  <c r="CP45" i="3"/>
  <c r="CO45" i="3"/>
  <c r="CN45" i="3"/>
  <c r="CM45" i="3"/>
  <c r="CL45" i="3"/>
  <c r="CK45" i="3"/>
  <c r="CJ45" i="3"/>
  <c r="CI45" i="3"/>
  <c r="CH45" i="3"/>
  <c r="CG45" i="3"/>
  <c r="CF45" i="3"/>
  <c r="CE45" i="3"/>
  <c r="CD45" i="3"/>
  <c r="CC45" i="3"/>
  <c r="CB45" i="3"/>
  <c r="CA45" i="3"/>
  <c r="BZ45" i="3"/>
  <c r="BY45" i="3"/>
  <c r="BX45" i="3"/>
  <c r="BW45" i="3"/>
  <c r="BV45" i="3"/>
  <c r="BU45" i="3"/>
  <c r="BT45" i="3"/>
  <c r="BS45" i="3"/>
  <c r="BR45" i="3"/>
  <c r="BQ45" i="3"/>
  <c r="BP45" i="3"/>
  <c r="BO45" i="3"/>
  <c r="BN45" i="3"/>
  <c r="BM45" i="3"/>
  <c r="BL45" i="3"/>
  <c r="BK45" i="3"/>
  <c r="BJ45" i="3"/>
  <c r="BI45" i="3"/>
  <c r="AJ45" i="3" s="1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N45" i="3" s="1"/>
  <c r="M45" i="3"/>
  <c r="L45" i="3"/>
  <c r="K45" i="3"/>
  <c r="J45" i="3"/>
  <c r="I45" i="3"/>
  <c r="H45" i="3"/>
  <c r="E45" i="3"/>
  <c r="D45" i="3"/>
  <c r="B45" i="3"/>
  <c r="DU44" i="3"/>
  <c r="DT44" i="3"/>
  <c r="DS44" i="3"/>
  <c r="DR44" i="3"/>
  <c r="DQ44" i="3"/>
  <c r="DP44" i="3"/>
  <c r="DO44" i="3"/>
  <c r="DN44" i="3"/>
  <c r="DM44" i="3"/>
  <c r="DL44" i="3"/>
  <c r="DK44" i="3"/>
  <c r="DJ44" i="3"/>
  <c r="DI44" i="3"/>
  <c r="DH44" i="3"/>
  <c r="DG44" i="3"/>
  <c r="DF44" i="3"/>
  <c r="DE44" i="3"/>
  <c r="DD44" i="3"/>
  <c r="DC44" i="3"/>
  <c r="DB44" i="3"/>
  <c r="DA44" i="3"/>
  <c r="CZ44" i="3"/>
  <c r="CY44" i="3"/>
  <c r="CX44" i="3"/>
  <c r="CW44" i="3"/>
  <c r="CV44" i="3"/>
  <c r="CU44" i="3"/>
  <c r="CT44" i="3"/>
  <c r="CS44" i="3"/>
  <c r="CR44" i="3"/>
  <c r="CQ44" i="3"/>
  <c r="CP44" i="3"/>
  <c r="CO44" i="3"/>
  <c r="CN44" i="3"/>
  <c r="CM44" i="3"/>
  <c r="CL44" i="3"/>
  <c r="CK44" i="3"/>
  <c r="CJ44" i="3"/>
  <c r="CI44" i="3"/>
  <c r="CH44" i="3"/>
  <c r="CG44" i="3"/>
  <c r="CF44" i="3"/>
  <c r="CE44" i="3"/>
  <c r="CD44" i="3"/>
  <c r="CC44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M44" i="3"/>
  <c r="L44" i="3"/>
  <c r="K44" i="3"/>
  <c r="J44" i="3"/>
  <c r="I44" i="3"/>
  <c r="H44" i="3"/>
  <c r="E44" i="3"/>
  <c r="D44" i="3"/>
  <c r="B44" i="3"/>
  <c r="DU43" i="3"/>
  <c r="DT43" i="3"/>
  <c r="DS43" i="3"/>
  <c r="DR43" i="3"/>
  <c r="DQ43" i="3"/>
  <c r="DP43" i="3"/>
  <c r="DO43" i="3"/>
  <c r="DN43" i="3"/>
  <c r="DM43" i="3"/>
  <c r="DL43" i="3"/>
  <c r="DK43" i="3"/>
  <c r="DJ43" i="3"/>
  <c r="DI43" i="3"/>
  <c r="DH43" i="3"/>
  <c r="DG43" i="3"/>
  <c r="DF43" i="3"/>
  <c r="DE43" i="3"/>
  <c r="DD43" i="3"/>
  <c r="DC43" i="3"/>
  <c r="DB43" i="3"/>
  <c r="DA43" i="3"/>
  <c r="CZ43" i="3"/>
  <c r="CY43" i="3"/>
  <c r="CX43" i="3"/>
  <c r="CW43" i="3"/>
  <c r="CV43" i="3"/>
  <c r="CU43" i="3"/>
  <c r="CT43" i="3"/>
  <c r="CS43" i="3"/>
  <c r="CR43" i="3"/>
  <c r="CQ43" i="3"/>
  <c r="CP43" i="3"/>
  <c r="CO43" i="3"/>
  <c r="CN43" i="3"/>
  <c r="CM43" i="3"/>
  <c r="CL43" i="3"/>
  <c r="CK43" i="3"/>
  <c r="CJ43" i="3"/>
  <c r="CI43" i="3"/>
  <c r="CH43" i="3"/>
  <c r="CG43" i="3"/>
  <c r="CF43" i="3"/>
  <c r="CE43" i="3"/>
  <c r="CD43" i="3"/>
  <c r="CC43" i="3"/>
  <c r="CB43" i="3"/>
  <c r="CA43" i="3"/>
  <c r="BZ43" i="3"/>
  <c r="BY43" i="3"/>
  <c r="BX43" i="3"/>
  <c r="BW43" i="3"/>
  <c r="BV43" i="3"/>
  <c r="BU43" i="3"/>
  <c r="BT43" i="3"/>
  <c r="BS43" i="3"/>
  <c r="BR43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M43" i="3"/>
  <c r="L43" i="3"/>
  <c r="K43" i="3"/>
  <c r="J43" i="3"/>
  <c r="I43" i="3"/>
  <c r="H43" i="3"/>
  <c r="E43" i="3"/>
  <c r="D43" i="3"/>
  <c r="B43" i="3"/>
  <c r="DU42" i="3"/>
  <c r="DT42" i="3"/>
  <c r="DS42" i="3"/>
  <c r="DR42" i="3"/>
  <c r="DQ42" i="3"/>
  <c r="DP42" i="3"/>
  <c r="DO42" i="3"/>
  <c r="DN42" i="3"/>
  <c r="DM42" i="3"/>
  <c r="DL42" i="3"/>
  <c r="DK42" i="3"/>
  <c r="DJ42" i="3"/>
  <c r="DI42" i="3"/>
  <c r="DH42" i="3"/>
  <c r="DG42" i="3"/>
  <c r="DF42" i="3"/>
  <c r="DE42" i="3"/>
  <c r="DD42" i="3"/>
  <c r="DC42" i="3"/>
  <c r="DB42" i="3"/>
  <c r="DA42" i="3"/>
  <c r="CZ42" i="3"/>
  <c r="CY42" i="3"/>
  <c r="CX42" i="3"/>
  <c r="CW42" i="3"/>
  <c r="CV42" i="3"/>
  <c r="CU42" i="3"/>
  <c r="CT42" i="3"/>
  <c r="CS42" i="3"/>
  <c r="CR42" i="3"/>
  <c r="CQ42" i="3"/>
  <c r="CP42" i="3"/>
  <c r="CO42" i="3"/>
  <c r="CN42" i="3"/>
  <c r="CM42" i="3"/>
  <c r="CL42" i="3"/>
  <c r="CK42" i="3"/>
  <c r="CJ42" i="3"/>
  <c r="CI42" i="3"/>
  <c r="CH42" i="3"/>
  <c r="CG42" i="3"/>
  <c r="CF42" i="3"/>
  <c r="CE42" i="3"/>
  <c r="CD42" i="3"/>
  <c r="CC42" i="3"/>
  <c r="CB42" i="3"/>
  <c r="CA42" i="3"/>
  <c r="BZ42" i="3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AJ42" i="3" s="1"/>
  <c r="BH42" i="3"/>
  <c r="BG42" i="3"/>
  <c r="BF42" i="3"/>
  <c r="BE42" i="3"/>
  <c r="BD42" i="3"/>
  <c r="BC42" i="3"/>
  <c r="BB42" i="3"/>
  <c r="BA42" i="3"/>
  <c r="AZ42" i="3"/>
  <c r="AY42" i="3"/>
  <c r="AX42" i="3"/>
  <c r="AV42" i="3"/>
  <c r="AU42" i="3"/>
  <c r="AT42" i="3"/>
  <c r="AS42" i="3"/>
  <c r="AQ42" i="3"/>
  <c r="AP42" i="3"/>
  <c r="AO42" i="3"/>
  <c r="AN42" i="3"/>
  <c r="AM42" i="3"/>
  <c r="AL42" i="3"/>
  <c r="AK42" i="3"/>
  <c r="O42" i="3" s="1"/>
  <c r="AI42" i="3"/>
  <c r="AH42" i="3"/>
  <c r="AG42" i="3"/>
  <c r="AF42" i="3"/>
  <c r="AR42" i="3" s="1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AW42" i="3" s="1"/>
  <c r="R42" i="3"/>
  <c r="Q42" i="3"/>
  <c r="N42" i="3" s="1"/>
  <c r="P42" i="3"/>
  <c r="M42" i="3"/>
  <c r="L42" i="3"/>
  <c r="K42" i="3"/>
  <c r="J42" i="3"/>
  <c r="I42" i="3"/>
  <c r="H42" i="3"/>
  <c r="E42" i="3"/>
  <c r="D42" i="3"/>
  <c r="B42" i="3"/>
  <c r="DU41" i="3"/>
  <c r="DT41" i="3"/>
  <c r="DS41" i="3"/>
  <c r="DR41" i="3"/>
  <c r="DQ41" i="3"/>
  <c r="DP41" i="3"/>
  <c r="DO41" i="3"/>
  <c r="DN41" i="3"/>
  <c r="DM41" i="3"/>
  <c r="DL41" i="3"/>
  <c r="DK41" i="3"/>
  <c r="DJ41" i="3"/>
  <c r="DI41" i="3"/>
  <c r="DH41" i="3"/>
  <c r="DG41" i="3"/>
  <c r="DF41" i="3"/>
  <c r="DE41" i="3"/>
  <c r="DD41" i="3"/>
  <c r="DC41" i="3"/>
  <c r="DB41" i="3"/>
  <c r="DA41" i="3"/>
  <c r="CZ41" i="3"/>
  <c r="CY41" i="3"/>
  <c r="CX41" i="3"/>
  <c r="CW41" i="3"/>
  <c r="CV41" i="3"/>
  <c r="CU41" i="3"/>
  <c r="CT41" i="3"/>
  <c r="CS41" i="3"/>
  <c r="CR41" i="3"/>
  <c r="CQ41" i="3"/>
  <c r="CP41" i="3"/>
  <c r="CO41" i="3"/>
  <c r="CN41" i="3"/>
  <c r="CM41" i="3"/>
  <c r="CL41" i="3"/>
  <c r="CK41" i="3"/>
  <c r="CJ41" i="3"/>
  <c r="CI41" i="3"/>
  <c r="CH41" i="3"/>
  <c r="CG41" i="3"/>
  <c r="CF41" i="3"/>
  <c r="CE41" i="3"/>
  <c r="CD41" i="3"/>
  <c r="CC41" i="3"/>
  <c r="CB41" i="3"/>
  <c r="CA41" i="3"/>
  <c r="BZ41" i="3"/>
  <c r="BY41" i="3"/>
  <c r="BX41" i="3"/>
  <c r="BW41" i="3"/>
  <c r="BV41" i="3"/>
  <c r="BU41" i="3"/>
  <c r="BT41" i="3"/>
  <c r="BS41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N41" i="3" s="1"/>
  <c r="P41" i="3"/>
  <c r="M41" i="3"/>
  <c r="L41" i="3"/>
  <c r="K41" i="3"/>
  <c r="J41" i="3"/>
  <c r="I41" i="3"/>
  <c r="H41" i="3"/>
  <c r="E41" i="3"/>
  <c r="D41" i="3"/>
  <c r="B41" i="3"/>
  <c r="DU40" i="3"/>
  <c r="DT40" i="3"/>
  <c r="DS40" i="3"/>
  <c r="AK40" i="3" s="1"/>
  <c r="DR40" i="3"/>
  <c r="DQ40" i="3"/>
  <c r="DP40" i="3"/>
  <c r="DO40" i="3"/>
  <c r="DN40" i="3"/>
  <c r="DM40" i="3"/>
  <c r="DL40" i="3"/>
  <c r="DK40" i="3"/>
  <c r="DJ40" i="3"/>
  <c r="DI40" i="3"/>
  <c r="DH40" i="3"/>
  <c r="DG40" i="3"/>
  <c r="DF40" i="3"/>
  <c r="DE40" i="3"/>
  <c r="DD40" i="3"/>
  <c r="DC40" i="3"/>
  <c r="DB40" i="3"/>
  <c r="DA40" i="3"/>
  <c r="CZ40" i="3"/>
  <c r="CY40" i="3"/>
  <c r="CX40" i="3"/>
  <c r="CW40" i="3"/>
  <c r="CV40" i="3"/>
  <c r="CU40" i="3"/>
  <c r="CT40" i="3"/>
  <c r="CS40" i="3"/>
  <c r="CR40" i="3"/>
  <c r="CQ40" i="3"/>
  <c r="CP40" i="3"/>
  <c r="CO40" i="3"/>
  <c r="CN40" i="3"/>
  <c r="CM40" i="3"/>
  <c r="CL40" i="3"/>
  <c r="CK40" i="3"/>
  <c r="CJ40" i="3"/>
  <c r="CI40" i="3"/>
  <c r="CH40" i="3"/>
  <c r="CG40" i="3"/>
  <c r="CF40" i="3"/>
  <c r="CE40" i="3"/>
  <c r="CD40" i="3"/>
  <c r="CC40" i="3"/>
  <c r="CB40" i="3"/>
  <c r="CA40" i="3"/>
  <c r="BZ40" i="3"/>
  <c r="BY40" i="3"/>
  <c r="BX40" i="3"/>
  <c r="BW40" i="3"/>
  <c r="BV40" i="3"/>
  <c r="BU40" i="3"/>
  <c r="BT40" i="3"/>
  <c r="BS40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V40" i="3"/>
  <c r="AU40" i="3"/>
  <c r="AT40" i="3"/>
  <c r="AS40" i="3"/>
  <c r="AR40" i="3"/>
  <c r="AQ40" i="3"/>
  <c r="AP40" i="3"/>
  <c r="AO40" i="3"/>
  <c r="AN40" i="3"/>
  <c r="AM40" i="3"/>
  <c r="AL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AW40" i="3" s="1"/>
  <c r="R40" i="3"/>
  <c r="N40" i="3" s="1"/>
  <c r="O40" i="3" s="1"/>
  <c r="Q40" i="3"/>
  <c r="P40" i="3"/>
  <c r="M40" i="3"/>
  <c r="L40" i="3"/>
  <c r="K40" i="3"/>
  <c r="J40" i="3"/>
  <c r="I40" i="3"/>
  <c r="H40" i="3"/>
  <c r="E40" i="3"/>
  <c r="D40" i="3"/>
  <c r="B40" i="3"/>
  <c r="DU39" i="3"/>
  <c r="DT39" i="3"/>
  <c r="DS39" i="3"/>
  <c r="AK39" i="3" s="1"/>
  <c r="DR39" i="3"/>
  <c r="DQ39" i="3"/>
  <c r="DP39" i="3"/>
  <c r="DO39" i="3"/>
  <c r="DN39" i="3"/>
  <c r="DM39" i="3"/>
  <c r="DL39" i="3"/>
  <c r="DK39" i="3"/>
  <c r="DJ39" i="3"/>
  <c r="DI39" i="3"/>
  <c r="DH39" i="3"/>
  <c r="DG39" i="3"/>
  <c r="DF39" i="3"/>
  <c r="DE39" i="3"/>
  <c r="DD39" i="3"/>
  <c r="DC39" i="3"/>
  <c r="DB39" i="3"/>
  <c r="DA39" i="3"/>
  <c r="CZ39" i="3"/>
  <c r="CY39" i="3"/>
  <c r="CX39" i="3"/>
  <c r="CW39" i="3"/>
  <c r="CV39" i="3"/>
  <c r="CU39" i="3"/>
  <c r="CT39" i="3"/>
  <c r="CS39" i="3"/>
  <c r="CR39" i="3"/>
  <c r="CQ39" i="3"/>
  <c r="CP39" i="3"/>
  <c r="CO39" i="3"/>
  <c r="CN39" i="3"/>
  <c r="CM39" i="3"/>
  <c r="CL39" i="3"/>
  <c r="CK39" i="3"/>
  <c r="CJ39" i="3"/>
  <c r="CI39" i="3"/>
  <c r="CH39" i="3"/>
  <c r="CG39" i="3"/>
  <c r="CF39" i="3"/>
  <c r="CE39" i="3"/>
  <c r="CD39" i="3"/>
  <c r="CC39" i="3"/>
  <c r="CB39" i="3"/>
  <c r="CA39" i="3"/>
  <c r="BZ39" i="3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V39" i="3"/>
  <c r="AU39" i="3"/>
  <c r="AT39" i="3"/>
  <c r="AS39" i="3"/>
  <c r="AQ39" i="3"/>
  <c r="AP39" i="3"/>
  <c r="AO39" i="3"/>
  <c r="AN39" i="3"/>
  <c r="AM39" i="3"/>
  <c r="AL39" i="3"/>
  <c r="AI39" i="3"/>
  <c r="AH39" i="3"/>
  <c r="AG39" i="3"/>
  <c r="AF39" i="3"/>
  <c r="AR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AW39" i="3" s="1"/>
  <c r="R39" i="3"/>
  <c r="Q39" i="3"/>
  <c r="P39" i="3"/>
  <c r="O39" i="3"/>
  <c r="N39" i="3"/>
  <c r="M39" i="3"/>
  <c r="L39" i="3"/>
  <c r="K39" i="3"/>
  <c r="J39" i="3"/>
  <c r="I39" i="3"/>
  <c r="H39" i="3"/>
  <c r="E39" i="3"/>
  <c r="D39" i="3"/>
  <c r="B39" i="3"/>
  <c r="DU38" i="3"/>
  <c r="DT38" i="3"/>
  <c r="DS38" i="3"/>
  <c r="AK38" i="3" s="1"/>
  <c r="DR38" i="3"/>
  <c r="DQ38" i="3"/>
  <c r="DP38" i="3"/>
  <c r="DO38" i="3"/>
  <c r="DN38" i="3"/>
  <c r="DM38" i="3"/>
  <c r="DL38" i="3"/>
  <c r="DK38" i="3"/>
  <c r="DJ38" i="3"/>
  <c r="DI38" i="3"/>
  <c r="DH38" i="3"/>
  <c r="DG38" i="3"/>
  <c r="DF38" i="3"/>
  <c r="DE38" i="3"/>
  <c r="DD38" i="3"/>
  <c r="DC38" i="3"/>
  <c r="DB38" i="3"/>
  <c r="DA38" i="3"/>
  <c r="CZ38" i="3"/>
  <c r="CY38" i="3"/>
  <c r="CX38" i="3"/>
  <c r="CW38" i="3"/>
  <c r="CV38" i="3"/>
  <c r="CU38" i="3"/>
  <c r="CT38" i="3"/>
  <c r="CS38" i="3"/>
  <c r="CR38" i="3"/>
  <c r="CQ38" i="3"/>
  <c r="CP38" i="3"/>
  <c r="CO38" i="3"/>
  <c r="CN38" i="3"/>
  <c r="CM38" i="3"/>
  <c r="CL38" i="3"/>
  <c r="CK38" i="3"/>
  <c r="CJ38" i="3"/>
  <c r="CI38" i="3"/>
  <c r="CH38" i="3"/>
  <c r="CG38" i="3"/>
  <c r="CF38" i="3"/>
  <c r="CE38" i="3"/>
  <c r="CD38" i="3"/>
  <c r="CC38" i="3"/>
  <c r="CB38" i="3"/>
  <c r="CA38" i="3"/>
  <c r="BZ38" i="3"/>
  <c r="BY38" i="3"/>
  <c r="BX38" i="3"/>
  <c r="BW38" i="3"/>
  <c r="BV38" i="3"/>
  <c r="BU38" i="3"/>
  <c r="BT38" i="3"/>
  <c r="BS38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Q38" i="3"/>
  <c r="AP38" i="3"/>
  <c r="AO38" i="3"/>
  <c r="AN38" i="3"/>
  <c r="AM38" i="3"/>
  <c r="AL38" i="3"/>
  <c r="AJ38" i="3"/>
  <c r="AI38" i="3"/>
  <c r="AH38" i="3"/>
  <c r="AG38" i="3"/>
  <c r="AF38" i="3"/>
  <c r="AR38" i="3" s="1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M38" i="3"/>
  <c r="L38" i="3"/>
  <c r="K38" i="3"/>
  <c r="J38" i="3"/>
  <c r="I38" i="3"/>
  <c r="H38" i="3"/>
  <c r="E38" i="3"/>
  <c r="D38" i="3"/>
  <c r="B38" i="3"/>
  <c r="DU37" i="3"/>
  <c r="DT37" i="3"/>
  <c r="DS37" i="3"/>
  <c r="DR37" i="3"/>
  <c r="DQ37" i="3"/>
  <c r="DP37" i="3"/>
  <c r="DO37" i="3"/>
  <c r="DN37" i="3"/>
  <c r="DM37" i="3"/>
  <c r="DL37" i="3"/>
  <c r="DK37" i="3"/>
  <c r="DJ37" i="3"/>
  <c r="DI37" i="3"/>
  <c r="DH37" i="3"/>
  <c r="DG37" i="3"/>
  <c r="DF37" i="3"/>
  <c r="DE37" i="3"/>
  <c r="DD37" i="3"/>
  <c r="DC37" i="3"/>
  <c r="DB37" i="3"/>
  <c r="DA37" i="3"/>
  <c r="CZ37" i="3"/>
  <c r="CY37" i="3"/>
  <c r="CX37" i="3"/>
  <c r="CW37" i="3"/>
  <c r="CV37" i="3"/>
  <c r="CU37" i="3"/>
  <c r="CT37" i="3"/>
  <c r="CS37" i="3"/>
  <c r="CR37" i="3"/>
  <c r="CQ37" i="3"/>
  <c r="CP37" i="3"/>
  <c r="CO37" i="3"/>
  <c r="CN37" i="3"/>
  <c r="CM37" i="3"/>
  <c r="CL37" i="3"/>
  <c r="CK37" i="3"/>
  <c r="CJ37" i="3"/>
  <c r="CI37" i="3"/>
  <c r="CH37" i="3"/>
  <c r="CG37" i="3"/>
  <c r="CF37" i="3"/>
  <c r="CE37" i="3"/>
  <c r="CD37" i="3"/>
  <c r="CC37" i="3"/>
  <c r="CB37" i="3"/>
  <c r="CA37" i="3"/>
  <c r="BZ37" i="3"/>
  <c r="BY37" i="3"/>
  <c r="BX37" i="3"/>
  <c r="BW37" i="3"/>
  <c r="BV37" i="3"/>
  <c r="BU37" i="3"/>
  <c r="BT37" i="3"/>
  <c r="BS37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M37" i="3"/>
  <c r="L37" i="3"/>
  <c r="K37" i="3"/>
  <c r="J37" i="3"/>
  <c r="I37" i="3"/>
  <c r="H37" i="3"/>
  <c r="E37" i="3"/>
  <c r="D37" i="3"/>
  <c r="B37" i="3"/>
  <c r="DU36" i="3"/>
  <c r="DT36" i="3"/>
  <c r="DS36" i="3"/>
  <c r="DR36" i="3"/>
  <c r="DQ36" i="3"/>
  <c r="DP36" i="3"/>
  <c r="DO36" i="3"/>
  <c r="DN36" i="3"/>
  <c r="DM36" i="3"/>
  <c r="DL36" i="3"/>
  <c r="DK36" i="3"/>
  <c r="DJ36" i="3"/>
  <c r="DI36" i="3"/>
  <c r="DH36" i="3"/>
  <c r="DG36" i="3"/>
  <c r="DF36" i="3"/>
  <c r="DE36" i="3"/>
  <c r="DD36" i="3"/>
  <c r="DC36" i="3"/>
  <c r="DB36" i="3"/>
  <c r="DA36" i="3"/>
  <c r="CZ36" i="3"/>
  <c r="CY36" i="3"/>
  <c r="CX36" i="3"/>
  <c r="CW36" i="3"/>
  <c r="CV36" i="3"/>
  <c r="CU36" i="3"/>
  <c r="CT36" i="3"/>
  <c r="CS36" i="3"/>
  <c r="CR36" i="3"/>
  <c r="CQ36" i="3"/>
  <c r="CP36" i="3"/>
  <c r="CO36" i="3"/>
  <c r="CN36" i="3"/>
  <c r="CM36" i="3"/>
  <c r="CL36" i="3"/>
  <c r="CK36" i="3"/>
  <c r="CJ36" i="3"/>
  <c r="CI36" i="3"/>
  <c r="CH36" i="3"/>
  <c r="CG36" i="3"/>
  <c r="CF36" i="3"/>
  <c r="CE36" i="3"/>
  <c r="CD36" i="3"/>
  <c r="CC36" i="3"/>
  <c r="CB36" i="3"/>
  <c r="CA36" i="3"/>
  <c r="BZ36" i="3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AW36" i="3" s="1"/>
  <c r="R36" i="3"/>
  <c r="Q36" i="3"/>
  <c r="N36" i="3" s="1"/>
  <c r="P36" i="3"/>
  <c r="M36" i="3"/>
  <c r="L36" i="3"/>
  <c r="K36" i="3"/>
  <c r="J36" i="3"/>
  <c r="I36" i="3"/>
  <c r="H36" i="3"/>
  <c r="E36" i="3"/>
  <c r="D36" i="3"/>
  <c r="B36" i="3"/>
  <c r="DU35" i="3"/>
  <c r="DT35" i="3"/>
  <c r="DS35" i="3"/>
  <c r="AK35" i="3" s="1"/>
  <c r="O35" i="3" s="1"/>
  <c r="DR35" i="3"/>
  <c r="DQ35" i="3"/>
  <c r="DP35" i="3"/>
  <c r="DO35" i="3"/>
  <c r="DN35" i="3"/>
  <c r="DM35" i="3"/>
  <c r="DL35" i="3"/>
  <c r="DK35" i="3"/>
  <c r="DJ35" i="3"/>
  <c r="DI35" i="3"/>
  <c r="DH35" i="3"/>
  <c r="DG35" i="3"/>
  <c r="DF35" i="3"/>
  <c r="DE35" i="3"/>
  <c r="DD35" i="3"/>
  <c r="DC35" i="3"/>
  <c r="DB35" i="3"/>
  <c r="DA35" i="3"/>
  <c r="CZ35" i="3"/>
  <c r="CY35" i="3"/>
  <c r="CX35" i="3"/>
  <c r="CW35" i="3"/>
  <c r="CV35" i="3"/>
  <c r="CU35" i="3"/>
  <c r="CT35" i="3"/>
  <c r="CS35" i="3"/>
  <c r="CR35" i="3"/>
  <c r="CQ35" i="3"/>
  <c r="CP35" i="3"/>
  <c r="CO35" i="3"/>
  <c r="CN35" i="3"/>
  <c r="CM35" i="3"/>
  <c r="CL35" i="3"/>
  <c r="CK35" i="3"/>
  <c r="CJ35" i="3"/>
  <c r="CI35" i="3"/>
  <c r="CH35" i="3"/>
  <c r="CG35" i="3"/>
  <c r="CF35" i="3"/>
  <c r="CE35" i="3"/>
  <c r="CD35" i="3"/>
  <c r="CC35" i="3"/>
  <c r="CB35" i="3"/>
  <c r="CA35" i="3"/>
  <c r="BZ35" i="3"/>
  <c r="BY35" i="3"/>
  <c r="BX35" i="3"/>
  <c r="BW35" i="3"/>
  <c r="BV35" i="3"/>
  <c r="BU35" i="3"/>
  <c r="BT35" i="3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N35" i="3" s="1"/>
  <c r="Q35" i="3"/>
  <c r="P35" i="3"/>
  <c r="M35" i="3"/>
  <c r="L35" i="3"/>
  <c r="K35" i="3"/>
  <c r="J35" i="3"/>
  <c r="I35" i="3"/>
  <c r="H35" i="3"/>
  <c r="E35" i="3"/>
  <c r="D35" i="3"/>
  <c r="B35" i="3"/>
  <c r="DU34" i="3"/>
  <c r="DT34" i="3"/>
  <c r="DS34" i="3"/>
  <c r="AK34" i="3" s="1"/>
  <c r="DR34" i="3"/>
  <c r="DQ34" i="3"/>
  <c r="DP34" i="3"/>
  <c r="DO34" i="3"/>
  <c r="DN34" i="3"/>
  <c r="DM34" i="3"/>
  <c r="DL34" i="3"/>
  <c r="DK34" i="3"/>
  <c r="DJ34" i="3"/>
  <c r="DI34" i="3"/>
  <c r="DH34" i="3"/>
  <c r="DG34" i="3"/>
  <c r="DF34" i="3"/>
  <c r="DE34" i="3"/>
  <c r="DD34" i="3"/>
  <c r="DC34" i="3"/>
  <c r="DB34" i="3"/>
  <c r="DA34" i="3"/>
  <c r="CZ34" i="3"/>
  <c r="CY34" i="3"/>
  <c r="CX34" i="3"/>
  <c r="CW34" i="3"/>
  <c r="CV34" i="3"/>
  <c r="CU34" i="3"/>
  <c r="CT34" i="3"/>
  <c r="CS34" i="3"/>
  <c r="CR34" i="3"/>
  <c r="CQ34" i="3"/>
  <c r="CP34" i="3"/>
  <c r="CO34" i="3"/>
  <c r="CN34" i="3"/>
  <c r="CM34" i="3"/>
  <c r="CL34" i="3"/>
  <c r="CK34" i="3"/>
  <c r="CJ34" i="3"/>
  <c r="CI34" i="3"/>
  <c r="CH34" i="3"/>
  <c r="CG34" i="3"/>
  <c r="CF34" i="3"/>
  <c r="CE34" i="3"/>
  <c r="CD34" i="3"/>
  <c r="CC34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V34" i="3"/>
  <c r="AU34" i="3"/>
  <c r="AT34" i="3"/>
  <c r="AS34" i="3"/>
  <c r="AQ34" i="3"/>
  <c r="AP34" i="3"/>
  <c r="AO34" i="3"/>
  <c r="AN34" i="3"/>
  <c r="AM34" i="3"/>
  <c r="AL34" i="3"/>
  <c r="AI34" i="3"/>
  <c r="AH34" i="3"/>
  <c r="AG34" i="3"/>
  <c r="AF34" i="3"/>
  <c r="AR34" i="3" s="1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AW34" i="3" s="1"/>
  <c r="R34" i="3"/>
  <c r="N34" i="3" s="1"/>
  <c r="Q34" i="3"/>
  <c r="P34" i="3"/>
  <c r="M34" i="3"/>
  <c r="L34" i="3"/>
  <c r="K34" i="3"/>
  <c r="J34" i="3"/>
  <c r="I34" i="3"/>
  <c r="H34" i="3"/>
  <c r="E34" i="3"/>
  <c r="D34" i="3"/>
  <c r="B34" i="3"/>
  <c r="DU33" i="3"/>
  <c r="DT33" i="3"/>
  <c r="DS33" i="3"/>
  <c r="AK33" i="3" s="1"/>
  <c r="DR33" i="3"/>
  <c r="DQ33" i="3"/>
  <c r="DP33" i="3"/>
  <c r="DO33" i="3"/>
  <c r="DN33" i="3"/>
  <c r="DM33" i="3"/>
  <c r="DL33" i="3"/>
  <c r="DK33" i="3"/>
  <c r="DJ33" i="3"/>
  <c r="DI33" i="3"/>
  <c r="DH33" i="3"/>
  <c r="DG33" i="3"/>
  <c r="DF33" i="3"/>
  <c r="DE33" i="3"/>
  <c r="DD33" i="3"/>
  <c r="DC33" i="3"/>
  <c r="DB33" i="3"/>
  <c r="DA33" i="3"/>
  <c r="CZ33" i="3"/>
  <c r="CY33" i="3"/>
  <c r="CX33" i="3"/>
  <c r="CW33" i="3"/>
  <c r="CV33" i="3"/>
  <c r="CU33" i="3"/>
  <c r="CT33" i="3"/>
  <c r="CS33" i="3"/>
  <c r="CR33" i="3"/>
  <c r="CQ33" i="3"/>
  <c r="CP33" i="3"/>
  <c r="CO33" i="3"/>
  <c r="CN33" i="3"/>
  <c r="CM33" i="3"/>
  <c r="CL33" i="3"/>
  <c r="CK33" i="3"/>
  <c r="CJ33" i="3"/>
  <c r="CI33" i="3"/>
  <c r="CH33" i="3"/>
  <c r="CG33" i="3"/>
  <c r="CF33" i="3"/>
  <c r="CE33" i="3"/>
  <c r="CD33" i="3"/>
  <c r="CC33" i="3"/>
  <c r="CB33" i="3"/>
  <c r="CA33" i="3"/>
  <c r="BZ33" i="3"/>
  <c r="BY33" i="3"/>
  <c r="BX33" i="3"/>
  <c r="BW33" i="3"/>
  <c r="BV33" i="3"/>
  <c r="BU33" i="3"/>
  <c r="BT33" i="3"/>
  <c r="BS33" i="3"/>
  <c r="BR33" i="3"/>
  <c r="BQ33" i="3"/>
  <c r="BP33" i="3"/>
  <c r="BO33" i="3"/>
  <c r="BN33" i="3"/>
  <c r="BM33" i="3"/>
  <c r="BL33" i="3"/>
  <c r="BK33" i="3"/>
  <c r="AJ33" i="3" s="1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V33" i="3"/>
  <c r="AU33" i="3"/>
  <c r="AT33" i="3"/>
  <c r="AS33" i="3"/>
  <c r="AQ33" i="3"/>
  <c r="AP33" i="3"/>
  <c r="AO33" i="3"/>
  <c r="AN33" i="3"/>
  <c r="AM33" i="3"/>
  <c r="AL33" i="3"/>
  <c r="AI33" i="3"/>
  <c r="AH33" i="3"/>
  <c r="AG33" i="3"/>
  <c r="AF33" i="3"/>
  <c r="AR33" i="3" s="1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AW33" i="3" s="1"/>
  <c r="R33" i="3"/>
  <c r="Q33" i="3"/>
  <c r="N33" i="3" s="1"/>
  <c r="P33" i="3"/>
  <c r="M33" i="3"/>
  <c r="L33" i="3"/>
  <c r="K33" i="3"/>
  <c r="J33" i="3"/>
  <c r="I33" i="3"/>
  <c r="H33" i="3"/>
  <c r="E33" i="3"/>
  <c r="D33" i="3"/>
  <c r="B33" i="3"/>
  <c r="DU32" i="3"/>
  <c r="DT32" i="3"/>
  <c r="DS32" i="3"/>
  <c r="AK32" i="3" s="1"/>
  <c r="DR32" i="3"/>
  <c r="DQ32" i="3"/>
  <c r="DP32" i="3"/>
  <c r="DO32" i="3"/>
  <c r="DN32" i="3"/>
  <c r="DM32" i="3"/>
  <c r="DL32" i="3"/>
  <c r="DK32" i="3"/>
  <c r="DJ32" i="3"/>
  <c r="DI32" i="3"/>
  <c r="DH32" i="3"/>
  <c r="DG32" i="3"/>
  <c r="DF32" i="3"/>
  <c r="DE32" i="3"/>
  <c r="DD32" i="3"/>
  <c r="DC32" i="3"/>
  <c r="DB32" i="3"/>
  <c r="DA32" i="3"/>
  <c r="CZ32" i="3"/>
  <c r="CY32" i="3"/>
  <c r="CX32" i="3"/>
  <c r="CW32" i="3"/>
  <c r="CV32" i="3"/>
  <c r="CU32" i="3"/>
  <c r="CT32" i="3"/>
  <c r="CS32" i="3"/>
  <c r="CR32" i="3"/>
  <c r="CQ32" i="3"/>
  <c r="CP32" i="3"/>
  <c r="CO32" i="3"/>
  <c r="CN32" i="3"/>
  <c r="CM32" i="3"/>
  <c r="CL32" i="3"/>
  <c r="CK32" i="3"/>
  <c r="CJ32" i="3"/>
  <c r="CI32" i="3"/>
  <c r="CH32" i="3"/>
  <c r="CG32" i="3"/>
  <c r="CF32" i="3"/>
  <c r="CE32" i="3"/>
  <c r="CD32" i="3"/>
  <c r="CC32" i="3"/>
  <c r="CB32" i="3"/>
  <c r="CA32" i="3"/>
  <c r="BZ32" i="3"/>
  <c r="BY32" i="3"/>
  <c r="BX32" i="3"/>
  <c r="BW32" i="3"/>
  <c r="BV32" i="3"/>
  <c r="BU32" i="3"/>
  <c r="BT32" i="3"/>
  <c r="BS32" i="3"/>
  <c r="BR32" i="3"/>
  <c r="BQ32" i="3"/>
  <c r="BP32" i="3"/>
  <c r="BO32" i="3"/>
  <c r="BN32" i="3"/>
  <c r="BM32" i="3"/>
  <c r="BL32" i="3"/>
  <c r="BK32" i="3"/>
  <c r="BJ32" i="3"/>
  <c r="BI32" i="3"/>
  <c r="AJ32" i="3" s="1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Q32" i="3"/>
  <c r="AP32" i="3"/>
  <c r="AO32" i="3"/>
  <c r="AN32" i="3"/>
  <c r="AM32" i="3"/>
  <c r="AL32" i="3"/>
  <c r="AI32" i="3"/>
  <c r="AH32" i="3"/>
  <c r="AG32" i="3"/>
  <c r="AF32" i="3"/>
  <c r="AR32" i="3" s="1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M32" i="3"/>
  <c r="L32" i="3"/>
  <c r="K32" i="3"/>
  <c r="J32" i="3"/>
  <c r="I32" i="3"/>
  <c r="H32" i="3"/>
  <c r="E32" i="3"/>
  <c r="D32" i="3"/>
  <c r="B32" i="3"/>
  <c r="DU31" i="3"/>
  <c r="DT31" i="3"/>
  <c r="DS31" i="3"/>
  <c r="DR31" i="3"/>
  <c r="DQ31" i="3"/>
  <c r="DP31" i="3"/>
  <c r="DO31" i="3"/>
  <c r="DN31" i="3"/>
  <c r="DM31" i="3"/>
  <c r="DL31" i="3"/>
  <c r="DK31" i="3"/>
  <c r="AK31" i="3" s="1"/>
  <c r="DJ31" i="3"/>
  <c r="DI31" i="3"/>
  <c r="DH31" i="3"/>
  <c r="DG31" i="3"/>
  <c r="DF31" i="3"/>
  <c r="DE31" i="3"/>
  <c r="DD31" i="3"/>
  <c r="DC31" i="3"/>
  <c r="DB31" i="3"/>
  <c r="DA31" i="3"/>
  <c r="CZ31" i="3"/>
  <c r="CY31" i="3"/>
  <c r="CX31" i="3"/>
  <c r="CW31" i="3"/>
  <c r="CV31" i="3"/>
  <c r="CU31" i="3"/>
  <c r="CT31" i="3"/>
  <c r="CS31" i="3"/>
  <c r="CR31" i="3"/>
  <c r="CQ31" i="3"/>
  <c r="CP31" i="3"/>
  <c r="CO31" i="3"/>
  <c r="CN31" i="3"/>
  <c r="CM31" i="3"/>
  <c r="CL31" i="3"/>
  <c r="CK31" i="3"/>
  <c r="CJ31" i="3"/>
  <c r="CI31" i="3"/>
  <c r="CH31" i="3"/>
  <c r="CG31" i="3"/>
  <c r="CF31" i="3"/>
  <c r="CE31" i="3"/>
  <c r="CD31" i="3"/>
  <c r="CC31" i="3"/>
  <c r="CB31" i="3"/>
  <c r="CA31" i="3"/>
  <c r="BZ31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V31" i="3"/>
  <c r="AU31" i="3"/>
  <c r="AT31" i="3"/>
  <c r="AS31" i="3"/>
  <c r="AQ31" i="3"/>
  <c r="AP31" i="3"/>
  <c r="AO31" i="3"/>
  <c r="AN31" i="3"/>
  <c r="AM31" i="3"/>
  <c r="AL31" i="3"/>
  <c r="AJ31" i="3"/>
  <c r="AI31" i="3"/>
  <c r="AH31" i="3"/>
  <c r="AG31" i="3"/>
  <c r="AF31" i="3"/>
  <c r="AR31" i="3" s="1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AW31" i="3" s="1"/>
  <c r="R31" i="3"/>
  <c r="Q31" i="3"/>
  <c r="P31" i="3"/>
  <c r="N31" i="3" s="1"/>
  <c r="M31" i="3"/>
  <c r="L31" i="3"/>
  <c r="K31" i="3"/>
  <c r="J31" i="3"/>
  <c r="I31" i="3"/>
  <c r="H31" i="3"/>
  <c r="E31" i="3"/>
  <c r="D31" i="3"/>
  <c r="B31" i="3"/>
  <c r="DU30" i="3"/>
  <c r="DT30" i="3"/>
  <c r="DS30" i="3"/>
  <c r="DR30" i="3"/>
  <c r="DQ30" i="3"/>
  <c r="DP30" i="3"/>
  <c r="DO30" i="3"/>
  <c r="DN30" i="3"/>
  <c r="DM30" i="3"/>
  <c r="DL30" i="3"/>
  <c r="DK30" i="3"/>
  <c r="DJ30" i="3"/>
  <c r="DI30" i="3"/>
  <c r="DH30" i="3"/>
  <c r="DG30" i="3"/>
  <c r="DF30" i="3"/>
  <c r="DE30" i="3"/>
  <c r="DD30" i="3"/>
  <c r="DC30" i="3"/>
  <c r="DB30" i="3"/>
  <c r="DA30" i="3"/>
  <c r="CZ30" i="3"/>
  <c r="CY30" i="3"/>
  <c r="CX30" i="3"/>
  <c r="CW30" i="3"/>
  <c r="CV30" i="3"/>
  <c r="CU30" i="3"/>
  <c r="CT30" i="3"/>
  <c r="CS30" i="3"/>
  <c r="CR30" i="3"/>
  <c r="CQ30" i="3"/>
  <c r="CP30" i="3"/>
  <c r="CO30" i="3"/>
  <c r="CN30" i="3"/>
  <c r="CM30" i="3"/>
  <c r="CL30" i="3"/>
  <c r="CK30" i="3"/>
  <c r="CJ30" i="3"/>
  <c r="CI30" i="3"/>
  <c r="CH30" i="3"/>
  <c r="CG30" i="3"/>
  <c r="CF30" i="3"/>
  <c r="CE30" i="3"/>
  <c r="CD30" i="3"/>
  <c r="CC30" i="3"/>
  <c r="CB30" i="3"/>
  <c r="CA30" i="3"/>
  <c r="BZ30" i="3"/>
  <c r="BY30" i="3"/>
  <c r="BX30" i="3"/>
  <c r="BW30" i="3"/>
  <c r="BV30" i="3"/>
  <c r="BU30" i="3"/>
  <c r="BT30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M30" i="3"/>
  <c r="L30" i="3"/>
  <c r="K30" i="3"/>
  <c r="J30" i="3"/>
  <c r="I30" i="3"/>
  <c r="H30" i="3"/>
  <c r="E30" i="3"/>
  <c r="D30" i="3"/>
  <c r="B30" i="3"/>
  <c r="DU29" i="3"/>
  <c r="DT29" i="3"/>
  <c r="DS29" i="3"/>
  <c r="DR29" i="3"/>
  <c r="DQ29" i="3"/>
  <c r="DP29" i="3"/>
  <c r="DO29" i="3"/>
  <c r="DN29" i="3"/>
  <c r="DM29" i="3"/>
  <c r="DL29" i="3"/>
  <c r="DK29" i="3"/>
  <c r="DJ29" i="3"/>
  <c r="DI29" i="3"/>
  <c r="DH29" i="3"/>
  <c r="DG29" i="3"/>
  <c r="DF29" i="3"/>
  <c r="DE29" i="3"/>
  <c r="DD29" i="3"/>
  <c r="DC29" i="3"/>
  <c r="DB29" i="3"/>
  <c r="DA29" i="3"/>
  <c r="CZ29" i="3"/>
  <c r="CY29" i="3"/>
  <c r="CX29" i="3"/>
  <c r="CW29" i="3"/>
  <c r="CV29" i="3"/>
  <c r="CU29" i="3"/>
  <c r="CT29" i="3"/>
  <c r="CS29" i="3"/>
  <c r="CR29" i="3"/>
  <c r="CQ29" i="3"/>
  <c r="CP29" i="3"/>
  <c r="CO29" i="3"/>
  <c r="CN29" i="3"/>
  <c r="CM29" i="3"/>
  <c r="CL29" i="3"/>
  <c r="CK29" i="3"/>
  <c r="CJ29" i="3"/>
  <c r="CI29" i="3"/>
  <c r="CH29" i="3"/>
  <c r="CG29" i="3"/>
  <c r="CF29" i="3"/>
  <c r="CE29" i="3"/>
  <c r="CD29" i="3"/>
  <c r="CC29" i="3"/>
  <c r="CB29" i="3"/>
  <c r="CA29" i="3"/>
  <c r="BZ29" i="3"/>
  <c r="BY29" i="3"/>
  <c r="BX29" i="3"/>
  <c r="BW29" i="3"/>
  <c r="BV29" i="3"/>
  <c r="BU29" i="3"/>
  <c r="BT29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V29" i="3"/>
  <c r="AU29" i="3"/>
  <c r="AT29" i="3"/>
  <c r="AS29" i="3"/>
  <c r="AQ29" i="3"/>
  <c r="AP29" i="3"/>
  <c r="AO29" i="3"/>
  <c r="AN29" i="3"/>
  <c r="AM29" i="3"/>
  <c r="AL29" i="3"/>
  <c r="AI29" i="3"/>
  <c r="AH29" i="3"/>
  <c r="AG29" i="3"/>
  <c r="AF29" i="3"/>
  <c r="AR29" i="3" s="1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AW29" i="3" s="1"/>
  <c r="R29" i="3"/>
  <c r="Q29" i="3"/>
  <c r="P29" i="3"/>
  <c r="N29" i="3"/>
  <c r="M29" i="3"/>
  <c r="L29" i="3"/>
  <c r="K29" i="3"/>
  <c r="J29" i="3"/>
  <c r="I29" i="3"/>
  <c r="H29" i="3"/>
  <c r="E29" i="3"/>
  <c r="D29" i="3"/>
  <c r="B29" i="3"/>
  <c r="DU28" i="3"/>
  <c r="DT28" i="3"/>
  <c r="DS28" i="3"/>
  <c r="DR28" i="3"/>
  <c r="DQ28" i="3"/>
  <c r="DP28" i="3"/>
  <c r="DO28" i="3"/>
  <c r="DN28" i="3"/>
  <c r="DM28" i="3"/>
  <c r="DL28" i="3"/>
  <c r="DK28" i="3"/>
  <c r="DJ28" i="3"/>
  <c r="DI28" i="3"/>
  <c r="DH28" i="3"/>
  <c r="DG28" i="3"/>
  <c r="DF28" i="3"/>
  <c r="DE28" i="3"/>
  <c r="DD28" i="3"/>
  <c r="DC28" i="3"/>
  <c r="DB28" i="3"/>
  <c r="DA28" i="3"/>
  <c r="CZ28" i="3"/>
  <c r="CY28" i="3"/>
  <c r="CX28" i="3"/>
  <c r="CW28" i="3"/>
  <c r="CV28" i="3"/>
  <c r="CU28" i="3"/>
  <c r="CT28" i="3"/>
  <c r="CS28" i="3"/>
  <c r="CR28" i="3"/>
  <c r="CQ28" i="3"/>
  <c r="CP28" i="3"/>
  <c r="CO28" i="3"/>
  <c r="CN28" i="3"/>
  <c r="CM28" i="3"/>
  <c r="CL28" i="3"/>
  <c r="CK28" i="3"/>
  <c r="CJ28" i="3"/>
  <c r="CI28" i="3"/>
  <c r="CH28" i="3"/>
  <c r="CG28" i="3"/>
  <c r="CF28" i="3"/>
  <c r="CE28" i="3"/>
  <c r="CD28" i="3"/>
  <c r="CC28" i="3"/>
  <c r="CB28" i="3"/>
  <c r="CA28" i="3"/>
  <c r="BZ28" i="3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V28" i="3"/>
  <c r="AU28" i="3"/>
  <c r="AT28" i="3"/>
  <c r="AS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R28" i="3" s="1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AW28" i="3" s="1"/>
  <c r="R28" i="3"/>
  <c r="Q28" i="3"/>
  <c r="N28" i="3" s="1"/>
  <c r="P28" i="3"/>
  <c r="M28" i="3"/>
  <c r="L28" i="3"/>
  <c r="K28" i="3"/>
  <c r="J28" i="3"/>
  <c r="I28" i="3"/>
  <c r="H28" i="3"/>
  <c r="E28" i="3"/>
  <c r="D28" i="3"/>
  <c r="B28" i="3"/>
  <c r="DU27" i="3"/>
  <c r="DT27" i="3"/>
  <c r="DS27" i="3"/>
  <c r="DR27" i="3"/>
  <c r="DQ27" i="3"/>
  <c r="DP27" i="3"/>
  <c r="DO27" i="3"/>
  <c r="DN27" i="3"/>
  <c r="DM27" i="3"/>
  <c r="DL27" i="3"/>
  <c r="DK27" i="3"/>
  <c r="DJ27" i="3"/>
  <c r="DI27" i="3"/>
  <c r="DH27" i="3"/>
  <c r="DG27" i="3"/>
  <c r="DF27" i="3"/>
  <c r="DE27" i="3"/>
  <c r="DD27" i="3"/>
  <c r="DC27" i="3"/>
  <c r="DB27" i="3"/>
  <c r="DA27" i="3"/>
  <c r="CZ27" i="3"/>
  <c r="CY27" i="3"/>
  <c r="CX27" i="3"/>
  <c r="CW27" i="3"/>
  <c r="CV27" i="3"/>
  <c r="CU27" i="3"/>
  <c r="CT27" i="3"/>
  <c r="CS27" i="3"/>
  <c r="CR27" i="3"/>
  <c r="CQ27" i="3"/>
  <c r="CP27" i="3"/>
  <c r="CO27" i="3"/>
  <c r="CN27" i="3"/>
  <c r="CM27" i="3"/>
  <c r="CL27" i="3"/>
  <c r="CK27" i="3"/>
  <c r="CJ27" i="3"/>
  <c r="CI27" i="3"/>
  <c r="CH27" i="3"/>
  <c r="CG27" i="3"/>
  <c r="CF27" i="3"/>
  <c r="CE27" i="3"/>
  <c r="CD27" i="3"/>
  <c r="CC27" i="3"/>
  <c r="CB27" i="3"/>
  <c r="CA27" i="3"/>
  <c r="BZ27" i="3"/>
  <c r="BY27" i="3"/>
  <c r="BX27" i="3"/>
  <c r="BW27" i="3"/>
  <c r="BV27" i="3"/>
  <c r="BU27" i="3"/>
  <c r="BT27" i="3"/>
  <c r="BS27" i="3"/>
  <c r="BR27" i="3"/>
  <c r="BQ27" i="3"/>
  <c r="BP27" i="3"/>
  <c r="BO27" i="3"/>
  <c r="BN27" i="3"/>
  <c r="BM27" i="3"/>
  <c r="BL27" i="3"/>
  <c r="BK27" i="3"/>
  <c r="BJ27" i="3"/>
  <c r="BI27" i="3"/>
  <c r="AJ27" i="3" s="1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Q27" i="3"/>
  <c r="AP27" i="3"/>
  <c r="AO27" i="3"/>
  <c r="AN27" i="3"/>
  <c r="AM27" i="3"/>
  <c r="AL27" i="3"/>
  <c r="AK27" i="3"/>
  <c r="AI27" i="3"/>
  <c r="AH27" i="3"/>
  <c r="AG27" i="3"/>
  <c r="AF27" i="3"/>
  <c r="AR27" i="3" s="1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M27" i="3"/>
  <c r="L27" i="3"/>
  <c r="K27" i="3"/>
  <c r="J27" i="3"/>
  <c r="I27" i="3"/>
  <c r="H27" i="3"/>
  <c r="E27" i="3"/>
  <c r="D27" i="3"/>
  <c r="B27" i="3"/>
  <c r="DU26" i="3"/>
  <c r="DT26" i="3"/>
  <c r="DS26" i="3"/>
  <c r="DR26" i="3"/>
  <c r="DQ26" i="3"/>
  <c r="DP26" i="3"/>
  <c r="DO26" i="3"/>
  <c r="DN26" i="3"/>
  <c r="DM26" i="3"/>
  <c r="DL26" i="3"/>
  <c r="DK26" i="3"/>
  <c r="AK26" i="3" s="1"/>
  <c r="O26" i="3" s="1"/>
  <c r="DJ26" i="3"/>
  <c r="DI26" i="3"/>
  <c r="DH26" i="3"/>
  <c r="DG26" i="3"/>
  <c r="DF26" i="3"/>
  <c r="DE26" i="3"/>
  <c r="DD26" i="3"/>
  <c r="DC26" i="3"/>
  <c r="DB26" i="3"/>
  <c r="DA26" i="3"/>
  <c r="CZ26" i="3"/>
  <c r="CY26" i="3"/>
  <c r="CX26" i="3"/>
  <c r="CW26" i="3"/>
  <c r="CV26" i="3"/>
  <c r="CU26" i="3"/>
  <c r="CT26" i="3"/>
  <c r="CS26" i="3"/>
  <c r="CR26" i="3"/>
  <c r="CQ26" i="3"/>
  <c r="CP26" i="3"/>
  <c r="CO26" i="3"/>
  <c r="CN26" i="3"/>
  <c r="CM26" i="3"/>
  <c r="CL26" i="3"/>
  <c r="CK26" i="3"/>
  <c r="CJ26" i="3"/>
  <c r="CI26" i="3"/>
  <c r="CH26" i="3"/>
  <c r="CG26" i="3"/>
  <c r="CF26" i="3"/>
  <c r="CE26" i="3"/>
  <c r="CD26" i="3"/>
  <c r="CC26" i="3"/>
  <c r="CB26" i="3"/>
  <c r="CA26" i="3"/>
  <c r="BZ26" i="3"/>
  <c r="BY26" i="3"/>
  <c r="BX26" i="3"/>
  <c r="BW26" i="3"/>
  <c r="BV26" i="3"/>
  <c r="BU26" i="3"/>
  <c r="BT26" i="3"/>
  <c r="BS26" i="3"/>
  <c r="BR26" i="3"/>
  <c r="BQ26" i="3"/>
  <c r="BP26" i="3"/>
  <c r="BO26" i="3"/>
  <c r="BN26" i="3"/>
  <c r="BM26" i="3"/>
  <c r="BL26" i="3"/>
  <c r="BK26" i="3"/>
  <c r="BJ26" i="3"/>
  <c r="BI26" i="3"/>
  <c r="AJ26" i="3" s="1"/>
  <c r="BH26" i="3"/>
  <c r="BG26" i="3"/>
  <c r="BF26" i="3"/>
  <c r="BE26" i="3"/>
  <c r="BD26" i="3"/>
  <c r="BC26" i="3"/>
  <c r="BB26" i="3"/>
  <c r="BA26" i="3"/>
  <c r="AZ26" i="3"/>
  <c r="AY26" i="3"/>
  <c r="AX26" i="3"/>
  <c r="AV26" i="3"/>
  <c r="AU26" i="3"/>
  <c r="AT26" i="3"/>
  <c r="AS26" i="3"/>
  <c r="AR26" i="3"/>
  <c r="AQ26" i="3"/>
  <c r="AP26" i="3"/>
  <c r="AO26" i="3"/>
  <c r="AN26" i="3"/>
  <c r="AM26" i="3"/>
  <c r="AL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AW26" i="3" s="1"/>
  <c r="R26" i="3"/>
  <c r="Q26" i="3"/>
  <c r="P26" i="3"/>
  <c r="N26" i="3"/>
  <c r="M26" i="3"/>
  <c r="L26" i="3"/>
  <c r="K26" i="3"/>
  <c r="J26" i="3"/>
  <c r="I26" i="3"/>
  <c r="H26" i="3"/>
  <c r="E26" i="3"/>
  <c r="D26" i="3"/>
  <c r="B26" i="3"/>
  <c r="DU25" i="3"/>
  <c r="DT25" i="3"/>
  <c r="DS25" i="3"/>
  <c r="AK25" i="3" s="1"/>
  <c r="O25" i="3" s="1"/>
  <c r="DR25" i="3"/>
  <c r="DQ25" i="3"/>
  <c r="DP25" i="3"/>
  <c r="DO25" i="3"/>
  <c r="DN25" i="3"/>
  <c r="DM25" i="3"/>
  <c r="DL25" i="3"/>
  <c r="DK25" i="3"/>
  <c r="DJ25" i="3"/>
  <c r="DI25" i="3"/>
  <c r="DH25" i="3"/>
  <c r="DG25" i="3"/>
  <c r="DF25" i="3"/>
  <c r="DE25" i="3"/>
  <c r="DD25" i="3"/>
  <c r="DC25" i="3"/>
  <c r="DB25" i="3"/>
  <c r="DA25" i="3"/>
  <c r="CZ25" i="3"/>
  <c r="CY25" i="3"/>
  <c r="CX25" i="3"/>
  <c r="CW25" i="3"/>
  <c r="CV25" i="3"/>
  <c r="CU25" i="3"/>
  <c r="CT25" i="3"/>
  <c r="CS25" i="3"/>
  <c r="CR25" i="3"/>
  <c r="CQ25" i="3"/>
  <c r="CP25" i="3"/>
  <c r="CO25" i="3"/>
  <c r="CN25" i="3"/>
  <c r="CM25" i="3"/>
  <c r="CL25" i="3"/>
  <c r="CK25" i="3"/>
  <c r="CJ25" i="3"/>
  <c r="CI25" i="3"/>
  <c r="CH25" i="3"/>
  <c r="CG25" i="3"/>
  <c r="CF25" i="3"/>
  <c r="CE25" i="3"/>
  <c r="CD25" i="3"/>
  <c r="CC25" i="3"/>
  <c r="CB25" i="3"/>
  <c r="CA25" i="3"/>
  <c r="BZ25" i="3"/>
  <c r="BY25" i="3"/>
  <c r="BX25" i="3"/>
  <c r="AJ25" i="3" s="1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N25" i="3"/>
  <c r="M25" i="3"/>
  <c r="L25" i="3"/>
  <c r="K25" i="3"/>
  <c r="J25" i="3"/>
  <c r="I25" i="3"/>
  <c r="H25" i="3"/>
  <c r="E25" i="3"/>
  <c r="D25" i="3"/>
  <c r="B25" i="3"/>
  <c r="DU24" i="3"/>
  <c r="DT24" i="3"/>
  <c r="DS24" i="3"/>
  <c r="DR24" i="3"/>
  <c r="DQ24" i="3"/>
  <c r="DP24" i="3"/>
  <c r="DO24" i="3"/>
  <c r="DN24" i="3"/>
  <c r="DM24" i="3"/>
  <c r="DL24" i="3"/>
  <c r="DK24" i="3"/>
  <c r="DJ24" i="3"/>
  <c r="DI24" i="3"/>
  <c r="DH24" i="3"/>
  <c r="DG24" i="3"/>
  <c r="DF24" i="3"/>
  <c r="DE24" i="3"/>
  <c r="DD24" i="3"/>
  <c r="DC24" i="3"/>
  <c r="DB24" i="3"/>
  <c r="DA24" i="3"/>
  <c r="CZ24" i="3"/>
  <c r="CY24" i="3"/>
  <c r="CX24" i="3"/>
  <c r="CW24" i="3"/>
  <c r="CV24" i="3"/>
  <c r="CU24" i="3"/>
  <c r="CT24" i="3"/>
  <c r="CS24" i="3"/>
  <c r="CR24" i="3"/>
  <c r="CQ24" i="3"/>
  <c r="CP24" i="3"/>
  <c r="CO24" i="3"/>
  <c r="CN24" i="3"/>
  <c r="CM24" i="3"/>
  <c r="CL24" i="3"/>
  <c r="CK24" i="3"/>
  <c r="CJ24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AJ24" i="3" s="1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V24" i="3"/>
  <c r="AU24" i="3"/>
  <c r="AT24" i="3"/>
  <c r="AS24" i="3"/>
  <c r="AQ24" i="3"/>
  <c r="AP24" i="3"/>
  <c r="AO24" i="3"/>
  <c r="AN24" i="3"/>
  <c r="AM24" i="3"/>
  <c r="AL24" i="3"/>
  <c r="AI24" i="3"/>
  <c r="AH24" i="3"/>
  <c r="AG24" i="3"/>
  <c r="AF24" i="3"/>
  <c r="AR24" i="3" s="1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AW24" i="3" s="1"/>
  <c r="R24" i="3"/>
  <c r="Q24" i="3"/>
  <c r="P24" i="3"/>
  <c r="N24" i="3"/>
  <c r="M24" i="3"/>
  <c r="L24" i="3"/>
  <c r="K24" i="3"/>
  <c r="J24" i="3"/>
  <c r="I24" i="3"/>
  <c r="H24" i="3"/>
  <c r="E24" i="3"/>
  <c r="D24" i="3"/>
  <c r="B24" i="3"/>
  <c r="DU23" i="3"/>
  <c r="DT23" i="3"/>
  <c r="DS23" i="3"/>
  <c r="AK23" i="3" s="1"/>
  <c r="O23" i="3" s="1"/>
  <c r="DR23" i="3"/>
  <c r="DQ23" i="3"/>
  <c r="DP23" i="3"/>
  <c r="DO23" i="3"/>
  <c r="DN23" i="3"/>
  <c r="DM23" i="3"/>
  <c r="DL23" i="3"/>
  <c r="DK23" i="3"/>
  <c r="DJ23" i="3"/>
  <c r="DI23" i="3"/>
  <c r="DH23" i="3"/>
  <c r="DG23" i="3"/>
  <c r="DF23" i="3"/>
  <c r="DE23" i="3"/>
  <c r="DD23" i="3"/>
  <c r="DC23" i="3"/>
  <c r="DB23" i="3"/>
  <c r="DA23" i="3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AJ23" i="3" s="1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V23" i="3"/>
  <c r="AU23" i="3"/>
  <c r="AT23" i="3"/>
  <c r="AS23" i="3"/>
  <c r="AR23" i="3"/>
  <c r="AQ23" i="3"/>
  <c r="AP23" i="3"/>
  <c r="AO23" i="3"/>
  <c r="AN23" i="3"/>
  <c r="AM23" i="3"/>
  <c r="AL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AW23" i="3" s="1"/>
  <c r="R23" i="3"/>
  <c r="Q23" i="3"/>
  <c r="P23" i="3"/>
  <c r="N23" i="3"/>
  <c r="M23" i="3"/>
  <c r="L23" i="3"/>
  <c r="K23" i="3"/>
  <c r="J23" i="3"/>
  <c r="I23" i="3"/>
  <c r="H23" i="3"/>
  <c r="E23" i="3"/>
  <c r="D23" i="3"/>
  <c r="B23" i="3"/>
  <c r="DU22" i="3"/>
  <c r="DT22" i="3"/>
  <c r="DS22" i="3"/>
  <c r="DR22" i="3"/>
  <c r="DQ22" i="3"/>
  <c r="DP22" i="3"/>
  <c r="DO22" i="3"/>
  <c r="DN22" i="3"/>
  <c r="DM22" i="3"/>
  <c r="DL22" i="3"/>
  <c r="DK22" i="3"/>
  <c r="DJ22" i="3"/>
  <c r="DI22" i="3"/>
  <c r="DH22" i="3"/>
  <c r="DG22" i="3"/>
  <c r="DF22" i="3"/>
  <c r="DE22" i="3"/>
  <c r="DD22" i="3"/>
  <c r="DC22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R22" i="3" s="1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N22" i="3" s="1"/>
  <c r="P22" i="3"/>
  <c r="M22" i="3"/>
  <c r="L22" i="3"/>
  <c r="K22" i="3"/>
  <c r="J22" i="3"/>
  <c r="I22" i="3"/>
  <c r="H22" i="3"/>
  <c r="E22" i="3"/>
  <c r="D22" i="3"/>
  <c r="B22" i="3"/>
  <c r="DU21" i="3"/>
  <c r="DT21" i="3"/>
  <c r="DS21" i="3"/>
  <c r="DR21" i="3"/>
  <c r="DQ21" i="3"/>
  <c r="DP21" i="3"/>
  <c r="DO21" i="3"/>
  <c r="DN21" i="3"/>
  <c r="DM21" i="3"/>
  <c r="DL21" i="3"/>
  <c r="DK21" i="3"/>
  <c r="DJ21" i="3"/>
  <c r="DI21" i="3"/>
  <c r="DH21" i="3"/>
  <c r="DG21" i="3"/>
  <c r="DF21" i="3"/>
  <c r="DE21" i="3"/>
  <c r="DD21" i="3"/>
  <c r="DC21" i="3"/>
  <c r="DB21" i="3"/>
  <c r="DA21" i="3"/>
  <c r="CZ21" i="3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AJ21" i="3" s="1"/>
  <c r="BH21" i="3"/>
  <c r="BG21" i="3"/>
  <c r="BF21" i="3"/>
  <c r="BE21" i="3"/>
  <c r="BD21" i="3"/>
  <c r="BC21" i="3"/>
  <c r="BB21" i="3"/>
  <c r="BA21" i="3"/>
  <c r="AZ21" i="3"/>
  <c r="AY21" i="3"/>
  <c r="AX21" i="3"/>
  <c r="AV21" i="3"/>
  <c r="AU21" i="3"/>
  <c r="AT21" i="3"/>
  <c r="AS21" i="3"/>
  <c r="AQ21" i="3"/>
  <c r="AP21" i="3"/>
  <c r="AO21" i="3"/>
  <c r="AN21" i="3"/>
  <c r="AM21" i="3"/>
  <c r="AL21" i="3"/>
  <c r="AK21" i="3"/>
  <c r="O21" i="3" s="1"/>
  <c r="AI21" i="3"/>
  <c r="AH21" i="3"/>
  <c r="AG21" i="3"/>
  <c r="AF21" i="3"/>
  <c r="AR21" i="3" s="1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AW21" i="3" s="1"/>
  <c r="R21" i="3"/>
  <c r="Q21" i="3"/>
  <c r="N21" i="3" s="1"/>
  <c r="P21" i="3"/>
  <c r="M21" i="3"/>
  <c r="L21" i="3"/>
  <c r="K21" i="3"/>
  <c r="J21" i="3"/>
  <c r="I21" i="3"/>
  <c r="H21" i="3"/>
  <c r="E21" i="3"/>
  <c r="D21" i="3"/>
  <c r="B21" i="3"/>
  <c r="DU20" i="3"/>
  <c r="DT20" i="3"/>
  <c r="DS20" i="3"/>
  <c r="AK20" i="3" s="1"/>
  <c r="DR20" i="3"/>
  <c r="DQ20" i="3"/>
  <c r="DP20" i="3"/>
  <c r="DO20" i="3"/>
  <c r="DN20" i="3"/>
  <c r="DM20" i="3"/>
  <c r="DL20" i="3"/>
  <c r="DK20" i="3"/>
  <c r="DJ20" i="3"/>
  <c r="DI20" i="3"/>
  <c r="DH20" i="3"/>
  <c r="DG20" i="3"/>
  <c r="DF20" i="3"/>
  <c r="DE20" i="3"/>
  <c r="DD20" i="3"/>
  <c r="DC20" i="3"/>
  <c r="DB20" i="3"/>
  <c r="DA20" i="3"/>
  <c r="CZ20" i="3"/>
  <c r="CY20" i="3"/>
  <c r="CX20" i="3"/>
  <c r="CW20" i="3"/>
  <c r="CV20" i="3"/>
  <c r="CU20" i="3"/>
  <c r="CT20" i="3"/>
  <c r="CS20" i="3"/>
  <c r="CR20" i="3"/>
  <c r="CQ20" i="3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V20" i="3"/>
  <c r="AU20" i="3"/>
  <c r="AT20" i="3"/>
  <c r="AS20" i="3"/>
  <c r="AQ20" i="3"/>
  <c r="AP20" i="3"/>
  <c r="AO20" i="3"/>
  <c r="AN20" i="3"/>
  <c r="AM20" i="3"/>
  <c r="AL20" i="3"/>
  <c r="AJ20" i="3"/>
  <c r="AI20" i="3"/>
  <c r="AH20" i="3"/>
  <c r="AG20" i="3"/>
  <c r="AF20" i="3"/>
  <c r="AR20" i="3" s="1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AW20" i="3" s="1"/>
  <c r="R20" i="3"/>
  <c r="Q20" i="3"/>
  <c r="P20" i="3"/>
  <c r="N20" i="3" s="1"/>
  <c r="M20" i="3"/>
  <c r="L20" i="3"/>
  <c r="K20" i="3"/>
  <c r="J20" i="3"/>
  <c r="I20" i="3"/>
  <c r="H20" i="3"/>
  <c r="E20" i="3"/>
  <c r="D20" i="3"/>
  <c r="B20" i="3"/>
  <c r="DU19" i="3"/>
  <c r="DT19" i="3"/>
  <c r="DS19" i="3"/>
  <c r="DR19" i="3"/>
  <c r="DQ19" i="3"/>
  <c r="DP19" i="3"/>
  <c r="DO19" i="3"/>
  <c r="DN19" i="3"/>
  <c r="DM19" i="3"/>
  <c r="DL19" i="3"/>
  <c r="DK19" i="3"/>
  <c r="DJ19" i="3"/>
  <c r="DI19" i="3"/>
  <c r="DH19" i="3"/>
  <c r="DG19" i="3"/>
  <c r="DF19" i="3"/>
  <c r="DE19" i="3"/>
  <c r="DD19" i="3"/>
  <c r="DC19" i="3"/>
  <c r="DB19" i="3"/>
  <c r="DA19" i="3"/>
  <c r="CZ19" i="3"/>
  <c r="CY19" i="3"/>
  <c r="CX19" i="3"/>
  <c r="CW19" i="3"/>
  <c r="CV19" i="3"/>
  <c r="CU19" i="3"/>
  <c r="CT19" i="3"/>
  <c r="CS19" i="3"/>
  <c r="CR19" i="3"/>
  <c r="CQ19" i="3"/>
  <c r="CP19" i="3"/>
  <c r="CO19" i="3"/>
  <c r="CN19" i="3"/>
  <c r="CM19" i="3"/>
  <c r="CL19" i="3"/>
  <c r="CK19" i="3"/>
  <c r="CJ19" i="3"/>
  <c r="CI19" i="3"/>
  <c r="CH19" i="3"/>
  <c r="CG19" i="3"/>
  <c r="CF19" i="3"/>
  <c r="CE19" i="3"/>
  <c r="CD19" i="3"/>
  <c r="CC19" i="3"/>
  <c r="CB19" i="3"/>
  <c r="CA19" i="3"/>
  <c r="BZ19" i="3"/>
  <c r="BY19" i="3"/>
  <c r="BX19" i="3"/>
  <c r="AJ19" i="3" s="1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V19" i="3"/>
  <c r="AU19" i="3"/>
  <c r="AT19" i="3"/>
  <c r="AS19" i="3"/>
  <c r="AR19" i="3"/>
  <c r="AQ19" i="3"/>
  <c r="AP19" i="3"/>
  <c r="AO19" i="3"/>
  <c r="AN19" i="3"/>
  <c r="AM19" i="3"/>
  <c r="AL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AW19" i="3" s="1"/>
  <c r="R19" i="3"/>
  <c r="Q19" i="3"/>
  <c r="P19" i="3"/>
  <c r="N19" i="3"/>
  <c r="M19" i="3"/>
  <c r="L19" i="3"/>
  <c r="K19" i="3"/>
  <c r="J19" i="3"/>
  <c r="I19" i="3"/>
  <c r="H19" i="3"/>
  <c r="E19" i="3"/>
  <c r="D19" i="3"/>
  <c r="B19" i="3"/>
  <c r="DU18" i="3"/>
  <c r="DT18" i="3"/>
  <c r="DS18" i="3"/>
  <c r="DR18" i="3"/>
  <c r="DQ18" i="3"/>
  <c r="DP18" i="3"/>
  <c r="DO18" i="3"/>
  <c r="DN18" i="3"/>
  <c r="DM18" i="3"/>
  <c r="DL18" i="3"/>
  <c r="DK18" i="3"/>
  <c r="DJ18" i="3"/>
  <c r="DI18" i="3"/>
  <c r="DH18" i="3"/>
  <c r="DG18" i="3"/>
  <c r="DF18" i="3"/>
  <c r="DE18" i="3"/>
  <c r="DD18" i="3"/>
  <c r="DC18" i="3"/>
  <c r="DB18" i="3"/>
  <c r="DA18" i="3"/>
  <c r="CZ18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M18" i="3"/>
  <c r="L18" i="3"/>
  <c r="K18" i="3"/>
  <c r="J18" i="3"/>
  <c r="I18" i="3"/>
  <c r="H18" i="3"/>
  <c r="E18" i="3"/>
  <c r="D18" i="3"/>
  <c r="B18" i="3"/>
  <c r="DU17" i="3"/>
  <c r="DT17" i="3"/>
  <c r="DS17" i="3"/>
  <c r="DR17" i="3"/>
  <c r="DQ17" i="3"/>
  <c r="DP17" i="3"/>
  <c r="DO17" i="3"/>
  <c r="DN17" i="3"/>
  <c r="DM17" i="3"/>
  <c r="DL17" i="3"/>
  <c r="DK17" i="3"/>
  <c r="DJ17" i="3"/>
  <c r="DI17" i="3"/>
  <c r="DH17" i="3"/>
  <c r="DG17" i="3"/>
  <c r="DF17" i="3"/>
  <c r="DE17" i="3"/>
  <c r="DD17" i="3"/>
  <c r="DC17" i="3"/>
  <c r="DB17" i="3"/>
  <c r="DA17" i="3"/>
  <c r="CZ17" i="3"/>
  <c r="CY17" i="3"/>
  <c r="CX17" i="3"/>
  <c r="CW17" i="3"/>
  <c r="CV17" i="3"/>
  <c r="CU17" i="3"/>
  <c r="CT17" i="3"/>
  <c r="CS17" i="3"/>
  <c r="CR17" i="3"/>
  <c r="CQ17" i="3"/>
  <c r="CP17" i="3"/>
  <c r="CO17" i="3"/>
  <c r="CN17" i="3"/>
  <c r="CM17" i="3"/>
  <c r="CL17" i="3"/>
  <c r="CK17" i="3"/>
  <c r="CJ17" i="3"/>
  <c r="CI17" i="3"/>
  <c r="CH17" i="3"/>
  <c r="CG17" i="3"/>
  <c r="CF17" i="3"/>
  <c r="CE17" i="3"/>
  <c r="CD17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M17" i="3"/>
  <c r="L17" i="3"/>
  <c r="K17" i="3"/>
  <c r="J17" i="3"/>
  <c r="I17" i="3"/>
  <c r="H17" i="3"/>
  <c r="E17" i="3"/>
  <c r="D17" i="3"/>
  <c r="B17" i="3"/>
  <c r="DU16" i="3"/>
  <c r="DT16" i="3"/>
  <c r="DS16" i="3"/>
  <c r="DR16" i="3"/>
  <c r="DQ16" i="3"/>
  <c r="DP16" i="3"/>
  <c r="DO16" i="3"/>
  <c r="DN16" i="3"/>
  <c r="DM16" i="3"/>
  <c r="DL16" i="3"/>
  <c r="DK16" i="3"/>
  <c r="DJ16" i="3"/>
  <c r="DI16" i="3"/>
  <c r="DH16" i="3"/>
  <c r="DG16" i="3"/>
  <c r="DF16" i="3"/>
  <c r="DE16" i="3"/>
  <c r="DD16" i="3"/>
  <c r="DC16" i="3"/>
  <c r="DB16" i="3"/>
  <c r="DA16" i="3"/>
  <c r="CZ16" i="3"/>
  <c r="CY16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AJ16" i="3" s="1"/>
  <c r="BH16" i="3"/>
  <c r="BG16" i="3"/>
  <c r="BF16" i="3"/>
  <c r="BE16" i="3"/>
  <c r="BD16" i="3"/>
  <c r="BC16" i="3"/>
  <c r="BB16" i="3"/>
  <c r="BA16" i="3"/>
  <c r="AZ16" i="3"/>
  <c r="AY16" i="3"/>
  <c r="AX16" i="3"/>
  <c r="AV16" i="3"/>
  <c r="AU16" i="3"/>
  <c r="AT16" i="3"/>
  <c r="AS16" i="3"/>
  <c r="AQ16" i="3"/>
  <c r="AP16" i="3"/>
  <c r="AO16" i="3"/>
  <c r="AN16" i="3"/>
  <c r="AM16" i="3"/>
  <c r="AL16" i="3"/>
  <c r="AK16" i="3"/>
  <c r="AI16" i="3"/>
  <c r="AH16" i="3"/>
  <c r="AG16" i="3"/>
  <c r="AF16" i="3"/>
  <c r="AR16" i="3" s="1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AW16" i="3" s="1"/>
  <c r="R16" i="3"/>
  <c r="Q16" i="3"/>
  <c r="N16" i="3" s="1"/>
  <c r="P16" i="3"/>
  <c r="M16" i="3"/>
  <c r="L16" i="3"/>
  <c r="K16" i="3"/>
  <c r="J16" i="3"/>
  <c r="I16" i="3"/>
  <c r="H16" i="3"/>
  <c r="E16" i="3"/>
  <c r="D16" i="3"/>
  <c r="B16" i="3"/>
  <c r="DU15" i="3"/>
  <c r="DT15" i="3"/>
  <c r="DS15" i="3"/>
  <c r="DR15" i="3"/>
  <c r="DQ15" i="3"/>
  <c r="DP15" i="3"/>
  <c r="DO15" i="3"/>
  <c r="DN15" i="3"/>
  <c r="DM15" i="3"/>
  <c r="DL15" i="3"/>
  <c r="DK15" i="3"/>
  <c r="DJ15" i="3"/>
  <c r="DI15" i="3"/>
  <c r="DH15" i="3"/>
  <c r="DG15" i="3"/>
  <c r="DF15" i="3"/>
  <c r="DE15" i="3"/>
  <c r="DD15" i="3"/>
  <c r="DC15" i="3"/>
  <c r="DB15" i="3"/>
  <c r="DA15" i="3"/>
  <c r="CZ15" i="3"/>
  <c r="CY15" i="3"/>
  <c r="CX15" i="3"/>
  <c r="CW15" i="3"/>
  <c r="CV15" i="3"/>
  <c r="CU15" i="3"/>
  <c r="CT15" i="3"/>
  <c r="CS15" i="3"/>
  <c r="CR15" i="3"/>
  <c r="CQ15" i="3"/>
  <c r="CP15" i="3"/>
  <c r="CO15" i="3"/>
  <c r="CN15" i="3"/>
  <c r="CM15" i="3"/>
  <c r="CL15" i="3"/>
  <c r="CK15" i="3"/>
  <c r="CJ15" i="3"/>
  <c r="CI15" i="3"/>
  <c r="CH15" i="3"/>
  <c r="CG15" i="3"/>
  <c r="CF15" i="3"/>
  <c r="CE15" i="3"/>
  <c r="CD15" i="3"/>
  <c r="CC15" i="3"/>
  <c r="CB15" i="3"/>
  <c r="CA15" i="3"/>
  <c r="BZ15" i="3"/>
  <c r="BY15" i="3"/>
  <c r="BX15" i="3"/>
  <c r="AJ15" i="3" s="1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N15" i="3" s="1"/>
  <c r="M15" i="3"/>
  <c r="L15" i="3"/>
  <c r="K15" i="3"/>
  <c r="J15" i="3"/>
  <c r="I15" i="3"/>
  <c r="H15" i="3"/>
  <c r="E15" i="3"/>
  <c r="D15" i="3"/>
  <c r="B15" i="3"/>
  <c r="DU14" i="3"/>
  <c r="DT14" i="3"/>
  <c r="DS14" i="3"/>
  <c r="AK14" i="3" s="1"/>
  <c r="O14" i="3" s="1"/>
  <c r="DR14" i="3"/>
  <c r="DQ14" i="3"/>
  <c r="DP14" i="3"/>
  <c r="DO14" i="3"/>
  <c r="DN14" i="3"/>
  <c r="DM14" i="3"/>
  <c r="DL14" i="3"/>
  <c r="DK14" i="3"/>
  <c r="DJ14" i="3"/>
  <c r="DI14" i="3"/>
  <c r="DH14" i="3"/>
  <c r="DG14" i="3"/>
  <c r="DF14" i="3"/>
  <c r="DE14" i="3"/>
  <c r="DD14" i="3"/>
  <c r="DC14" i="3"/>
  <c r="DB14" i="3"/>
  <c r="DA14" i="3"/>
  <c r="CZ14" i="3"/>
  <c r="CY14" i="3"/>
  <c r="CX14" i="3"/>
  <c r="CW14" i="3"/>
  <c r="CV14" i="3"/>
  <c r="CU14" i="3"/>
  <c r="CT14" i="3"/>
  <c r="CS14" i="3"/>
  <c r="CR14" i="3"/>
  <c r="CQ14" i="3"/>
  <c r="CP14" i="3"/>
  <c r="CO14" i="3"/>
  <c r="CN14" i="3"/>
  <c r="CM14" i="3"/>
  <c r="CL14" i="3"/>
  <c r="CK14" i="3"/>
  <c r="CJ14" i="3"/>
  <c r="CI14" i="3"/>
  <c r="CH14" i="3"/>
  <c r="CG14" i="3"/>
  <c r="CF14" i="3"/>
  <c r="CE14" i="3"/>
  <c r="CD14" i="3"/>
  <c r="CC14" i="3"/>
  <c r="CB14" i="3"/>
  <c r="CA14" i="3"/>
  <c r="BZ14" i="3"/>
  <c r="BY14" i="3"/>
  <c r="BX14" i="3"/>
  <c r="BW14" i="3"/>
  <c r="BV14" i="3"/>
  <c r="BU14" i="3"/>
  <c r="BT14" i="3"/>
  <c r="BS14" i="3"/>
  <c r="BR14" i="3"/>
  <c r="BQ14" i="3"/>
  <c r="BP14" i="3"/>
  <c r="BO14" i="3"/>
  <c r="BN14" i="3"/>
  <c r="BM14" i="3"/>
  <c r="BL14" i="3"/>
  <c r="BK14" i="3"/>
  <c r="AJ14" i="3" s="1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V14" i="3"/>
  <c r="AU14" i="3"/>
  <c r="AT14" i="3"/>
  <c r="AS14" i="3"/>
  <c r="AQ14" i="3"/>
  <c r="AP14" i="3"/>
  <c r="AO14" i="3"/>
  <c r="AN14" i="3"/>
  <c r="AM14" i="3"/>
  <c r="AL14" i="3"/>
  <c r="AI14" i="3"/>
  <c r="AH14" i="3"/>
  <c r="AG14" i="3"/>
  <c r="AF14" i="3"/>
  <c r="AR14" i="3" s="1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AW14" i="3" s="1"/>
  <c r="R14" i="3"/>
  <c r="Q14" i="3"/>
  <c r="N14" i="3" s="1"/>
  <c r="P14" i="3"/>
  <c r="M14" i="3"/>
  <c r="L14" i="3"/>
  <c r="K14" i="3"/>
  <c r="J14" i="3"/>
  <c r="I14" i="3"/>
  <c r="H14" i="3"/>
  <c r="E14" i="3"/>
  <c r="D14" i="3"/>
  <c r="B14" i="3"/>
  <c r="DU13" i="3"/>
  <c r="DT13" i="3"/>
  <c r="DS13" i="3"/>
  <c r="AK13" i="3" s="1"/>
  <c r="O13" i="3" s="1"/>
  <c r="DR13" i="3"/>
  <c r="DQ13" i="3"/>
  <c r="DP13" i="3"/>
  <c r="DO13" i="3"/>
  <c r="DN13" i="3"/>
  <c r="DM13" i="3"/>
  <c r="DL13" i="3"/>
  <c r="DK13" i="3"/>
  <c r="DJ13" i="3"/>
  <c r="DI13" i="3"/>
  <c r="DH13" i="3"/>
  <c r="DG13" i="3"/>
  <c r="DF13" i="3"/>
  <c r="DE13" i="3"/>
  <c r="DD13" i="3"/>
  <c r="DC13" i="3"/>
  <c r="DB13" i="3"/>
  <c r="DA13" i="3"/>
  <c r="CZ13" i="3"/>
  <c r="CY13" i="3"/>
  <c r="CX13" i="3"/>
  <c r="CW13" i="3"/>
  <c r="CV13" i="3"/>
  <c r="CU13" i="3"/>
  <c r="CT13" i="3"/>
  <c r="CS13" i="3"/>
  <c r="CR13" i="3"/>
  <c r="CQ13" i="3"/>
  <c r="CP13" i="3"/>
  <c r="CO13" i="3"/>
  <c r="CN13" i="3"/>
  <c r="CM13" i="3"/>
  <c r="CL13" i="3"/>
  <c r="CK13" i="3"/>
  <c r="CJ13" i="3"/>
  <c r="CI13" i="3"/>
  <c r="CH13" i="3"/>
  <c r="CG13" i="3"/>
  <c r="CF13" i="3"/>
  <c r="CE13" i="3"/>
  <c r="CD13" i="3"/>
  <c r="CC13" i="3"/>
  <c r="CB13" i="3"/>
  <c r="CA13" i="3"/>
  <c r="BZ13" i="3"/>
  <c r="BY13" i="3"/>
  <c r="BX13" i="3"/>
  <c r="BW13" i="3"/>
  <c r="BV13" i="3"/>
  <c r="BU13" i="3"/>
  <c r="BT13" i="3"/>
  <c r="BS13" i="3"/>
  <c r="BR13" i="3"/>
  <c r="BQ13" i="3"/>
  <c r="BP13" i="3"/>
  <c r="BO13" i="3"/>
  <c r="BN13" i="3"/>
  <c r="BM13" i="3"/>
  <c r="BL13" i="3"/>
  <c r="BK13" i="3"/>
  <c r="BJ13" i="3"/>
  <c r="BI13" i="3"/>
  <c r="AJ13" i="3" s="1"/>
  <c r="BH13" i="3"/>
  <c r="BG13" i="3"/>
  <c r="BF13" i="3"/>
  <c r="BE13" i="3"/>
  <c r="BD13" i="3"/>
  <c r="BC13" i="3"/>
  <c r="BB13" i="3"/>
  <c r="BA13" i="3"/>
  <c r="AZ13" i="3"/>
  <c r="AY13" i="3"/>
  <c r="AX13" i="3"/>
  <c r="AV13" i="3"/>
  <c r="AU13" i="3"/>
  <c r="AT13" i="3"/>
  <c r="AS13" i="3"/>
  <c r="AQ13" i="3"/>
  <c r="AP13" i="3"/>
  <c r="AO13" i="3"/>
  <c r="AN13" i="3"/>
  <c r="AM13" i="3"/>
  <c r="AL13" i="3"/>
  <c r="AI13" i="3"/>
  <c r="AH13" i="3"/>
  <c r="AG13" i="3"/>
  <c r="AF13" i="3"/>
  <c r="AR13" i="3" s="1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AW13" i="3" s="1"/>
  <c r="R13" i="3"/>
  <c r="Q13" i="3"/>
  <c r="N13" i="3" s="1"/>
  <c r="P13" i="3"/>
  <c r="M13" i="3"/>
  <c r="L13" i="3"/>
  <c r="K13" i="3"/>
  <c r="J13" i="3"/>
  <c r="I13" i="3"/>
  <c r="H13" i="3"/>
  <c r="E13" i="3"/>
  <c r="D13" i="3"/>
  <c r="B13" i="3"/>
  <c r="DU12" i="3"/>
  <c r="DT12" i="3"/>
  <c r="DS12" i="3"/>
  <c r="DR12" i="3"/>
  <c r="DQ12" i="3"/>
  <c r="DP12" i="3"/>
  <c r="DO12" i="3"/>
  <c r="DN12" i="3"/>
  <c r="DM12" i="3"/>
  <c r="DL12" i="3"/>
  <c r="DK12" i="3"/>
  <c r="AK12" i="3" s="1"/>
  <c r="O12" i="3" s="1"/>
  <c r="DJ12" i="3"/>
  <c r="DI12" i="3"/>
  <c r="DH12" i="3"/>
  <c r="DG12" i="3"/>
  <c r="DF12" i="3"/>
  <c r="DE12" i="3"/>
  <c r="DD12" i="3"/>
  <c r="DC12" i="3"/>
  <c r="DB12" i="3"/>
  <c r="DA12" i="3"/>
  <c r="CZ12" i="3"/>
  <c r="CY12" i="3"/>
  <c r="CX12" i="3"/>
  <c r="CW12" i="3"/>
  <c r="CV12" i="3"/>
  <c r="CU12" i="3"/>
  <c r="CT12" i="3"/>
  <c r="CS12" i="3"/>
  <c r="CR12" i="3"/>
  <c r="CQ12" i="3"/>
  <c r="CP12" i="3"/>
  <c r="CO12" i="3"/>
  <c r="CN12" i="3"/>
  <c r="CM12" i="3"/>
  <c r="CL12" i="3"/>
  <c r="CK12" i="3"/>
  <c r="CJ12" i="3"/>
  <c r="CI12" i="3"/>
  <c r="CH12" i="3"/>
  <c r="CG12" i="3"/>
  <c r="CF12" i="3"/>
  <c r="CE12" i="3"/>
  <c r="CD12" i="3"/>
  <c r="CC12" i="3"/>
  <c r="CB12" i="3"/>
  <c r="CA12" i="3"/>
  <c r="BZ12" i="3"/>
  <c r="BY12" i="3"/>
  <c r="BX12" i="3"/>
  <c r="AJ12" i="3" s="1"/>
  <c r="BW12" i="3"/>
  <c r="BV12" i="3"/>
  <c r="BU12" i="3"/>
  <c r="BT12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V12" i="3"/>
  <c r="AU12" i="3"/>
  <c r="AT12" i="3"/>
  <c r="AS12" i="3"/>
  <c r="AR12" i="3"/>
  <c r="AQ12" i="3"/>
  <c r="AP12" i="3"/>
  <c r="AO12" i="3"/>
  <c r="AN12" i="3"/>
  <c r="AM12" i="3"/>
  <c r="AL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AW12" i="3" s="1"/>
  <c r="R12" i="3"/>
  <c r="Q12" i="3"/>
  <c r="P12" i="3"/>
  <c r="N12" i="3"/>
  <c r="M12" i="3"/>
  <c r="L12" i="3"/>
  <c r="K12" i="3"/>
  <c r="J12" i="3"/>
  <c r="I12" i="3"/>
  <c r="H12" i="3"/>
  <c r="E12" i="3"/>
  <c r="D12" i="3"/>
  <c r="B12" i="3"/>
  <c r="DU11" i="3"/>
  <c r="DT11" i="3"/>
  <c r="DS11" i="3"/>
  <c r="DR11" i="3"/>
  <c r="DQ11" i="3"/>
  <c r="DP11" i="3"/>
  <c r="DO11" i="3"/>
  <c r="DN11" i="3"/>
  <c r="DM11" i="3"/>
  <c r="DL11" i="3"/>
  <c r="DK11" i="3"/>
  <c r="DJ11" i="3"/>
  <c r="DI11" i="3"/>
  <c r="DH11" i="3"/>
  <c r="DG11" i="3"/>
  <c r="DF11" i="3"/>
  <c r="DE11" i="3"/>
  <c r="DD11" i="3"/>
  <c r="DC11" i="3"/>
  <c r="DB11" i="3"/>
  <c r="DA11" i="3"/>
  <c r="CZ11" i="3"/>
  <c r="CY11" i="3"/>
  <c r="CX11" i="3"/>
  <c r="CW11" i="3"/>
  <c r="CV11" i="3"/>
  <c r="CU11" i="3"/>
  <c r="CT11" i="3"/>
  <c r="CS11" i="3"/>
  <c r="CR11" i="3"/>
  <c r="CQ11" i="3"/>
  <c r="CP11" i="3"/>
  <c r="CO11" i="3"/>
  <c r="CN11" i="3"/>
  <c r="CM11" i="3"/>
  <c r="CL11" i="3"/>
  <c r="CK11" i="3"/>
  <c r="CJ11" i="3"/>
  <c r="CI11" i="3"/>
  <c r="CH11" i="3"/>
  <c r="CG11" i="3"/>
  <c r="CF11" i="3"/>
  <c r="CE11" i="3"/>
  <c r="CD11" i="3"/>
  <c r="CC11" i="3"/>
  <c r="CB11" i="3"/>
  <c r="CA11" i="3"/>
  <c r="BZ11" i="3"/>
  <c r="BY11" i="3"/>
  <c r="BX11" i="3"/>
  <c r="BW11" i="3"/>
  <c r="BV11" i="3"/>
  <c r="BU11" i="3"/>
  <c r="BT11" i="3"/>
  <c r="BS11" i="3"/>
  <c r="BR11" i="3"/>
  <c r="BQ11" i="3"/>
  <c r="BP11" i="3"/>
  <c r="BO11" i="3"/>
  <c r="BN11" i="3"/>
  <c r="BM11" i="3"/>
  <c r="BL11" i="3"/>
  <c r="BK11" i="3"/>
  <c r="BJ11" i="3"/>
  <c r="BI11" i="3"/>
  <c r="AJ11" i="3" s="1"/>
  <c r="BH11" i="3"/>
  <c r="BG11" i="3"/>
  <c r="BF11" i="3"/>
  <c r="BE11" i="3"/>
  <c r="BD11" i="3"/>
  <c r="BC11" i="3"/>
  <c r="BB11" i="3"/>
  <c r="BA11" i="3"/>
  <c r="AZ11" i="3"/>
  <c r="AY11" i="3"/>
  <c r="AX11" i="3"/>
  <c r="AV11" i="3"/>
  <c r="AU11" i="3"/>
  <c r="AT11" i="3"/>
  <c r="AS11" i="3"/>
  <c r="AQ11" i="3"/>
  <c r="AP11" i="3"/>
  <c r="AO11" i="3"/>
  <c r="AN11" i="3"/>
  <c r="AM11" i="3"/>
  <c r="AL11" i="3"/>
  <c r="AK11" i="3"/>
  <c r="AI11" i="3"/>
  <c r="AH11" i="3"/>
  <c r="AG11" i="3"/>
  <c r="AF11" i="3"/>
  <c r="AR11" i="3" s="1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AW11" i="3" s="1"/>
  <c r="R11" i="3"/>
  <c r="Q11" i="3"/>
  <c r="N11" i="3" s="1"/>
  <c r="P11" i="3"/>
  <c r="M11" i="3"/>
  <c r="L11" i="3"/>
  <c r="K11" i="3"/>
  <c r="J11" i="3"/>
  <c r="I11" i="3"/>
  <c r="H11" i="3"/>
  <c r="E11" i="3"/>
  <c r="D11" i="3"/>
  <c r="B11" i="3"/>
  <c r="DU10" i="3"/>
  <c r="DT10" i="3"/>
  <c r="DS10" i="3"/>
  <c r="AK10" i="3" s="1"/>
  <c r="O10" i="3" s="1"/>
  <c r="DR10" i="3"/>
  <c r="DQ10" i="3"/>
  <c r="DP10" i="3"/>
  <c r="DO10" i="3"/>
  <c r="DN10" i="3"/>
  <c r="DM10" i="3"/>
  <c r="DL10" i="3"/>
  <c r="DK10" i="3"/>
  <c r="DJ10" i="3"/>
  <c r="DI10" i="3"/>
  <c r="DH10" i="3"/>
  <c r="DG10" i="3"/>
  <c r="DF10" i="3"/>
  <c r="DE10" i="3"/>
  <c r="DD10" i="3"/>
  <c r="DC10" i="3"/>
  <c r="DB10" i="3"/>
  <c r="DA10" i="3"/>
  <c r="CZ10" i="3"/>
  <c r="CY10" i="3"/>
  <c r="CX10" i="3"/>
  <c r="CW10" i="3"/>
  <c r="CV10" i="3"/>
  <c r="CU10" i="3"/>
  <c r="CT10" i="3"/>
  <c r="CS10" i="3"/>
  <c r="CR10" i="3"/>
  <c r="CQ10" i="3"/>
  <c r="CP10" i="3"/>
  <c r="CO10" i="3"/>
  <c r="CN10" i="3"/>
  <c r="CM10" i="3"/>
  <c r="CL10" i="3"/>
  <c r="CK10" i="3"/>
  <c r="CJ10" i="3"/>
  <c r="CI10" i="3"/>
  <c r="CH10" i="3"/>
  <c r="CG10" i="3"/>
  <c r="CF10" i="3"/>
  <c r="CE10" i="3"/>
  <c r="CD10" i="3"/>
  <c r="CC10" i="3"/>
  <c r="CB10" i="3"/>
  <c r="CA10" i="3"/>
  <c r="BZ10" i="3"/>
  <c r="BY10" i="3"/>
  <c r="BX10" i="3"/>
  <c r="BW10" i="3"/>
  <c r="BV10" i="3"/>
  <c r="BU10" i="3"/>
  <c r="BT10" i="3"/>
  <c r="BS10" i="3"/>
  <c r="BR10" i="3"/>
  <c r="BQ10" i="3"/>
  <c r="BP10" i="3"/>
  <c r="BO10" i="3"/>
  <c r="BN10" i="3"/>
  <c r="BM10" i="3"/>
  <c r="BL10" i="3"/>
  <c r="BK10" i="3"/>
  <c r="BJ10" i="3"/>
  <c r="BI10" i="3"/>
  <c r="AJ10" i="3" s="1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Q10" i="3"/>
  <c r="AP10" i="3"/>
  <c r="AO10" i="3"/>
  <c r="AN10" i="3"/>
  <c r="AM10" i="3"/>
  <c r="AL10" i="3"/>
  <c r="AI10" i="3"/>
  <c r="AH10" i="3"/>
  <c r="AG10" i="3"/>
  <c r="AF10" i="3"/>
  <c r="AR10" i="3" s="1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N10" i="3" s="1"/>
  <c r="M10" i="3"/>
  <c r="L10" i="3"/>
  <c r="K10" i="3"/>
  <c r="J10" i="3"/>
  <c r="I10" i="3"/>
  <c r="H10" i="3"/>
  <c r="E10" i="3"/>
  <c r="D10" i="3"/>
  <c r="B10" i="3"/>
  <c r="DU9" i="3"/>
  <c r="DT9" i="3"/>
  <c r="DS9" i="3"/>
  <c r="AK9" i="3" s="1"/>
  <c r="O9" i="3" s="1"/>
  <c r="DR9" i="3"/>
  <c r="DQ9" i="3"/>
  <c r="DP9" i="3"/>
  <c r="DO9" i="3"/>
  <c r="DN9" i="3"/>
  <c r="DM9" i="3"/>
  <c r="DL9" i="3"/>
  <c r="DK9" i="3"/>
  <c r="DJ9" i="3"/>
  <c r="DI9" i="3"/>
  <c r="DH9" i="3"/>
  <c r="DG9" i="3"/>
  <c r="DF9" i="3"/>
  <c r="DE9" i="3"/>
  <c r="DD9" i="3"/>
  <c r="DC9" i="3"/>
  <c r="DB9" i="3"/>
  <c r="DA9" i="3"/>
  <c r="CZ9" i="3"/>
  <c r="CY9" i="3"/>
  <c r="CX9" i="3"/>
  <c r="CW9" i="3"/>
  <c r="CV9" i="3"/>
  <c r="CU9" i="3"/>
  <c r="CT9" i="3"/>
  <c r="CS9" i="3"/>
  <c r="CR9" i="3"/>
  <c r="CQ9" i="3"/>
  <c r="CP9" i="3"/>
  <c r="CO9" i="3"/>
  <c r="CN9" i="3"/>
  <c r="CM9" i="3"/>
  <c r="CL9" i="3"/>
  <c r="CK9" i="3"/>
  <c r="CJ9" i="3"/>
  <c r="CI9" i="3"/>
  <c r="CH9" i="3"/>
  <c r="CG9" i="3"/>
  <c r="CF9" i="3"/>
  <c r="CE9" i="3"/>
  <c r="CD9" i="3"/>
  <c r="CC9" i="3"/>
  <c r="CB9" i="3"/>
  <c r="CA9" i="3"/>
  <c r="BZ9" i="3"/>
  <c r="BY9" i="3"/>
  <c r="BX9" i="3"/>
  <c r="BW9" i="3"/>
  <c r="BV9" i="3"/>
  <c r="BU9" i="3"/>
  <c r="BT9" i="3"/>
  <c r="BS9" i="3"/>
  <c r="BR9" i="3"/>
  <c r="BQ9" i="3"/>
  <c r="BP9" i="3"/>
  <c r="BO9" i="3"/>
  <c r="BN9" i="3"/>
  <c r="BM9" i="3"/>
  <c r="BL9" i="3"/>
  <c r="BK9" i="3"/>
  <c r="AJ9" i="3" s="1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V9" i="3"/>
  <c r="AU9" i="3"/>
  <c r="AT9" i="3"/>
  <c r="AS9" i="3"/>
  <c r="AR9" i="3"/>
  <c r="AQ9" i="3"/>
  <c r="AP9" i="3"/>
  <c r="AO9" i="3"/>
  <c r="AN9" i="3"/>
  <c r="AM9" i="3"/>
  <c r="AL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AW9" i="3" s="1"/>
  <c r="R9" i="3"/>
  <c r="Q9" i="3"/>
  <c r="P9" i="3"/>
  <c r="N9" i="3"/>
  <c r="M9" i="3"/>
  <c r="L9" i="3"/>
  <c r="K9" i="3"/>
  <c r="J9" i="3"/>
  <c r="I9" i="3"/>
  <c r="H9" i="3"/>
  <c r="E9" i="3"/>
  <c r="D9" i="3"/>
  <c r="B9" i="3"/>
  <c r="DU8" i="3"/>
  <c r="DT8" i="3"/>
  <c r="DS8" i="3"/>
  <c r="DR8" i="3"/>
  <c r="DQ8" i="3"/>
  <c r="DP8" i="3"/>
  <c r="DO8" i="3"/>
  <c r="DN8" i="3"/>
  <c r="DM8" i="3"/>
  <c r="DL8" i="3"/>
  <c r="DK8" i="3"/>
  <c r="DJ8" i="3"/>
  <c r="DI8" i="3"/>
  <c r="DH8" i="3"/>
  <c r="DG8" i="3"/>
  <c r="DF8" i="3"/>
  <c r="DE8" i="3"/>
  <c r="DD8" i="3"/>
  <c r="DC8" i="3"/>
  <c r="DB8" i="3"/>
  <c r="DA8" i="3"/>
  <c r="CZ8" i="3"/>
  <c r="CY8" i="3"/>
  <c r="CX8" i="3"/>
  <c r="CW8" i="3"/>
  <c r="CV8" i="3"/>
  <c r="CU8" i="3"/>
  <c r="CT8" i="3"/>
  <c r="CS8" i="3"/>
  <c r="CR8" i="3"/>
  <c r="CQ8" i="3"/>
  <c r="CP8" i="3"/>
  <c r="CO8" i="3"/>
  <c r="CN8" i="3"/>
  <c r="CM8" i="3"/>
  <c r="CL8" i="3"/>
  <c r="CK8" i="3"/>
  <c r="CJ8" i="3"/>
  <c r="CI8" i="3"/>
  <c r="CH8" i="3"/>
  <c r="CG8" i="3"/>
  <c r="CF8" i="3"/>
  <c r="CE8" i="3"/>
  <c r="CD8" i="3"/>
  <c r="CC8" i="3"/>
  <c r="CB8" i="3"/>
  <c r="CA8" i="3"/>
  <c r="BZ8" i="3"/>
  <c r="BY8" i="3"/>
  <c r="BX8" i="3"/>
  <c r="BW8" i="3"/>
  <c r="BV8" i="3"/>
  <c r="BU8" i="3"/>
  <c r="BT8" i="3"/>
  <c r="BS8" i="3"/>
  <c r="BR8" i="3"/>
  <c r="BQ8" i="3"/>
  <c r="BP8" i="3"/>
  <c r="BO8" i="3"/>
  <c r="BN8" i="3"/>
  <c r="BM8" i="3"/>
  <c r="BL8" i="3"/>
  <c r="BK8" i="3"/>
  <c r="BJ8" i="3"/>
  <c r="BI8" i="3"/>
  <c r="AJ8" i="3" s="1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Q8" i="3"/>
  <c r="AP8" i="3"/>
  <c r="AO8" i="3"/>
  <c r="AN8" i="3"/>
  <c r="AM8" i="3"/>
  <c r="AL8" i="3"/>
  <c r="AK8" i="3"/>
  <c r="AI8" i="3"/>
  <c r="AH8" i="3"/>
  <c r="AG8" i="3"/>
  <c r="AF8" i="3"/>
  <c r="AR8" i="3" s="1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N8" i="3" s="1"/>
  <c r="P8" i="3"/>
  <c r="M8" i="3"/>
  <c r="L8" i="3"/>
  <c r="K8" i="3"/>
  <c r="J8" i="3"/>
  <c r="I8" i="3"/>
  <c r="H8" i="3"/>
  <c r="E8" i="3"/>
  <c r="D8" i="3"/>
  <c r="B8" i="3"/>
  <c r="DU7" i="3"/>
  <c r="DT7" i="3"/>
  <c r="DS7" i="3"/>
  <c r="DR7" i="3"/>
  <c r="DQ7" i="3"/>
  <c r="DP7" i="3"/>
  <c r="DO7" i="3"/>
  <c r="DN7" i="3"/>
  <c r="DM7" i="3"/>
  <c r="DL7" i="3"/>
  <c r="DK7" i="3"/>
  <c r="DJ7" i="3"/>
  <c r="DI7" i="3"/>
  <c r="DH7" i="3"/>
  <c r="DG7" i="3"/>
  <c r="DF7" i="3"/>
  <c r="DE7" i="3"/>
  <c r="DD7" i="3"/>
  <c r="DC7" i="3"/>
  <c r="DB7" i="3"/>
  <c r="DA7" i="3"/>
  <c r="CZ7" i="3"/>
  <c r="CY7" i="3"/>
  <c r="CX7" i="3"/>
  <c r="CW7" i="3"/>
  <c r="CV7" i="3"/>
  <c r="CU7" i="3"/>
  <c r="CT7" i="3"/>
  <c r="CS7" i="3"/>
  <c r="CR7" i="3"/>
  <c r="CQ7" i="3"/>
  <c r="CP7" i="3"/>
  <c r="CO7" i="3"/>
  <c r="CN7" i="3"/>
  <c r="CM7" i="3"/>
  <c r="CL7" i="3"/>
  <c r="CK7" i="3"/>
  <c r="CJ7" i="3"/>
  <c r="CI7" i="3"/>
  <c r="CH7" i="3"/>
  <c r="CG7" i="3"/>
  <c r="CF7" i="3"/>
  <c r="CE7" i="3"/>
  <c r="CD7" i="3"/>
  <c r="CC7" i="3"/>
  <c r="CB7" i="3"/>
  <c r="CA7" i="3"/>
  <c r="BZ7" i="3"/>
  <c r="BY7" i="3"/>
  <c r="BX7" i="3"/>
  <c r="BW7" i="3"/>
  <c r="BV7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M7" i="3"/>
  <c r="L7" i="3"/>
  <c r="K7" i="3"/>
  <c r="J7" i="3"/>
  <c r="I7" i="3"/>
  <c r="H7" i="3"/>
  <c r="E7" i="3"/>
  <c r="D7" i="3"/>
  <c r="B7" i="3"/>
  <c r="DU6" i="3"/>
  <c r="DT6" i="3"/>
  <c r="DS6" i="3"/>
  <c r="DR6" i="3"/>
  <c r="DQ6" i="3"/>
  <c r="DP6" i="3"/>
  <c r="DO6" i="3"/>
  <c r="DN6" i="3"/>
  <c r="DM6" i="3"/>
  <c r="DL6" i="3"/>
  <c r="DK6" i="3"/>
  <c r="DJ6" i="3"/>
  <c r="DI6" i="3"/>
  <c r="DH6" i="3"/>
  <c r="DG6" i="3"/>
  <c r="DF6" i="3"/>
  <c r="DE6" i="3"/>
  <c r="DD6" i="3"/>
  <c r="DC6" i="3"/>
  <c r="DB6" i="3"/>
  <c r="DA6" i="3"/>
  <c r="CZ6" i="3"/>
  <c r="CY6" i="3"/>
  <c r="CX6" i="3"/>
  <c r="CW6" i="3"/>
  <c r="CV6" i="3"/>
  <c r="CU6" i="3"/>
  <c r="CT6" i="3"/>
  <c r="CS6" i="3"/>
  <c r="CR6" i="3"/>
  <c r="CQ6" i="3"/>
  <c r="CP6" i="3"/>
  <c r="CO6" i="3"/>
  <c r="CN6" i="3"/>
  <c r="CM6" i="3"/>
  <c r="CL6" i="3"/>
  <c r="CK6" i="3"/>
  <c r="CJ6" i="3"/>
  <c r="CI6" i="3"/>
  <c r="CH6" i="3"/>
  <c r="CG6" i="3"/>
  <c r="CF6" i="3"/>
  <c r="CE6" i="3"/>
  <c r="CD6" i="3"/>
  <c r="CC6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V6" i="3"/>
  <c r="AU6" i="3"/>
  <c r="AT6" i="3"/>
  <c r="AS6" i="3"/>
  <c r="AQ6" i="3"/>
  <c r="AP6" i="3"/>
  <c r="AO6" i="3"/>
  <c r="AN6" i="3"/>
  <c r="AM6" i="3"/>
  <c r="AL6" i="3"/>
  <c r="AI6" i="3"/>
  <c r="AH6" i="3"/>
  <c r="AG6" i="3"/>
  <c r="AF6" i="3"/>
  <c r="AR6" i="3" s="1"/>
  <c r="AE6" i="3"/>
  <c r="AD6" i="3"/>
  <c r="AC6" i="3"/>
  <c r="AB6" i="3"/>
  <c r="AA6" i="3"/>
  <c r="Z6" i="3"/>
  <c r="Y6" i="3"/>
  <c r="X6" i="3"/>
  <c r="W6" i="3"/>
  <c r="V6" i="3"/>
  <c r="U6" i="3"/>
  <c r="T6" i="3"/>
  <c r="S6" i="3"/>
  <c r="AW6" i="3" s="1"/>
  <c r="R6" i="3"/>
  <c r="Q6" i="3"/>
  <c r="P6" i="3"/>
  <c r="M6" i="3"/>
  <c r="L6" i="3"/>
  <c r="K6" i="3"/>
  <c r="J6" i="3"/>
  <c r="I6" i="3"/>
  <c r="H6" i="3"/>
  <c r="E6" i="3"/>
  <c r="D6" i="3"/>
  <c r="B6" i="3"/>
  <c r="DU5" i="3"/>
  <c r="DT5" i="3"/>
  <c r="DS5" i="3"/>
  <c r="DR5" i="3"/>
  <c r="DQ5" i="3"/>
  <c r="DP5" i="3"/>
  <c r="DO5" i="3"/>
  <c r="DN5" i="3"/>
  <c r="DM5" i="3"/>
  <c r="DL5" i="3"/>
  <c r="DK5" i="3"/>
  <c r="DJ5" i="3"/>
  <c r="DI5" i="3"/>
  <c r="DH5" i="3"/>
  <c r="DG5" i="3"/>
  <c r="DF5" i="3"/>
  <c r="DE5" i="3"/>
  <c r="DD5" i="3"/>
  <c r="DC5" i="3"/>
  <c r="DB5" i="3"/>
  <c r="DA5" i="3"/>
  <c r="CZ5" i="3"/>
  <c r="CY5" i="3"/>
  <c r="CX5" i="3"/>
  <c r="CW5" i="3"/>
  <c r="CV5" i="3"/>
  <c r="CU5" i="3"/>
  <c r="CT5" i="3"/>
  <c r="CS5" i="3"/>
  <c r="CR5" i="3"/>
  <c r="CQ5" i="3"/>
  <c r="CP5" i="3"/>
  <c r="CO5" i="3"/>
  <c r="CN5" i="3"/>
  <c r="CM5" i="3"/>
  <c r="CL5" i="3"/>
  <c r="CK5" i="3"/>
  <c r="CJ5" i="3"/>
  <c r="CI5" i="3"/>
  <c r="CH5" i="3"/>
  <c r="CG5" i="3"/>
  <c r="CF5" i="3"/>
  <c r="CE5" i="3"/>
  <c r="CD5" i="3"/>
  <c r="CC5" i="3"/>
  <c r="CB5" i="3"/>
  <c r="CA5" i="3"/>
  <c r="BZ5" i="3"/>
  <c r="BY5" i="3"/>
  <c r="BX5" i="3"/>
  <c r="BW5" i="3"/>
  <c r="BV5" i="3"/>
  <c r="BU5" i="3"/>
  <c r="BT5" i="3"/>
  <c r="BS5" i="3"/>
  <c r="BR5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V5" i="3"/>
  <c r="AU5" i="3"/>
  <c r="AT5" i="3"/>
  <c r="AS5" i="3"/>
  <c r="AQ5" i="3"/>
  <c r="AP5" i="3"/>
  <c r="AO5" i="3"/>
  <c r="AN5" i="3"/>
  <c r="AM5" i="3"/>
  <c r="AL5" i="3"/>
  <c r="AI5" i="3"/>
  <c r="AH5" i="3"/>
  <c r="AG5" i="3"/>
  <c r="AF5" i="3"/>
  <c r="AR5" i="3" s="1"/>
  <c r="AE5" i="3"/>
  <c r="AD5" i="3"/>
  <c r="AC5" i="3"/>
  <c r="AB5" i="3"/>
  <c r="AA5" i="3"/>
  <c r="Z5" i="3"/>
  <c r="Y5" i="3"/>
  <c r="X5" i="3"/>
  <c r="W5" i="3"/>
  <c r="V5" i="3"/>
  <c r="U5" i="3"/>
  <c r="T5" i="3"/>
  <c r="S5" i="3"/>
  <c r="AW5" i="3" s="1"/>
  <c r="R5" i="3"/>
  <c r="Q5" i="3"/>
  <c r="P5" i="3"/>
  <c r="M5" i="3"/>
  <c r="L5" i="3"/>
  <c r="K5" i="3"/>
  <c r="J5" i="3"/>
  <c r="I5" i="3"/>
  <c r="H5" i="3"/>
  <c r="E5" i="3"/>
  <c r="D5" i="3"/>
  <c r="B5" i="3"/>
  <c r="DU4" i="3"/>
  <c r="DT4" i="3"/>
  <c r="DS4" i="3"/>
  <c r="DR4" i="3"/>
  <c r="DQ4" i="3"/>
  <c r="DP4" i="3"/>
  <c r="DO4" i="3"/>
  <c r="DN4" i="3"/>
  <c r="DM4" i="3"/>
  <c r="DL4" i="3"/>
  <c r="DK4" i="3"/>
  <c r="DJ4" i="3"/>
  <c r="DI4" i="3"/>
  <c r="DH4" i="3"/>
  <c r="DG4" i="3"/>
  <c r="DF4" i="3"/>
  <c r="DE4" i="3"/>
  <c r="DD4" i="3"/>
  <c r="DC4" i="3"/>
  <c r="DB4" i="3"/>
  <c r="DA4" i="3"/>
  <c r="CZ4" i="3"/>
  <c r="CY4" i="3"/>
  <c r="CX4" i="3"/>
  <c r="CW4" i="3"/>
  <c r="CV4" i="3"/>
  <c r="CU4" i="3"/>
  <c r="CT4" i="3"/>
  <c r="CS4" i="3"/>
  <c r="CR4" i="3"/>
  <c r="CQ4" i="3"/>
  <c r="CP4" i="3"/>
  <c r="CO4" i="3"/>
  <c r="CN4" i="3"/>
  <c r="CM4" i="3"/>
  <c r="CL4" i="3"/>
  <c r="CK4" i="3"/>
  <c r="CJ4" i="3"/>
  <c r="CI4" i="3"/>
  <c r="CH4" i="3"/>
  <c r="CG4" i="3"/>
  <c r="CF4" i="3"/>
  <c r="CE4" i="3"/>
  <c r="CD4" i="3"/>
  <c r="CC4" i="3"/>
  <c r="CB4" i="3"/>
  <c r="CA4" i="3"/>
  <c r="BZ4" i="3"/>
  <c r="BY4" i="3"/>
  <c r="BX4" i="3"/>
  <c r="BW4" i="3"/>
  <c r="BV4" i="3"/>
  <c r="BU4" i="3"/>
  <c r="BT4" i="3"/>
  <c r="BS4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M4" i="3"/>
  <c r="L4" i="3"/>
  <c r="K4" i="3"/>
  <c r="J4" i="3"/>
  <c r="I4" i="3"/>
  <c r="H4" i="3"/>
  <c r="E4" i="3"/>
  <c r="D4" i="3"/>
  <c r="B4" i="3"/>
  <c r="DU3" i="3"/>
  <c r="DT3" i="3"/>
  <c r="DS3" i="3"/>
  <c r="DR3" i="3"/>
  <c r="DQ3" i="3"/>
  <c r="DP3" i="3"/>
  <c r="DO3" i="3"/>
  <c r="DN3" i="3"/>
  <c r="DM3" i="3"/>
  <c r="DL3" i="3"/>
  <c r="DK3" i="3"/>
  <c r="DJ3" i="3"/>
  <c r="DI3" i="3"/>
  <c r="DH3" i="3"/>
  <c r="DG3" i="3"/>
  <c r="DF3" i="3"/>
  <c r="DE3" i="3"/>
  <c r="DD3" i="3"/>
  <c r="DC3" i="3"/>
  <c r="DB3" i="3"/>
  <c r="DA3" i="3"/>
  <c r="CZ3" i="3"/>
  <c r="CY3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N3" i="3"/>
  <c r="M3" i="3"/>
  <c r="L3" i="3"/>
  <c r="K3" i="3"/>
  <c r="J3" i="3"/>
  <c r="I3" i="3"/>
  <c r="H3" i="3"/>
  <c r="E3" i="3"/>
  <c r="D3" i="3"/>
  <c r="B3" i="3"/>
  <c r="H94" i="2"/>
  <c r="G94" i="2"/>
  <c r="D94" i="2"/>
  <c r="A94" i="2"/>
  <c r="H93" i="2"/>
  <c r="G93" i="2"/>
  <c r="D93" i="2"/>
  <c r="A93" i="2"/>
  <c r="H92" i="2"/>
  <c r="G92" i="2"/>
  <c r="D92" i="2"/>
  <c r="A92" i="2"/>
  <c r="H91" i="2"/>
  <c r="G91" i="2"/>
  <c r="D91" i="2"/>
  <c r="A91" i="2"/>
  <c r="H90" i="2"/>
  <c r="G90" i="2"/>
  <c r="D90" i="2"/>
  <c r="A90" i="2"/>
  <c r="H89" i="2"/>
  <c r="G89" i="2"/>
  <c r="D89" i="2"/>
  <c r="A89" i="2"/>
  <c r="H88" i="2"/>
  <c r="G88" i="2"/>
  <c r="D88" i="2"/>
  <c r="A88" i="2"/>
  <c r="H87" i="2"/>
  <c r="G87" i="2"/>
  <c r="D87" i="2"/>
  <c r="A87" i="2"/>
  <c r="H86" i="2"/>
  <c r="G86" i="2"/>
  <c r="D86" i="2"/>
  <c r="A86" i="2"/>
  <c r="H85" i="2"/>
  <c r="G85" i="2"/>
  <c r="D85" i="2"/>
  <c r="A85" i="2"/>
  <c r="H84" i="2"/>
  <c r="G84" i="2"/>
  <c r="D84" i="2"/>
  <c r="A84" i="2"/>
  <c r="H83" i="2"/>
  <c r="G83" i="2"/>
  <c r="D83" i="2"/>
  <c r="A83" i="2"/>
  <c r="H82" i="2"/>
  <c r="G82" i="2"/>
  <c r="D82" i="2"/>
  <c r="A82" i="2"/>
  <c r="H81" i="2"/>
  <c r="G81" i="2"/>
  <c r="D81" i="2"/>
  <c r="A81" i="2"/>
  <c r="H80" i="2"/>
  <c r="G80" i="2"/>
  <c r="D80" i="2"/>
  <c r="A80" i="2"/>
  <c r="H79" i="2"/>
  <c r="G79" i="2"/>
  <c r="D79" i="2"/>
  <c r="A79" i="2"/>
  <c r="H78" i="2"/>
  <c r="G78" i="2"/>
  <c r="D78" i="2"/>
  <c r="A78" i="2"/>
  <c r="H77" i="2"/>
  <c r="G77" i="2"/>
  <c r="D77" i="2"/>
  <c r="A77" i="2"/>
  <c r="H76" i="2"/>
  <c r="G76" i="2"/>
  <c r="D76" i="2"/>
  <c r="A76" i="2"/>
  <c r="H75" i="2"/>
  <c r="G75" i="2"/>
  <c r="D75" i="2"/>
  <c r="A75" i="2"/>
  <c r="H74" i="2"/>
  <c r="G74" i="2"/>
  <c r="D74" i="2"/>
  <c r="A74" i="2"/>
  <c r="H73" i="2"/>
  <c r="G73" i="2"/>
  <c r="D73" i="2"/>
  <c r="A73" i="2"/>
  <c r="H72" i="2"/>
  <c r="G72" i="2"/>
  <c r="D72" i="2"/>
  <c r="A72" i="2"/>
  <c r="H71" i="2"/>
  <c r="G71" i="2"/>
  <c r="D71" i="2"/>
  <c r="A71" i="2"/>
  <c r="H70" i="2"/>
  <c r="G70" i="2"/>
  <c r="D70" i="2"/>
  <c r="A70" i="2"/>
  <c r="H69" i="2"/>
  <c r="G69" i="2"/>
  <c r="D69" i="2"/>
  <c r="A69" i="2"/>
  <c r="H68" i="2"/>
  <c r="G68" i="2"/>
  <c r="D68" i="2"/>
  <c r="A68" i="2"/>
  <c r="H67" i="2"/>
  <c r="G67" i="2"/>
  <c r="D67" i="2"/>
  <c r="A67" i="2"/>
  <c r="H66" i="2"/>
  <c r="G66" i="2"/>
  <c r="D66" i="2"/>
  <c r="A66" i="2"/>
  <c r="H65" i="2"/>
  <c r="G65" i="2"/>
  <c r="D65" i="2"/>
  <c r="A65" i="2"/>
  <c r="H64" i="2"/>
  <c r="G64" i="2"/>
  <c r="D64" i="2"/>
  <c r="A64" i="2"/>
  <c r="H63" i="2"/>
  <c r="G63" i="2"/>
  <c r="D63" i="2"/>
  <c r="A63" i="2"/>
  <c r="H62" i="2"/>
  <c r="G62" i="2"/>
  <c r="D62" i="2"/>
  <c r="A62" i="2"/>
  <c r="H61" i="2"/>
  <c r="G61" i="2"/>
  <c r="D61" i="2"/>
  <c r="A61" i="2"/>
  <c r="H60" i="2"/>
  <c r="G60" i="2"/>
  <c r="D60" i="2"/>
  <c r="A60" i="2"/>
  <c r="H59" i="2"/>
  <c r="G59" i="2"/>
  <c r="D59" i="2"/>
  <c r="A59" i="2"/>
  <c r="H58" i="2"/>
  <c r="G58" i="2"/>
  <c r="D58" i="2"/>
  <c r="A58" i="2"/>
  <c r="H57" i="2"/>
  <c r="G57" i="2"/>
  <c r="D57" i="2"/>
  <c r="A57" i="2"/>
  <c r="H56" i="2"/>
  <c r="G56" i="2"/>
  <c r="D56" i="2"/>
  <c r="A56" i="2"/>
  <c r="H55" i="2"/>
  <c r="G55" i="2"/>
  <c r="D55" i="2"/>
  <c r="A55" i="2"/>
  <c r="H54" i="2"/>
  <c r="G54" i="2"/>
  <c r="D54" i="2"/>
  <c r="A54" i="2"/>
  <c r="H53" i="2"/>
  <c r="G53" i="2"/>
  <c r="D53" i="2"/>
  <c r="A53" i="2"/>
  <c r="H52" i="2"/>
  <c r="G52" i="2"/>
  <c r="D52" i="2"/>
  <c r="A52" i="2"/>
  <c r="H51" i="2"/>
  <c r="G51" i="2"/>
  <c r="D51" i="2"/>
  <c r="A51" i="2"/>
  <c r="H50" i="2"/>
  <c r="G50" i="2"/>
  <c r="D50" i="2"/>
  <c r="A50" i="2"/>
  <c r="H49" i="2"/>
  <c r="G49" i="2"/>
  <c r="D49" i="2"/>
  <c r="A49" i="2"/>
  <c r="H48" i="2"/>
  <c r="G48" i="2"/>
  <c r="D48" i="2"/>
  <c r="A48" i="2"/>
  <c r="H47" i="2"/>
  <c r="G47" i="2"/>
  <c r="D47" i="2"/>
  <c r="A47" i="2"/>
  <c r="H46" i="2"/>
  <c r="G46" i="2"/>
  <c r="D46" i="2"/>
  <c r="A46" i="2"/>
  <c r="H45" i="2"/>
  <c r="G45" i="2"/>
  <c r="D45" i="2"/>
  <c r="A45" i="2"/>
  <c r="H44" i="2"/>
  <c r="G44" i="2"/>
  <c r="D44" i="2"/>
  <c r="A44" i="2"/>
  <c r="H43" i="2"/>
  <c r="G43" i="2"/>
  <c r="D43" i="2"/>
  <c r="A43" i="2"/>
  <c r="H42" i="2"/>
  <c r="G42" i="2"/>
  <c r="D42" i="2"/>
  <c r="A42" i="2"/>
  <c r="H41" i="2"/>
  <c r="G41" i="2"/>
  <c r="D41" i="2"/>
  <c r="A41" i="2"/>
  <c r="H40" i="2"/>
  <c r="G40" i="2"/>
  <c r="D40" i="2"/>
  <c r="A40" i="2"/>
  <c r="H39" i="2"/>
  <c r="G39" i="2"/>
  <c r="D39" i="2"/>
  <c r="A39" i="2"/>
  <c r="H38" i="2"/>
  <c r="G38" i="2"/>
  <c r="D38" i="2"/>
  <c r="A38" i="2"/>
  <c r="H37" i="2"/>
  <c r="G37" i="2"/>
  <c r="D37" i="2"/>
  <c r="A37" i="2"/>
  <c r="H36" i="2"/>
  <c r="G36" i="2"/>
  <c r="D36" i="2"/>
  <c r="A36" i="2"/>
  <c r="H35" i="2"/>
  <c r="G35" i="2"/>
  <c r="D35" i="2"/>
  <c r="A35" i="2"/>
  <c r="H34" i="2"/>
  <c r="G34" i="2"/>
  <c r="D34" i="2"/>
  <c r="A34" i="2"/>
  <c r="H33" i="2"/>
  <c r="G33" i="2"/>
  <c r="D33" i="2"/>
  <c r="A33" i="2"/>
  <c r="H32" i="2"/>
  <c r="G32" i="2"/>
  <c r="D32" i="2"/>
  <c r="A32" i="2"/>
  <c r="H31" i="2"/>
  <c r="G31" i="2"/>
  <c r="D31" i="2"/>
  <c r="A31" i="2"/>
  <c r="H30" i="2"/>
  <c r="G30" i="2"/>
  <c r="D30" i="2"/>
  <c r="A30" i="2"/>
  <c r="H29" i="2"/>
  <c r="G29" i="2"/>
  <c r="D29" i="2"/>
  <c r="A29" i="2"/>
  <c r="H28" i="2"/>
  <c r="G28" i="2"/>
  <c r="D28" i="2"/>
  <c r="A28" i="2"/>
  <c r="H27" i="2"/>
  <c r="G27" i="2"/>
  <c r="D27" i="2"/>
  <c r="A27" i="2"/>
  <c r="H26" i="2"/>
  <c r="G26" i="2"/>
  <c r="D26" i="2"/>
  <c r="A26" i="2"/>
  <c r="H25" i="2"/>
  <c r="G25" i="2"/>
  <c r="D25" i="2"/>
  <c r="A25" i="2"/>
  <c r="H24" i="2"/>
  <c r="G24" i="2"/>
  <c r="D24" i="2"/>
  <c r="A24" i="2"/>
  <c r="H23" i="2"/>
  <c r="G23" i="2"/>
  <c r="D23" i="2"/>
  <c r="A23" i="2"/>
  <c r="H22" i="2"/>
  <c r="G22" i="2"/>
  <c r="D22" i="2"/>
  <c r="A22" i="2"/>
  <c r="H21" i="2"/>
  <c r="G21" i="2"/>
  <c r="D21" i="2"/>
  <c r="A21" i="2"/>
  <c r="H20" i="2"/>
  <c r="G20" i="2"/>
  <c r="D20" i="2"/>
  <c r="A20" i="2"/>
  <c r="H19" i="2"/>
  <c r="G19" i="2"/>
  <c r="D19" i="2"/>
  <c r="A19" i="2"/>
  <c r="H18" i="2"/>
  <c r="G18" i="2"/>
  <c r="D18" i="2"/>
  <c r="A18" i="2"/>
  <c r="H17" i="2"/>
  <c r="G17" i="2"/>
  <c r="D17" i="2"/>
  <c r="A17" i="2"/>
  <c r="H16" i="2"/>
  <c r="G16" i="2"/>
  <c r="D16" i="2"/>
  <c r="A16" i="2"/>
  <c r="H15" i="2"/>
  <c r="G15" i="2"/>
  <c r="D15" i="2"/>
  <c r="A15" i="2"/>
  <c r="H14" i="2"/>
  <c r="G14" i="2"/>
  <c r="D14" i="2"/>
  <c r="A14" i="2"/>
  <c r="H13" i="2"/>
  <c r="G13" i="2"/>
  <c r="D13" i="2"/>
  <c r="A13" i="2"/>
  <c r="H12" i="2"/>
  <c r="G12" i="2"/>
  <c r="D12" i="2"/>
  <c r="A12" i="2"/>
  <c r="H11" i="2"/>
  <c r="G11" i="2"/>
  <c r="D11" i="2"/>
  <c r="A11" i="2"/>
  <c r="H10" i="2"/>
  <c r="G10" i="2"/>
  <c r="D10" i="2"/>
  <c r="A10" i="2"/>
  <c r="H9" i="2"/>
  <c r="G9" i="2"/>
  <c r="D9" i="2"/>
  <c r="A9" i="2"/>
  <c r="H8" i="2"/>
  <c r="G8" i="2"/>
  <c r="D8" i="2"/>
  <c r="A8" i="2"/>
  <c r="H7" i="2"/>
  <c r="G7" i="2"/>
  <c r="D7" i="2"/>
  <c r="A7" i="2"/>
  <c r="H6" i="2"/>
  <c r="G6" i="2"/>
  <c r="D6" i="2"/>
  <c r="A6" i="2"/>
  <c r="H5" i="2"/>
  <c r="G5" i="2"/>
  <c r="D5" i="2"/>
  <c r="A5" i="2"/>
  <c r="H4" i="2"/>
  <c r="G4" i="2"/>
  <c r="D4" i="2"/>
  <c r="A4" i="2"/>
  <c r="H3" i="2"/>
  <c r="G3" i="2"/>
  <c r="D3" i="2"/>
  <c r="A3" i="2"/>
  <c r="K2" i="2"/>
  <c r="H2" i="2"/>
  <c r="G2" i="2"/>
  <c r="D2" i="2"/>
  <c r="A2" i="2"/>
  <c r="AK230" i="3" l="1"/>
  <c r="AK167" i="3"/>
  <c r="AJ170" i="3"/>
  <c r="AK7" i="3"/>
  <c r="AK18" i="3"/>
  <c r="AK44" i="3"/>
  <c r="AK73" i="3"/>
  <c r="N101" i="3"/>
  <c r="AJ101" i="3"/>
  <c r="AK155" i="3"/>
  <c r="AK17" i="3"/>
  <c r="AK145" i="3"/>
  <c r="AJ44" i="3"/>
  <c r="AJ114" i="3"/>
  <c r="AK125" i="3"/>
  <c r="AK135" i="3"/>
  <c r="N137" i="3"/>
  <c r="N43" i="3"/>
  <c r="AJ73" i="3"/>
  <c r="N75" i="3"/>
  <c r="AK80" i="3"/>
  <c r="N134" i="3"/>
  <c r="O134" i="3" s="1"/>
  <c r="AJ212" i="3"/>
  <c r="N6" i="3"/>
  <c r="AK37" i="3"/>
  <c r="AJ137" i="3"/>
  <c r="AK137" i="3"/>
  <c r="AK169" i="3"/>
  <c r="AJ168" i="3"/>
  <c r="AK91" i="3"/>
  <c r="O91" i="3" s="1"/>
  <c r="AJ4" i="3"/>
  <c r="N7" i="3"/>
  <c r="O7" i="3" s="1"/>
  <c r="N18" i="3"/>
  <c r="N44" i="3"/>
  <c r="N17" i="3"/>
  <c r="N114" i="3"/>
  <c r="N145" i="3"/>
  <c r="O145" i="3" s="1"/>
  <c r="AJ6" i="3"/>
  <c r="N30" i="3"/>
  <c r="AJ60" i="3"/>
  <c r="AK71" i="3"/>
  <c r="N157" i="3"/>
  <c r="AJ155" i="3"/>
  <c r="N4" i="3"/>
  <c r="AK6" i="3"/>
  <c r="N52" i="3"/>
  <c r="N72" i="3"/>
  <c r="AJ91" i="3"/>
  <c r="N124" i="3"/>
  <c r="N204" i="3"/>
  <c r="N196" i="3"/>
  <c r="AJ37" i="3"/>
  <c r="N51" i="3"/>
  <c r="AK70" i="3"/>
  <c r="AJ125" i="3"/>
  <c r="N126" i="3"/>
  <c r="AK176" i="3"/>
  <c r="AJ230" i="3"/>
  <c r="AJ169" i="3"/>
  <c r="AK170" i="3"/>
  <c r="AK185" i="3"/>
  <c r="N226" i="3"/>
  <c r="AJ18" i="3"/>
  <c r="AK75" i="3"/>
  <c r="AJ134" i="3"/>
  <c r="N136" i="3"/>
  <c r="N5" i="3"/>
  <c r="G42" i="3"/>
  <c r="AK5" i="3"/>
  <c r="F11" i="3"/>
  <c r="F16" i="3"/>
  <c r="A20" i="3"/>
  <c r="N74" i="3"/>
  <c r="AK156" i="3"/>
  <c r="N169" i="3"/>
  <c r="AK4" i="3"/>
  <c r="G7" i="3"/>
  <c r="N73" i="3"/>
  <c r="AJ196" i="3"/>
  <c r="O44" i="3"/>
  <c r="AJ7" i="3"/>
  <c r="F15" i="3"/>
  <c r="G26" i="3"/>
  <c r="AJ43" i="3"/>
  <c r="AK43" i="3"/>
  <c r="AK60" i="3"/>
  <c r="N70" i="3"/>
  <c r="N80" i="3"/>
  <c r="AJ124" i="3"/>
  <c r="AK136" i="3"/>
  <c r="AJ145" i="3"/>
  <c r="AJ157" i="3"/>
  <c r="AJ185" i="3"/>
  <c r="F4" i="3"/>
  <c r="A10" i="3"/>
  <c r="AJ70" i="3"/>
  <c r="AJ74" i="3"/>
  <c r="AK74" i="3"/>
  <c r="AJ80" i="3"/>
  <c r="N135" i="3"/>
  <c r="AK196" i="3"/>
  <c r="O196" i="3" s="1"/>
  <c r="N212" i="3"/>
  <c r="A12" i="3"/>
  <c r="F17" i="3"/>
  <c r="AJ30" i="3"/>
  <c r="N167" i="3"/>
  <c r="N170" i="3"/>
  <c r="N185" i="3"/>
  <c r="AJ17" i="3"/>
  <c r="AJ5" i="3"/>
  <c r="A9" i="3"/>
  <c r="F21" i="3"/>
  <c r="AK52" i="3"/>
  <c r="O52" i="3" s="1"/>
  <c r="N60" i="3"/>
  <c r="AJ72" i="3"/>
  <c r="AK124" i="3"/>
  <c r="AK168" i="3"/>
  <c r="O168" i="3" s="1"/>
  <c r="N176" i="3"/>
  <c r="O176" i="3" s="1"/>
  <c r="AJ71" i="3"/>
  <c r="F14" i="3"/>
  <c r="A24" i="3"/>
  <c r="G31" i="3"/>
  <c r="AJ51" i="3"/>
  <c r="N91" i="3"/>
  <c r="AJ156" i="3"/>
  <c r="O6" i="3"/>
  <c r="AK114" i="3"/>
  <c r="O114" i="3" s="1"/>
  <c r="AJ126" i="3"/>
  <c r="AJ135" i="3"/>
  <c r="N155" i="3"/>
  <c r="O155" i="3" s="1"/>
  <c r="AK212" i="3"/>
  <c r="AJ226" i="3"/>
  <c r="AK226" i="3"/>
  <c r="O34" i="3"/>
  <c r="O11" i="3"/>
  <c r="O16" i="3"/>
  <c r="O33" i="3"/>
  <c r="O17" i="3"/>
  <c r="O31" i="3"/>
  <c r="O20" i="3"/>
  <c r="F5" i="3"/>
  <c r="F8" i="3"/>
  <c r="O8" i="3"/>
  <c r="G11" i="3"/>
  <c r="G14" i="3"/>
  <c r="G17" i="3"/>
  <c r="AK19" i="3"/>
  <c r="O19" i="3" s="1"/>
  <c r="G21" i="3"/>
  <c r="A23" i="3"/>
  <c r="AK24" i="3"/>
  <c r="O24" i="3" s="1"/>
  <c r="N27" i="3"/>
  <c r="O27" i="3"/>
  <c r="G32" i="3"/>
  <c r="F33" i="3"/>
  <c r="A36" i="3"/>
  <c r="A39" i="3"/>
  <c r="A41" i="3"/>
  <c r="A42" i="3"/>
  <c r="AJ52" i="3"/>
  <c r="F57" i="3"/>
  <c r="AJ58" i="3"/>
  <c r="G63" i="3"/>
  <c r="A83" i="3"/>
  <c r="G84" i="3"/>
  <c r="F87" i="3"/>
  <c r="F108" i="3"/>
  <c r="G8" i="3"/>
  <c r="A16" i="3"/>
  <c r="A19" i="3"/>
  <c r="F27" i="3"/>
  <c r="A29" i="3"/>
  <c r="G33" i="3"/>
  <c r="G35" i="3"/>
  <c r="F35" i="3"/>
  <c r="A35" i="3"/>
  <c r="F36" i="3"/>
  <c r="O36" i="3"/>
  <c r="A38" i="3"/>
  <c r="F41" i="3"/>
  <c r="O41" i="3"/>
  <c r="A47" i="3"/>
  <c r="A55" i="3"/>
  <c r="G56" i="3"/>
  <c r="A72" i="3"/>
  <c r="A7" i="3"/>
  <c r="F18" i="3"/>
  <c r="N37" i="3"/>
  <c r="O37" i="3" s="1"/>
  <c r="A62" i="3"/>
  <c r="G67" i="3"/>
  <c r="A67" i="3"/>
  <c r="A77" i="3"/>
  <c r="A95" i="3"/>
  <c r="A97" i="3"/>
  <c r="G41" i="3"/>
  <c r="F3" i="3"/>
  <c r="G6" i="3"/>
  <c r="F9" i="3"/>
  <c r="F12" i="3"/>
  <c r="G18" i="3"/>
  <c r="G22" i="3"/>
  <c r="G28" i="3"/>
  <c r="G30" i="3"/>
  <c r="A30" i="3"/>
  <c r="AJ35" i="3"/>
  <c r="F37" i="3"/>
  <c r="N38" i="3"/>
  <c r="O38" i="3" s="1"/>
  <c r="G39" i="3"/>
  <c r="F39" i="3"/>
  <c r="AJ40" i="3"/>
  <c r="F67" i="3"/>
  <c r="A96" i="3"/>
  <c r="G96" i="3"/>
  <c r="F96" i="3"/>
  <c r="A106" i="3"/>
  <c r="G106" i="3"/>
  <c r="F106" i="3"/>
  <c r="G107" i="3"/>
  <c r="A107" i="3"/>
  <c r="F107" i="3"/>
  <c r="O18" i="3"/>
  <c r="G3" i="3"/>
  <c r="G9" i="3"/>
  <c r="G12" i="3"/>
  <c r="G19" i="3"/>
  <c r="F23" i="3"/>
  <c r="A26" i="3"/>
  <c r="G29" i="3"/>
  <c r="F29" i="3"/>
  <c r="F30" i="3"/>
  <c r="G37" i="3"/>
  <c r="A46" i="3"/>
  <c r="N46" i="3"/>
  <c r="O46" i="3" s="1"/>
  <c r="AJ47" i="3"/>
  <c r="A54" i="3"/>
  <c r="G54" i="3"/>
  <c r="AJ55" i="3"/>
  <c r="G66" i="3"/>
  <c r="O67" i="3"/>
  <c r="A71" i="3"/>
  <c r="N71" i="3"/>
  <c r="O71" i="3" s="1"/>
  <c r="A76" i="3"/>
  <c r="G76" i="3"/>
  <c r="N88" i="3"/>
  <c r="O88" i="3" s="1"/>
  <c r="G89" i="3"/>
  <c r="A94" i="3"/>
  <c r="G94" i="3"/>
  <c r="G15" i="3"/>
  <c r="F22" i="3"/>
  <c r="F28" i="3"/>
  <c r="O28" i="3"/>
  <c r="A31" i="3"/>
  <c r="F43" i="3"/>
  <c r="A63" i="3"/>
  <c r="G58" i="3"/>
  <c r="F55" i="3"/>
  <c r="A43" i="3"/>
  <c r="F42" i="3"/>
  <c r="G109" i="3"/>
  <c r="G53" i="3"/>
  <c r="G48" i="3"/>
  <c r="G43" i="3"/>
  <c r="G38" i="3"/>
  <c r="A11" i="3"/>
  <c r="A14" i="3"/>
  <c r="A17" i="3"/>
  <c r="F19" i="3"/>
  <c r="A21" i="3"/>
  <c r="G23" i="3"/>
  <c r="G25" i="3"/>
  <c r="A25" i="3"/>
  <c r="A32" i="3"/>
  <c r="F38" i="3"/>
  <c r="F46" i="3"/>
  <c r="G47" i="3"/>
  <c r="A52" i="3"/>
  <c r="F54" i="3"/>
  <c r="G60" i="3"/>
  <c r="A60" i="3"/>
  <c r="O61" i="3"/>
  <c r="F71" i="3"/>
  <c r="F76" i="3"/>
  <c r="G81" i="3"/>
  <c r="AJ82" i="3"/>
  <c r="F94" i="3"/>
  <c r="A98" i="3"/>
  <c r="O22" i="3"/>
  <c r="G27" i="3"/>
  <c r="A5" i="3"/>
  <c r="F7" i="3"/>
  <c r="A8" i="3"/>
  <c r="G10" i="3"/>
  <c r="F13" i="3"/>
  <c r="G16" i="3"/>
  <c r="G20" i="3"/>
  <c r="G24" i="3"/>
  <c r="F24" i="3"/>
  <c r="F25" i="3"/>
  <c r="F31" i="3"/>
  <c r="A33" i="3"/>
  <c r="AJ34" i="3"/>
  <c r="G45" i="3"/>
  <c r="F45" i="3"/>
  <c r="A45" i="3"/>
  <c r="G46" i="3"/>
  <c r="A51" i="3"/>
  <c r="O51" i="3"/>
  <c r="O56" i="3"/>
  <c r="F60" i="3"/>
  <c r="A69" i="3"/>
  <c r="G71" i="3"/>
  <c r="O86" i="3"/>
  <c r="F93" i="3"/>
  <c r="A99" i="3"/>
  <c r="G4" i="3"/>
  <c r="F10" i="3"/>
  <c r="G13" i="3"/>
  <c r="F20" i="3"/>
  <c r="A27" i="3"/>
  <c r="AJ39" i="3"/>
  <c r="A44" i="3"/>
  <c r="G44" i="3"/>
  <c r="F44" i="3"/>
  <c r="G50" i="3"/>
  <c r="F50" i="3"/>
  <c r="A50" i="3"/>
  <c r="F51" i="3"/>
  <c r="A58" i="3"/>
  <c r="G59" i="3"/>
  <c r="O69" i="3"/>
  <c r="G75" i="3"/>
  <c r="G80" i="3"/>
  <c r="O89" i="3"/>
  <c r="G93" i="3"/>
  <c r="O101" i="3"/>
  <c r="F109" i="3"/>
  <c r="F9" i="4"/>
  <c r="G9" i="4" s="1" a="1"/>
  <c r="G9" i="4" s="1"/>
  <c r="F11" i="4"/>
  <c r="G11" i="4" s="1" a="1"/>
  <c r="G11" i="4" s="1"/>
  <c r="F6" i="4"/>
  <c r="G6" i="4" s="1" a="1"/>
  <c r="G6" i="4" s="1"/>
  <c r="G15" i="4"/>
  <c r="C11" i="4"/>
  <c r="C6" i="4"/>
  <c r="F15" i="4"/>
  <c r="F8" i="4"/>
  <c r="G8" i="4" s="1" a="1"/>
  <c r="G8" i="4" s="1"/>
  <c r="C13" i="4"/>
  <c r="C8" i="4"/>
  <c r="F10" i="4"/>
  <c r="G10" i="4" s="1" a="1"/>
  <c r="G10" i="4" s="1"/>
  <c r="F5" i="4"/>
  <c r="G5" i="4" s="1" a="1"/>
  <c r="G5" i="4" s="1"/>
  <c r="C10" i="4"/>
  <c r="F12" i="4"/>
  <c r="G12" i="4" s="1" a="1"/>
  <c r="G12" i="4" s="1"/>
  <c r="F7" i="4"/>
  <c r="G7" i="4" s="1" a="1"/>
  <c r="G7" i="4" s="1"/>
  <c r="C12" i="4"/>
  <c r="C7" i="4"/>
  <c r="A153" i="3"/>
  <c r="A6" i="3"/>
  <c r="AK15" i="3"/>
  <c r="O15" i="3" s="1"/>
  <c r="A18" i="3"/>
  <c r="A22" i="3"/>
  <c r="F26" i="3"/>
  <c r="A28" i="3"/>
  <c r="AJ29" i="3"/>
  <c r="AK29" i="3"/>
  <c r="O29" i="3" s="1"/>
  <c r="N32" i="3"/>
  <c r="O32" i="3" s="1"/>
  <c r="A49" i="3"/>
  <c r="G49" i="3"/>
  <c r="F49" i="3"/>
  <c r="G51" i="3"/>
  <c r="AK54" i="3"/>
  <c r="O54" i="3" s="1"/>
  <c r="C9" i="4" s="1"/>
  <c r="A64" i="3"/>
  <c r="G64" i="3"/>
  <c r="F64" i="3"/>
  <c r="O108" i="3"/>
  <c r="A4" i="3"/>
  <c r="F6" i="3"/>
  <c r="A13" i="3"/>
  <c r="G34" i="3"/>
  <c r="F34" i="3"/>
  <c r="G36" i="3"/>
  <c r="G40" i="3"/>
  <c r="F40" i="3"/>
  <c r="A40" i="3"/>
  <c r="A3" i="3"/>
  <c r="G5" i="3"/>
  <c r="A15" i="3"/>
  <c r="AK30" i="3"/>
  <c r="O30" i="3" s="1"/>
  <c r="F32" i="3"/>
  <c r="A34" i="3"/>
  <c r="A37" i="3"/>
  <c r="AK45" i="3"/>
  <c r="O45" i="3" s="1"/>
  <c r="N48" i="3"/>
  <c r="O48" i="3" s="1"/>
  <c r="G52" i="3"/>
  <c r="O53" i="3"/>
  <c r="A57" i="3"/>
  <c r="G57" i="3"/>
  <c r="O65" i="3"/>
  <c r="O66" i="3"/>
  <c r="A73" i="3"/>
  <c r="G79" i="3"/>
  <c r="G87" i="3"/>
  <c r="A87" i="3"/>
  <c r="A61" i="3"/>
  <c r="F63" i="3"/>
  <c r="O63" i="3"/>
  <c r="F70" i="3"/>
  <c r="G74" i="3"/>
  <c r="AK77" i="3"/>
  <c r="O77" i="3" s="1"/>
  <c r="F81" i="3"/>
  <c r="A82" i="3"/>
  <c r="AJ85" i="3"/>
  <c r="A89" i="3"/>
  <c r="O90" i="3"/>
  <c r="F92" i="3"/>
  <c r="N93" i="3"/>
  <c r="O93" i="3" s="1"/>
  <c r="O100" i="3"/>
  <c r="N109" i="3"/>
  <c r="AJ110" i="3"/>
  <c r="A117" i="3"/>
  <c r="F122" i="3"/>
  <c r="A126" i="3"/>
  <c r="A131" i="3"/>
  <c r="A151" i="3"/>
  <c r="A152" i="3"/>
  <c r="G152" i="3"/>
  <c r="G164" i="3"/>
  <c r="O117" i="3"/>
  <c r="O150" i="3"/>
  <c r="F152" i="3"/>
  <c r="A155" i="3"/>
  <c r="G163" i="3"/>
  <c r="F163" i="3"/>
  <c r="A163" i="3"/>
  <c r="F150" i="3"/>
  <c r="A65" i="3"/>
  <c r="F68" i="3"/>
  <c r="O68" i="3"/>
  <c r="F75" i="3"/>
  <c r="A78" i="3"/>
  <c r="G82" i="3"/>
  <c r="A84" i="3"/>
  <c r="F88" i="3"/>
  <c r="G108" i="3"/>
  <c r="A120" i="3"/>
  <c r="AJ123" i="3"/>
  <c r="A125" i="3"/>
  <c r="G125" i="3"/>
  <c r="N125" i="3"/>
  <c r="O125" i="3" s="1"/>
  <c r="O137" i="3"/>
  <c r="A148" i="3"/>
  <c r="G150" i="3"/>
  <c r="A56" i="3"/>
  <c r="A59" i="3"/>
  <c r="F61" i="3"/>
  <c r="A66" i="3"/>
  <c r="G68" i="3"/>
  <c r="O70" i="3"/>
  <c r="G72" i="3"/>
  <c r="AJ75" i="3"/>
  <c r="A79" i="3"/>
  <c r="O80" i="3"/>
  <c r="F82" i="3"/>
  <c r="G88" i="3"/>
  <c r="F89" i="3"/>
  <c r="A90" i="3"/>
  <c r="AK92" i="3"/>
  <c r="O92" i="3" s="1"/>
  <c r="G95" i="3"/>
  <c r="A103" i="3"/>
  <c r="A104" i="3"/>
  <c r="G105" i="3"/>
  <c r="AJ109" i="3"/>
  <c r="O121" i="3"/>
  <c r="F125" i="3"/>
  <c r="O127" i="3"/>
  <c r="A130" i="3"/>
  <c r="G130" i="3"/>
  <c r="F130" i="3"/>
  <c r="AJ139" i="3"/>
  <c r="O142" i="3"/>
  <c r="AJ143" i="3"/>
  <c r="G149" i="3"/>
  <c r="O157" i="3"/>
  <c r="A166" i="3"/>
  <c r="F167" i="3"/>
  <c r="O167" i="3"/>
  <c r="F47" i="3"/>
  <c r="A48" i="3"/>
  <c r="F52" i="3"/>
  <c r="A53" i="3"/>
  <c r="G55" i="3"/>
  <c r="F58" i="3"/>
  <c r="G61" i="3"/>
  <c r="F72" i="3"/>
  <c r="A74" i="3"/>
  <c r="G77" i="3"/>
  <c r="N83" i="3"/>
  <c r="O83" i="3" s="1"/>
  <c r="A91" i="3"/>
  <c r="AJ95" i="3"/>
  <c r="N98" i="3"/>
  <c r="O98" i="3" s="1"/>
  <c r="A101" i="3"/>
  <c r="AJ105" i="3"/>
  <c r="AK107" i="3"/>
  <c r="O107" i="3" s="1"/>
  <c r="A114" i="3"/>
  <c r="G115" i="3"/>
  <c r="AJ115" i="3"/>
  <c r="A123" i="3"/>
  <c r="G124" i="3"/>
  <c r="N129" i="3"/>
  <c r="O129" i="3" s="1"/>
  <c r="AJ130" i="3"/>
  <c r="A135" i="3"/>
  <c r="O136" i="3"/>
  <c r="A139" i="3"/>
  <c r="N142" i="3"/>
  <c r="A147" i="3"/>
  <c r="G147" i="3"/>
  <c r="N147" i="3"/>
  <c r="O147" i="3" s="1"/>
  <c r="G65" i="3"/>
  <c r="F69" i="3"/>
  <c r="A70" i="3"/>
  <c r="F73" i="3"/>
  <c r="O73" i="3"/>
  <c r="O75" i="3"/>
  <c r="F77" i="3"/>
  <c r="O78" i="3"/>
  <c r="F83" i="3"/>
  <c r="A85" i="3"/>
  <c r="F91" i="3"/>
  <c r="A92" i="3"/>
  <c r="G97" i="3"/>
  <c r="F98" i="3"/>
  <c r="F101" i="3"/>
  <c r="O113" i="3"/>
  <c r="F129" i="3"/>
  <c r="F147" i="3"/>
  <c r="G62" i="3"/>
  <c r="F65" i="3"/>
  <c r="G69" i="3"/>
  <c r="G73" i="3"/>
  <c r="F78" i="3"/>
  <c r="G83" i="3"/>
  <c r="F84" i="3"/>
  <c r="A86" i="3"/>
  <c r="G90" i="3"/>
  <c r="G91" i="3"/>
  <c r="A93" i="3"/>
  <c r="O95" i="3"/>
  <c r="F97" i="3"/>
  <c r="G98" i="3"/>
  <c r="F99" i="3"/>
  <c r="G100" i="3"/>
  <c r="G101" i="3"/>
  <c r="N103" i="3"/>
  <c r="O103" i="3" s="1"/>
  <c r="F104" i="3"/>
  <c r="O105" i="3"/>
  <c r="A111" i="3"/>
  <c r="G111" i="3"/>
  <c r="F111" i="3"/>
  <c r="G112" i="3"/>
  <c r="A112" i="3"/>
  <c r="F113" i="3"/>
  <c r="A119" i="3"/>
  <c r="G119" i="3"/>
  <c r="N119" i="3"/>
  <c r="O119" i="3" s="1"/>
  <c r="G129" i="3"/>
  <c r="A134" i="3"/>
  <c r="G134" i="3"/>
  <c r="G142" i="3"/>
  <c r="O161" i="3"/>
  <c r="F248" i="3"/>
  <c r="G247" i="3"/>
  <c r="G242" i="3"/>
  <c r="G237" i="3"/>
  <c r="G232" i="3"/>
  <c r="G227" i="3"/>
  <c r="G222" i="3"/>
  <c r="G217" i="3"/>
  <c r="G212" i="3"/>
  <c r="G207" i="3"/>
  <c r="A248" i="3"/>
  <c r="F247" i="3"/>
  <c r="F242" i="3"/>
  <c r="F237" i="3"/>
  <c r="F232" i="3"/>
  <c r="F227" i="3"/>
  <c r="F222" i="3"/>
  <c r="F217" i="3"/>
  <c r="G246" i="3"/>
  <c r="G241" i="3"/>
  <c r="G236" i="3"/>
  <c r="G231" i="3"/>
  <c r="G226" i="3"/>
  <c r="A247" i="3"/>
  <c r="F246" i="3"/>
  <c r="A242" i="3"/>
  <c r="F241" i="3"/>
  <c r="A237" i="3"/>
  <c r="F236" i="3"/>
  <c r="A232" i="3"/>
  <c r="F231" i="3"/>
  <c r="A227" i="3"/>
  <c r="F226" i="3"/>
  <c r="A222" i="3"/>
  <c r="F221" i="3"/>
  <c r="G248" i="3"/>
  <c r="F245" i="3"/>
  <c r="A241" i="3"/>
  <c r="F210" i="3"/>
  <c r="F208" i="3"/>
  <c r="A202" i="3"/>
  <c r="F187" i="3"/>
  <c r="F181" i="3"/>
  <c r="F176" i="3"/>
  <c r="F171" i="3"/>
  <c r="F166" i="3"/>
  <c r="F161" i="3"/>
  <c r="F156" i="3"/>
  <c r="F151" i="3"/>
  <c r="F146" i="3"/>
  <c r="F141" i="3"/>
  <c r="F136" i="3"/>
  <c r="F131" i="3"/>
  <c r="F126" i="3"/>
  <c r="A211" i="3"/>
  <c r="G206" i="3"/>
  <c r="A197" i="3"/>
  <c r="A246" i="3"/>
  <c r="G225" i="3"/>
  <c r="G216" i="3"/>
  <c r="F206" i="3"/>
  <c r="G230" i="3"/>
  <c r="F225" i="3"/>
  <c r="G221" i="3"/>
  <c r="G220" i="3"/>
  <c r="F216" i="3"/>
  <c r="A207" i="3"/>
  <c r="G205" i="3"/>
  <c r="A201" i="3"/>
  <c r="A192" i="3"/>
  <c r="A188" i="3"/>
  <c r="G180" i="3"/>
  <c r="G175" i="3"/>
  <c r="F230" i="3"/>
  <c r="F220" i="3"/>
  <c r="F218" i="3"/>
  <c r="G215" i="3"/>
  <c r="A208" i="3"/>
  <c r="F205" i="3"/>
  <c r="A187" i="3"/>
  <c r="A181" i="3"/>
  <c r="F180" i="3"/>
  <c r="G235" i="3"/>
  <c r="A226" i="3"/>
  <c r="A217" i="3"/>
  <c r="F215" i="3"/>
  <c r="F212" i="3"/>
  <c r="G202" i="3"/>
  <c r="A196" i="3"/>
  <c r="G240" i="3"/>
  <c r="F235" i="3"/>
  <c r="A231" i="3"/>
  <c r="A219" i="3"/>
  <c r="G211" i="3"/>
  <c r="A206" i="3"/>
  <c r="F202" i="3"/>
  <c r="A199" i="3"/>
  <c r="G197" i="3"/>
  <c r="A191" i="3"/>
  <c r="A183" i="3"/>
  <c r="A178" i="3"/>
  <c r="F240" i="3"/>
  <c r="G245" i="3"/>
  <c r="A236" i="3"/>
  <c r="A212" i="3"/>
  <c r="G210" i="3"/>
  <c r="F207" i="3"/>
  <c r="F201" i="3"/>
  <c r="F192" i="3"/>
  <c r="F188" i="3"/>
  <c r="G187" i="3"/>
  <c r="G181" i="3"/>
  <c r="G176" i="3"/>
  <c r="G171" i="3"/>
  <c r="G166" i="3"/>
  <c r="G161" i="3"/>
  <c r="G156" i="3"/>
  <c r="G151" i="3"/>
  <c r="A216" i="3"/>
  <c r="G201" i="3"/>
  <c r="F175" i="3"/>
  <c r="F174" i="3"/>
  <c r="G141" i="3"/>
  <c r="G121" i="3"/>
  <c r="A194" i="3"/>
  <c r="F184" i="3"/>
  <c r="A165" i="3"/>
  <c r="F128" i="3"/>
  <c r="F121" i="3"/>
  <c r="A116" i="3"/>
  <c r="F115" i="3"/>
  <c r="F110" i="3"/>
  <c r="F105" i="3"/>
  <c r="F100" i="3"/>
  <c r="F95" i="3"/>
  <c r="F90" i="3"/>
  <c r="F85" i="3"/>
  <c r="F80" i="3"/>
  <c r="F197" i="3"/>
  <c r="A173" i="3"/>
  <c r="A170" i="3"/>
  <c r="A161" i="3"/>
  <c r="G159" i="3"/>
  <c r="A146" i="3"/>
  <c r="G136" i="3"/>
  <c r="G192" i="3"/>
  <c r="G188" i="3"/>
  <c r="A180" i="3"/>
  <c r="F159" i="3"/>
  <c r="A150" i="3"/>
  <c r="G144" i="3"/>
  <c r="G140" i="3"/>
  <c r="G132" i="3"/>
  <c r="A129" i="3"/>
  <c r="G120" i="3"/>
  <c r="G117" i="3"/>
  <c r="A113" i="3"/>
  <c r="A176" i="3"/>
  <c r="A175" i="3"/>
  <c r="G157" i="3"/>
  <c r="G155" i="3"/>
  <c r="F148" i="3"/>
  <c r="F144" i="3"/>
  <c r="A141" i="3"/>
  <c r="F140" i="3"/>
  <c r="G135" i="3"/>
  <c r="A133" i="3"/>
  <c r="F132" i="3"/>
  <c r="G131" i="3"/>
  <c r="G127" i="3"/>
  <c r="F123" i="3"/>
  <c r="F120" i="3"/>
  <c r="A118" i="3"/>
  <c r="F117" i="3"/>
  <c r="G114" i="3"/>
  <c r="A221" i="3"/>
  <c r="A214" i="3"/>
  <c r="A158" i="3"/>
  <c r="F157" i="3"/>
  <c r="A156" i="3"/>
  <c r="F155" i="3"/>
  <c r="G154" i="3"/>
  <c r="A128" i="3"/>
  <c r="G126" i="3"/>
  <c r="A121" i="3"/>
  <c r="A115" i="3"/>
  <c r="A110" i="3"/>
  <c r="A105" i="3"/>
  <c r="A100" i="3"/>
  <c r="G193" i="3"/>
  <c r="G165" i="3"/>
  <c r="F154" i="3"/>
  <c r="F139" i="3"/>
  <c r="A136" i="3"/>
  <c r="G116" i="3"/>
  <c r="F193" i="3"/>
  <c r="A186" i="3"/>
  <c r="G170" i="3"/>
  <c r="G169" i="3"/>
  <c r="F165" i="3"/>
  <c r="F116" i="3"/>
  <c r="F211" i="3"/>
  <c r="G179" i="3"/>
  <c r="F170" i="3"/>
  <c r="F169" i="3"/>
  <c r="A204" i="3"/>
  <c r="F179" i="3"/>
  <c r="G174" i="3"/>
  <c r="F172" i="3"/>
  <c r="A171" i="3"/>
  <c r="F56" i="3"/>
  <c r="F59" i="3"/>
  <c r="F62" i="3"/>
  <c r="F66" i="3"/>
  <c r="G78" i="3"/>
  <c r="F79" i="3"/>
  <c r="A80" i="3"/>
  <c r="F86" i="3"/>
  <c r="AJ90" i="3"/>
  <c r="G99" i="3"/>
  <c r="AJ100" i="3"/>
  <c r="G102" i="3"/>
  <c r="A102" i="3"/>
  <c r="F103" i="3"/>
  <c r="G104" i="3"/>
  <c r="A108" i="3"/>
  <c r="A109" i="3"/>
  <c r="F112" i="3"/>
  <c r="G113" i="3"/>
  <c r="F114" i="3"/>
  <c r="F119" i="3"/>
  <c r="O132" i="3"/>
  <c r="F134" i="3"/>
  <c r="F135" i="3"/>
  <c r="O135" i="3"/>
  <c r="G138" i="3"/>
  <c r="A138" i="3"/>
  <c r="G146" i="3"/>
  <c r="O162" i="3"/>
  <c r="F48" i="3"/>
  <c r="F53" i="3"/>
  <c r="A68" i="3"/>
  <c r="G70" i="3"/>
  <c r="AK72" i="3"/>
  <c r="O72" i="3" s="1"/>
  <c r="F74" i="3"/>
  <c r="A75" i="3"/>
  <c r="A81" i="3"/>
  <c r="AK82" i="3"/>
  <c r="O82" i="3" s="1"/>
  <c r="G85" i="3"/>
  <c r="G86" i="3"/>
  <c r="A88" i="3"/>
  <c r="G92" i="3"/>
  <c r="AK97" i="3"/>
  <c r="O97" i="3" s="1"/>
  <c r="F102" i="3"/>
  <c r="G103" i="3"/>
  <c r="O109" i="3"/>
  <c r="G110" i="3"/>
  <c r="A122" i="3"/>
  <c r="G122" i="3"/>
  <c r="F138" i="3"/>
  <c r="A140" i="3"/>
  <c r="O140" i="3"/>
  <c r="A144" i="3"/>
  <c r="G145" i="3"/>
  <c r="G160" i="3"/>
  <c r="F164" i="3"/>
  <c r="AJ167" i="3"/>
  <c r="A169" i="3"/>
  <c r="O169" i="3"/>
  <c r="G173" i="3"/>
  <c r="O187" i="3"/>
  <c r="A190" i="3"/>
  <c r="G190" i="3"/>
  <c r="F190" i="3"/>
  <c r="G168" i="3"/>
  <c r="F168" i="3"/>
  <c r="O170" i="3"/>
  <c r="A182" i="3"/>
  <c r="G182" i="3"/>
  <c r="F182" i="3"/>
  <c r="G183" i="3"/>
  <c r="A193" i="3"/>
  <c r="N193" i="3"/>
  <c r="O193" i="3"/>
  <c r="O116" i="3"/>
  <c r="O126" i="3"/>
  <c r="G143" i="3"/>
  <c r="A154" i="3"/>
  <c r="N154" i="3"/>
  <c r="O154" i="3"/>
  <c r="O165" i="3"/>
  <c r="O175" i="3"/>
  <c r="O183" i="3"/>
  <c r="O208" i="3"/>
  <c r="A124" i="3"/>
  <c r="A127" i="3"/>
  <c r="AK128" i="3"/>
  <c r="O128" i="3" s="1"/>
  <c r="O131" i="3"/>
  <c r="F143" i="3"/>
  <c r="A145" i="3"/>
  <c r="AJ146" i="3"/>
  <c r="A149" i="3"/>
  <c r="AJ151" i="3"/>
  <c r="A157" i="3"/>
  <c r="A160" i="3"/>
  <c r="O173" i="3"/>
  <c r="G178" i="3"/>
  <c r="N181" i="3"/>
  <c r="O181" i="3" s="1"/>
  <c r="O188" i="3"/>
  <c r="N202" i="3"/>
  <c r="O202" i="3"/>
  <c r="A203" i="3"/>
  <c r="AK118" i="3"/>
  <c r="O118" i="3" s="1"/>
  <c r="G123" i="3"/>
  <c r="F127" i="3"/>
  <c r="A132" i="3"/>
  <c r="AK133" i="3"/>
  <c r="O133" i="3" s="1"/>
  <c r="G139" i="3"/>
  <c r="G148" i="3"/>
  <c r="G153" i="3"/>
  <c r="F153" i="3"/>
  <c r="AK163" i="3"/>
  <c r="O163" i="3" s="1"/>
  <c r="O166" i="3"/>
  <c r="O171" i="3"/>
  <c r="AJ181" i="3"/>
  <c r="A185" i="3"/>
  <c r="G185" i="3"/>
  <c r="A189" i="3"/>
  <c r="A198" i="3"/>
  <c r="G198" i="3"/>
  <c r="F198" i="3"/>
  <c r="N144" i="3"/>
  <c r="O144" i="3" s="1"/>
  <c r="O151" i="3"/>
  <c r="N156" i="3"/>
  <c r="O156" i="3" s="1"/>
  <c r="A159" i="3"/>
  <c r="N159" i="3"/>
  <c r="O159" i="3"/>
  <c r="A177" i="3"/>
  <c r="G177" i="3"/>
  <c r="F177" i="3"/>
  <c r="F185" i="3"/>
  <c r="G186" i="3"/>
  <c r="O186" i="3"/>
  <c r="N197" i="3"/>
  <c r="O197" i="3" s="1"/>
  <c r="A137" i="3"/>
  <c r="A162" i="3"/>
  <c r="F124" i="3"/>
  <c r="G128" i="3"/>
  <c r="AJ131" i="3"/>
  <c r="F137" i="3"/>
  <c r="F145" i="3"/>
  <c r="F149" i="3"/>
  <c r="N149" i="3"/>
  <c r="O149" i="3" s="1"/>
  <c r="G158" i="3"/>
  <c r="F158" i="3"/>
  <c r="F160" i="3"/>
  <c r="F162" i="3"/>
  <c r="AJ184" i="3"/>
  <c r="AJ197" i="3"/>
  <c r="O209" i="3"/>
  <c r="A213" i="3"/>
  <c r="G118" i="3"/>
  <c r="G133" i="3"/>
  <c r="G137" i="3"/>
  <c r="A142" i="3"/>
  <c r="AK143" i="3"/>
  <c r="O143" i="3" s="1"/>
  <c r="AJ158" i="3"/>
  <c r="G162" i="3"/>
  <c r="A168" i="3"/>
  <c r="A174" i="3"/>
  <c r="O174" i="3"/>
  <c r="AJ176" i="3"/>
  <c r="AJ186" i="3"/>
  <c r="G196" i="3"/>
  <c r="AJ207" i="3"/>
  <c r="F118" i="3"/>
  <c r="F133" i="3"/>
  <c r="AJ136" i="3"/>
  <c r="F142" i="3"/>
  <c r="A143" i="3"/>
  <c r="AJ161" i="3"/>
  <c r="A164" i="3"/>
  <c r="N164" i="3"/>
  <c r="O164" i="3" s="1"/>
  <c r="A167" i="3"/>
  <c r="G167" i="3"/>
  <c r="A172" i="3"/>
  <c r="G172" i="3"/>
  <c r="A179" i="3"/>
  <c r="N179" i="3"/>
  <c r="O179" i="3" s="1"/>
  <c r="O184" i="3"/>
  <c r="G191" i="3"/>
  <c r="N211" i="3"/>
  <c r="O211" i="3"/>
  <c r="O218" i="3"/>
  <c r="G184" i="3"/>
  <c r="AK199" i="3"/>
  <c r="O199" i="3" s="1"/>
  <c r="G209" i="3"/>
  <c r="F209" i="3"/>
  <c r="F223" i="3"/>
  <c r="A223" i="3"/>
  <c r="G223" i="3"/>
  <c r="F228" i="3"/>
  <c r="A228" i="3"/>
  <c r="G228" i="3"/>
  <c r="N222" i="3"/>
  <c r="O237" i="3"/>
  <c r="A240" i="3"/>
  <c r="O240" i="3"/>
  <c r="A235" i="3"/>
  <c r="O235" i="3"/>
  <c r="G189" i="3"/>
  <c r="F189" i="3"/>
  <c r="A195" i="3"/>
  <c r="G203" i="3"/>
  <c r="G213" i="3"/>
  <c r="A215" i="3"/>
  <c r="A244" i="3"/>
  <c r="O244" i="3"/>
  <c r="G194" i="3"/>
  <c r="F194" i="3"/>
  <c r="F195" i="3"/>
  <c r="F203" i="3"/>
  <c r="A205" i="3"/>
  <c r="F213" i="3"/>
  <c r="O215" i="3"/>
  <c r="A218" i="3"/>
  <c r="G218" i="3"/>
  <c r="A220" i="3"/>
  <c r="N220" i="3"/>
  <c r="O220" i="3"/>
  <c r="A230" i="3"/>
  <c r="N230" i="3"/>
  <c r="O230" i="3" s="1"/>
  <c r="F243" i="3"/>
  <c r="A243" i="3"/>
  <c r="G243" i="3"/>
  <c r="AJ189" i="3"/>
  <c r="G195" i="3"/>
  <c r="A200" i="3"/>
  <c r="G204" i="3"/>
  <c r="F204" i="3"/>
  <c r="O205" i="3"/>
  <c r="G214" i="3"/>
  <c r="F214" i="3"/>
  <c r="O222" i="3"/>
  <c r="A225" i="3"/>
  <c r="O225" i="3"/>
  <c r="O227" i="3"/>
  <c r="O236" i="3"/>
  <c r="A239" i="3"/>
  <c r="O247" i="3"/>
  <c r="F186" i="3"/>
  <c r="AJ194" i="3"/>
  <c r="G199" i="3"/>
  <c r="F199" i="3"/>
  <c r="F200" i="3"/>
  <c r="AJ214" i="3"/>
  <c r="G219" i="3"/>
  <c r="F219" i="3"/>
  <c r="O231" i="3"/>
  <c r="A234" i="3"/>
  <c r="F238" i="3"/>
  <c r="A238" i="3"/>
  <c r="G238" i="3"/>
  <c r="O239" i="3"/>
  <c r="F173" i="3"/>
  <c r="F178" i="3"/>
  <c r="F183" i="3"/>
  <c r="A184" i="3"/>
  <c r="F191" i="3"/>
  <c r="G200" i="3"/>
  <c r="AJ204" i="3"/>
  <c r="A209" i="3"/>
  <c r="O212" i="3"/>
  <c r="F233" i="3"/>
  <c r="A233" i="3"/>
  <c r="G233" i="3"/>
  <c r="O234" i="3"/>
  <c r="N187" i="3"/>
  <c r="AK194" i="3"/>
  <c r="O194" i="3" s="1"/>
  <c r="F196" i="3"/>
  <c r="AJ199" i="3"/>
  <c r="N207" i="3"/>
  <c r="O207" i="3" s="1"/>
  <c r="G208" i="3"/>
  <c r="A210" i="3"/>
  <c r="AK214" i="3"/>
  <c r="O214" i="3" s="1"/>
  <c r="A229" i="3"/>
  <c r="N237" i="3"/>
  <c r="A245" i="3"/>
  <c r="O245" i="3"/>
  <c r="A249" i="3"/>
  <c r="N192" i="3"/>
  <c r="O192" i="3" s="1"/>
  <c r="AK203" i="3"/>
  <c r="O203" i="3" s="1"/>
  <c r="AK204" i="3"/>
  <c r="O204" i="3" s="1"/>
  <c r="O210" i="3"/>
  <c r="AK213" i="3"/>
  <c r="O213" i="3" s="1"/>
  <c r="AJ217" i="3"/>
  <c r="O217" i="3"/>
  <c r="AK219" i="3"/>
  <c r="O219" i="3" s="1"/>
  <c r="A224" i="3"/>
  <c r="O226" i="3"/>
  <c r="N232" i="3"/>
  <c r="O232" i="3" s="1"/>
  <c r="AJ242" i="3"/>
  <c r="O242" i="3"/>
  <c r="F224" i="3"/>
  <c r="F229" i="3"/>
  <c r="F234" i="3"/>
  <c r="F239" i="3"/>
  <c r="F244" i="3"/>
  <c r="F249" i="3"/>
  <c r="G224" i="3"/>
  <c r="G229" i="3"/>
  <c r="G234" i="3"/>
  <c r="G239" i="3"/>
  <c r="G244" i="3"/>
  <c r="G249" i="3"/>
  <c r="O124" i="3" l="1"/>
  <c r="O43" i="3"/>
  <c r="O185" i="3"/>
  <c r="O5" i="3"/>
  <c r="O4" i="3"/>
  <c r="O74" i="3"/>
  <c r="O60" i="3"/>
  <c r="G196" i="13"/>
  <c r="G186" i="13"/>
  <c r="G176" i="13"/>
  <c r="G166" i="13"/>
  <c r="G156" i="13"/>
  <c r="G146" i="13"/>
  <c r="G136" i="13"/>
  <c r="G126" i="13"/>
  <c r="G116" i="13"/>
  <c r="G106" i="13"/>
  <c r="G96" i="13"/>
  <c r="G86" i="13"/>
  <c r="G76" i="13"/>
  <c r="G66" i="13"/>
  <c r="G56" i="13"/>
  <c r="G46" i="13"/>
  <c r="G36" i="13"/>
  <c r="G21" i="13"/>
  <c r="G11" i="13"/>
  <c r="G195" i="13"/>
  <c r="G185" i="13"/>
  <c r="G175" i="13"/>
  <c r="G165" i="13"/>
  <c r="G155" i="13"/>
  <c r="G145" i="13"/>
  <c r="G135" i="13"/>
  <c r="G125" i="13"/>
  <c r="G115" i="13"/>
  <c r="G105" i="13"/>
  <c r="G95" i="13"/>
  <c r="G85" i="13"/>
  <c r="G75" i="13"/>
  <c r="G65" i="13"/>
  <c r="G55" i="13"/>
  <c r="G45" i="13"/>
  <c r="G20" i="13"/>
  <c r="G10" i="13"/>
  <c r="G194" i="13"/>
  <c r="G184" i="13"/>
  <c r="G174" i="13"/>
  <c r="G164" i="13"/>
  <c r="G154" i="13"/>
  <c r="G144" i="13"/>
  <c r="G134" i="13"/>
  <c r="G124" i="13"/>
  <c r="G114" i="13"/>
  <c r="G104" i="13"/>
  <c r="G94" i="13"/>
  <c r="G84" i="13"/>
  <c r="G74" i="13"/>
  <c r="G64" i="13"/>
  <c r="G54" i="13"/>
  <c r="G44" i="13"/>
  <c r="G19" i="13"/>
  <c r="G9" i="13"/>
  <c r="G3" i="13"/>
  <c r="G193" i="13"/>
  <c r="G183" i="13"/>
  <c r="G173" i="13"/>
  <c r="G163" i="13"/>
  <c r="G153" i="13"/>
  <c r="G143" i="13"/>
  <c r="G133" i="13"/>
  <c r="G123" i="13"/>
  <c r="G113" i="13"/>
  <c r="G103" i="13"/>
  <c r="G93" i="13"/>
  <c r="G83" i="13"/>
  <c r="G73" i="13"/>
  <c r="G63" i="13"/>
  <c r="G53" i="13"/>
  <c r="G43" i="13"/>
  <c r="G34" i="13"/>
  <c r="G32" i="13"/>
  <c r="G30" i="13"/>
  <c r="G28" i="13"/>
  <c r="G26" i="13"/>
  <c r="G24" i="13"/>
  <c r="G18" i="13"/>
  <c r="G8" i="13"/>
  <c r="G192" i="13"/>
  <c r="G182" i="13"/>
  <c r="G172" i="13"/>
  <c r="G162" i="13"/>
  <c r="G152" i="13"/>
  <c r="G142" i="13"/>
  <c r="G132" i="13"/>
  <c r="G122" i="13"/>
  <c r="G112" i="13"/>
  <c r="G102" i="13"/>
  <c r="G92" i="13"/>
  <c r="G82" i="13"/>
  <c r="G72" i="13"/>
  <c r="G62" i="13"/>
  <c r="G52" i="13"/>
  <c r="G42" i="13"/>
  <c r="G17" i="13"/>
  <c r="G7" i="13"/>
  <c r="G4" i="13"/>
  <c r="G191" i="13"/>
  <c r="G181" i="13"/>
  <c r="G171" i="13"/>
  <c r="G161" i="13"/>
  <c r="G151" i="13"/>
  <c r="G141" i="13"/>
  <c r="G131" i="13"/>
  <c r="G121" i="13"/>
  <c r="G111" i="13"/>
  <c r="G101" i="13"/>
  <c r="G91" i="13"/>
  <c r="G81" i="13"/>
  <c r="G71" i="13"/>
  <c r="G61" i="13"/>
  <c r="G51" i="13"/>
  <c r="G41" i="13"/>
  <c r="G16" i="13"/>
  <c r="G6" i="13"/>
  <c r="G190" i="13"/>
  <c r="G180" i="13"/>
  <c r="G170" i="13"/>
  <c r="G160" i="13"/>
  <c r="G150" i="13"/>
  <c r="G140" i="13"/>
  <c r="G130" i="13"/>
  <c r="G120" i="13"/>
  <c r="G110" i="13"/>
  <c r="G100" i="13"/>
  <c r="G90" i="13"/>
  <c r="G80" i="13"/>
  <c r="G70" i="13"/>
  <c r="G60" i="13"/>
  <c r="G50" i="13"/>
  <c r="G40" i="13"/>
  <c r="G15" i="13"/>
  <c r="G5" i="13"/>
  <c r="G189" i="13"/>
  <c r="G179" i="13"/>
  <c r="G169" i="13"/>
  <c r="G159" i="13"/>
  <c r="G149" i="13"/>
  <c r="G139" i="13"/>
  <c r="G129" i="13"/>
  <c r="G119" i="13"/>
  <c r="G109" i="13"/>
  <c r="G99" i="13"/>
  <c r="G89" i="13"/>
  <c r="G79" i="13"/>
  <c r="G69" i="13"/>
  <c r="G59" i="13"/>
  <c r="G49" i="13"/>
  <c r="G39" i="13"/>
  <c r="G14" i="13"/>
  <c r="G188" i="13"/>
  <c r="G178" i="13"/>
  <c r="G168" i="13"/>
  <c r="G158" i="13"/>
  <c r="G148" i="13"/>
  <c r="G138" i="13"/>
  <c r="G128" i="13"/>
  <c r="G118" i="13"/>
  <c r="G108" i="13"/>
  <c r="G98" i="13"/>
  <c r="G88" i="13"/>
  <c r="G78" i="13"/>
  <c r="G68" i="13"/>
  <c r="G58" i="13"/>
  <c r="G48" i="13"/>
  <c r="G38" i="13"/>
  <c r="G35" i="13"/>
  <c r="G33" i="13"/>
  <c r="G31" i="13"/>
  <c r="G29" i="13"/>
  <c r="G27" i="13"/>
  <c r="G25" i="13"/>
  <c r="G23" i="13"/>
  <c r="G13" i="13"/>
  <c r="G187" i="13"/>
  <c r="G177" i="13"/>
  <c r="G167" i="13"/>
  <c r="G157" i="13"/>
  <c r="G147" i="13"/>
  <c r="G137" i="13"/>
  <c r="G127" i="13"/>
  <c r="G117" i="13"/>
  <c r="R3" i="13" s="1"/>
  <c r="G107" i="13"/>
  <c r="G97" i="13"/>
  <c r="G87" i="13"/>
  <c r="G77" i="13"/>
  <c r="G67" i="13"/>
  <c r="G57" i="13"/>
  <c r="G47" i="13"/>
  <c r="G37" i="13"/>
  <c r="G22" i="13"/>
  <c r="G12" i="13"/>
  <c r="AA34" i="13" l="1"/>
  <c r="AA32" i="13"/>
  <c r="AA30" i="13"/>
  <c r="AA28" i="13"/>
  <c r="AA26" i="13"/>
  <c r="AA24" i="13"/>
  <c r="AB35" i="13"/>
  <c r="AB33" i="13"/>
  <c r="AB31" i="13"/>
  <c r="AB29" i="13"/>
  <c r="AB27" i="13"/>
  <c r="AB25" i="13"/>
  <c r="AB23" i="13"/>
  <c r="AA33" i="13"/>
  <c r="AA31" i="13"/>
  <c r="AA29" i="13"/>
  <c r="AA27" i="13"/>
  <c r="AA25" i="13"/>
  <c r="AA23" i="13"/>
  <c r="R4" i="13" s="1"/>
  <c r="AB34" i="13"/>
  <c r="AB32" i="13"/>
  <c r="AB30" i="13"/>
  <c r="AB28" i="13"/>
  <c r="AB26" i="13"/>
  <c r="AB24" i="13"/>
</calcChain>
</file>

<file path=xl/sharedStrings.xml><?xml version="1.0" encoding="utf-8"?>
<sst xmlns="http://schemas.openxmlformats.org/spreadsheetml/2006/main" count="3006" uniqueCount="551">
  <si>
    <t>Parameter</t>
  </si>
  <si>
    <t>Definition</t>
  </si>
  <si>
    <t>RB Grade</t>
  </si>
  <si>
    <t>A weighted combination of DOM++,Breakout Age, 40 Time, Body Mass Index, Yards per Carry, Elusiveness Rating, Yards After Contact per Attempt, Breakaway Percentage, Draft Capital and "Bama" Rating</t>
  </si>
  <si>
    <t>Breakout</t>
  </si>
  <si>
    <t>The age in which a player was at the beginning of the season that they first surpasses a 20% dominator rating for their respective offense.</t>
  </si>
  <si>
    <t>Dominator Rating</t>
  </si>
  <si>
    <t>The percentage of the total offense a player commanded during a season based on their percentage of yards to the total yards</t>
  </si>
  <si>
    <t>YPC</t>
  </si>
  <si>
    <t>Yards Per Carry</t>
  </si>
  <si>
    <t>YCO/A</t>
  </si>
  <si>
    <t>Yards After Contact Per Attempt</t>
  </si>
  <si>
    <t>ELU</t>
  </si>
  <si>
    <t>Elusive Rating - A PFF signature stat measuring success and impact of a runner with the ball independently of the blocking</t>
  </si>
  <si>
    <t>Break %</t>
  </si>
  <si>
    <t>Breakaway Percentage - Percentage of yards coming on runs of 15 or more yards</t>
  </si>
  <si>
    <t>BAMA</t>
  </si>
  <si>
    <t>Better Athletes, More Average - A subjective adjustment balancing mechanism for equalizing players who, in college, were a part of a "crowded position room" that may have impacted their production numbers. Ex. Alabama from 2020-2022 - WR Room for 3 seasons consisted of a combination of Jerry Jeudy, Henry Ruggs, Jaylen Waddle, DeVonta Smith, Jameson Williams and John Metchie. Due to a high number of highly skilled players, and thus more competition for playing time and production, production is typically lower than that of a player who has less or no competition on their respective team.</t>
  </si>
  <si>
    <t>TDOM</t>
  </si>
  <si>
    <t>A dominator rating based metric that takes the average of a player's best season in terms of dominator rating with their final season to create one number</t>
  </si>
  <si>
    <t>DOM+</t>
  </si>
  <si>
    <t>A weighted dominator rating using Conf Rk to balance for higher levels of competition in better conferences</t>
  </si>
  <si>
    <t>Draft Cap</t>
  </si>
  <si>
    <t>Draft capital or in which round a WR was drafted in the NFL draft</t>
  </si>
  <si>
    <t>Conf Rk</t>
  </si>
  <si>
    <t xml:space="preserve">A rank for every conference in college football from power five to D2. Used in tandem with DOM+. </t>
  </si>
  <si>
    <t>DC+</t>
  </si>
  <si>
    <t>A weighting metric used to balance for the importance of in which round a receiver was drafted which should help to balance based on team investment and tangible NFL interest</t>
  </si>
  <si>
    <t>DOB</t>
  </si>
  <si>
    <t>Birthdate of a player</t>
  </si>
  <si>
    <t>Age</t>
  </si>
  <si>
    <t>The current age of a player</t>
  </si>
  <si>
    <t>School Yr</t>
  </si>
  <si>
    <t>School Year of a player at the time of their final season in at the collegiate level</t>
  </si>
  <si>
    <t>Draft Age</t>
  </si>
  <si>
    <t>The age in which a given player was at the date of the first round of their respective NFL Draft</t>
  </si>
  <si>
    <t>DOM1</t>
  </si>
  <si>
    <t>Dominator Rating for the 1st year a player in the draft class was playing in college</t>
  </si>
  <si>
    <t>DOM2</t>
  </si>
  <si>
    <t>Dominator Rating for the 2nd year a player in the draft class was playing in college</t>
  </si>
  <si>
    <t>DOM3</t>
  </si>
  <si>
    <t>Dominator Rating for the 3rd year a player in the draft class was playing in college</t>
  </si>
  <si>
    <t>DOM4</t>
  </si>
  <si>
    <t>Dominator Rating for the 4th year a player in the draft class was playing in college</t>
  </si>
  <si>
    <t>DOM5</t>
  </si>
  <si>
    <t>Dominator Rating for the final year a player in the draft class was playing in college</t>
  </si>
  <si>
    <t>Unweighted</t>
  </si>
  <si>
    <t>The unweighted version of "WR Score"</t>
  </si>
  <si>
    <t>Highlighted 2025 signifies players in the 2025 draft pool. Part of their rating (40 time and Draft Capital) are preliminary thus they are denoted as they are subject to change</t>
  </si>
  <si>
    <t>Build</t>
  </si>
  <si>
    <t>Build is the Physical Build archetype for an RB. It is broken up into six buckets: Bruiser, Bell Cow, Bell Calf, Freak, Jitterbug and Dynamic. The buckets are mostly determined by Height, Weight and 40 Time.
Bruiser - Achieved when an RB weighs 225+ pounds and runs a 4.51 or slower 40 Yard Dash
Bell Cow - Achieved when an RB is taller than 5'10", weighs 200+ pounds and runs a 4.51 or faster 40 Yard Dash
Bell Calf - Achieved when an RB meets the weight and speed requirements for a "Bell Cow" however, they are 5'10" or shorter
Freak - Achieved when an RB weighs 215+ pounds and runs a 4.51 or faster 40 Yard Dash
Jitterbug - Achieved when an RB is either less than 200 pounds and runs a 40 Yard Dash in less than 4.50 seconds OR weighs 200+ pounds and runs a 4.35 or faster 40 Yard Dash
Dynamic - Achieved by any RB who does not fall into the previous five buckets and typically has the size/speed combination to be used in various ways in the NFL</t>
  </si>
  <si>
    <t>Type</t>
  </si>
  <si>
    <t>Type is the Usage Archetype of an RB prospect. It is broken up into five buckets: +Receiver, 3Down, Committee, Plodding and Lead Back
+Receiver - Achieved when an RB has a career yards share of less than 25% and a Reception per Touch of 13.3%" or higher. It can also be achieved by a "Jitterbug" Build who has a Reception per Touch of greater than 11%
3Down - Achieved when an RB has a career yards share of 25% or higher and a Reception per Touch of 8.67%. Cannot be a "Jitterbug" Build
Committee - Achieved when an RB has a career yards share of 22% or less and a Reception per Touch of less than 13.3%. This indicates they need another skilled RB in an offense to fill their usage gaps
Plodding - Achieved when an RB foes not fit any of the 3 previous buckets and has a Breakaway Run Percentage of 46% or less
Lead Back - Achieved when an RB is not a "Committee" Type RB because they have a career yards share of greater than 22%. This indicates that they do not have the receiving upside to be a "3Down" Type, but can still lead a backfield due to rushing production.</t>
  </si>
  <si>
    <t xml:space="preserve">All data was sourced from a combination of ESPN, SportsReference, NFL Combine, Campus to Canton and PFF's databases </t>
  </si>
  <si>
    <t>Name</t>
  </si>
  <si>
    <t>Overall Rk</t>
  </si>
  <si>
    <t>Rank</t>
  </si>
  <si>
    <t>Year</t>
  </si>
  <si>
    <t>Player Name</t>
  </si>
  <si>
    <t>Draft Capital</t>
  </si>
  <si>
    <t>WR Score</t>
  </si>
  <si>
    <t>AVG PPR Pts/G</t>
  </si>
  <si>
    <t>Correlation among Drafted RBs</t>
  </si>
  <si>
    <t>Christian McCaffrey</t>
  </si>
  <si>
    <t>Kareem Hunt</t>
  </si>
  <si>
    <t>Alvin Kamara</t>
  </si>
  <si>
    <t>Dalvin Cook</t>
  </si>
  <si>
    <t>Leonard Fournette</t>
  </si>
  <si>
    <t>Aaron Jones</t>
  </si>
  <si>
    <t>Chris Carson</t>
  </si>
  <si>
    <t>Joe Mixon</t>
  </si>
  <si>
    <t>James Conner</t>
  </si>
  <si>
    <t>Marlon Mack</t>
  </si>
  <si>
    <t>Jamaal Williams</t>
  </si>
  <si>
    <t>Samaje Perine</t>
  </si>
  <si>
    <t>Elijah McGuire</t>
  </si>
  <si>
    <t>D'Onta Foreman</t>
  </si>
  <si>
    <t>Brian Hill</t>
  </si>
  <si>
    <t>Wayne Gallman</t>
  </si>
  <si>
    <t>T.J. Logan</t>
  </si>
  <si>
    <t>Jeremy McNichols</t>
  </si>
  <si>
    <t>Donnel Pumphrey</t>
  </si>
  <si>
    <t>Joe Williams</t>
  </si>
  <si>
    <t>Elijah Hood</t>
  </si>
  <si>
    <t>Khalfani Muhammad</t>
  </si>
  <si>
    <t>Devante Mays</t>
  </si>
  <si>
    <t>Saquon Barkley</t>
  </si>
  <si>
    <t>Nick Chubb</t>
  </si>
  <si>
    <t>Sony Michel</t>
  </si>
  <si>
    <t>Kerryon Johnson</t>
  </si>
  <si>
    <t>Derrius Guice</t>
  </si>
  <si>
    <t>Nyheim Hines</t>
  </si>
  <si>
    <t>Rashaad Penny</t>
  </si>
  <si>
    <t>Bo Scarbrough</t>
  </si>
  <si>
    <t>Royce Freeman</t>
  </si>
  <si>
    <t>Justin Jackson</t>
  </si>
  <si>
    <t>Boston Scott</t>
  </si>
  <si>
    <t>Ito Smith</t>
  </si>
  <si>
    <t>Kalen Ballage</t>
  </si>
  <si>
    <t>Jordan Wilkins</t>
  </si>
  <si>
    <t>Mark Walton</t>
  </si>
  <si>
    <t>John Kelly</t>
  </si>
  <si>
    <t>David Williams</t>
  </si>
  <si>
    <t>Josh Jacobs</t>
  </si>
  <si>
    <t>David Montgomery</t>
  </si>
  <si>
    <t>Damien Harris</t>
  </si>
  <si>
    <t>Miles Sanders</t>
  </si>
  <si>
    <t>Devin Singletary</t>
  </si>
  <si>
    <t>Myles Gaskin</t>
  </si>
  <si>
    <t>Darrell Henderson</t>
  </si>
  <si>
    <t>Tony Pollard</t>
  </si>
  <si>
    <t>Alexander Mattison</t>
  </si>
  <si>
    <t>Ty Johnson</t>
  </si>
  <si>
    <t>Qadree Ollison</t>
  </si>
  <si>
    <t>Travis Homer</t>
  </si>
  <si>
    <t>Benny Snell Jr.</t>
  </si>
  <si>
    <t>Kerrith Whyte Jr.</t>
  </si>
  <si>
    <t>Justice Hill</t>
  </si>
  <si>
    <t>Darwin Thompson</t>
  </si>
  <si>
    <t>Ryquell Armstead</t>
  </si>
  <si>
    <t>Trayveon Williams</t>
  </si>
  <si>
    <t>Dexter Williams</t>
  </si>
  <si>
    <t>Jordan Scarlett</t>
  </si>
  <si>
    <t>Bryce Love</t>
  </si>
  <si>
    <t>Rodney Anderson</t>
  </si>
  <si>
    <t>Mike Weber</t>
  </si>
  <si>
    <t>Jonathan Taylor</t>
  </si>
  <si>
    <t>D'Andre Swift</t>
  </si>
  <si>
    <t>Clyde Edwards-Helaire</t>
  </si>
  <si>
    <t>J.K. Dobbins</t>
  </si>
  <si>
    <t>Cam Akers</t>
  </si>
  <si>
    <t>Zack Moss</t>
  </si>
  <si>
    <t>DeeJay Dallas</t>
  </si>
  <si>
    <t>Ke'Shawn Vaughn</t>
  </si>
  <si>
    <t>Joshua Kelley</t>
  </si>
  <si>
    <t>Darrynton Evans</t>
  </si>
  <si>
    <t>Eno Benjamin</t>
  </si>
  <si>
    <t>Jason Huntley</t>
  </si>
  <si>
    <t>Raymond Calais</t>
  </si>
  <si>
    <t>Najee Harris</t>
  </si>
  <si>
    <t>Elijah Mitchell</t>
  </si>
  <si>
    <t>Javonte Williams</t>
  </si>
  <si>
    <t>Michael Carter</t>
  </si>
  <si>
    <t>Rhamondre Stevenson</t>
  </si>
  <si>
    <t>Chuba Hubbard</t>
  </si>
  <si>
    <t>Jermar Jefferson</t>
  </si>
  <si>
    <t>Trey Sermon</t>
  </si>
  <si>
    <t>Kenneth Gainwell</t>
  </si>
  <si>
    <t>Khalil Herbert</t>
  </si>
  <si>
    <t>Chris Evans</t>
  </si>
  <si>
    <t>Larry Rountree III</t>
  </si>
  <si>
    <t>Kylin Hill</t>
  </si>
  <si>
    <t>Gary Brightwell</t>
  </si>
  <si>
    <t>Jake Funk</t>
  </si>
  <si>
    <t>Kene Nwangwu</t>
  </si>
  <si>
    <t>Gerrid Doaks</t>
  </si>
  <si>
    <t>Prospect Information</t>
  </si>
  <si>
    <t>Production</t>
  </si>
  <si>
    <t>Metrics</t>
  </si>
  <si>
    <t>Model Inputs</t>
  </si>
  <si>
    <t>Season 1</t>
  </si>
  <si>
    <t>Season 2</t>
  </si>
  <si>
    <t>Season 3</t>
  </si>
  <si>
    <t>Season 4</t>
  </si>
  <si>
    <t>Season 5</t>
  </si>
  <si>
    <t>Class Rk</t>
  </si>
  <si>
    <t>Overall</t>
  </si>
  <si>
    <t>Z-Score</t>
  </si>
  <si>
    <t>School</t>
  </si>
  <si>
    <t>Class</t>
  </si>
  <si>
    <t>Height</t>
  </si>
  <si>
    <t>Weight</t>
  </si>
  <si>
    <t>40 Time</t>
  </si>
  <si>
    <t>RDOM1</t>
  </si>
  <si>
    <t>RDOM2</t>
  </si>
  <si>
    <t>ADOM</t>
  </si>
  <si>
    <t>RDOM+</t>
  </si>
  <si>
    <t>BOUT</t>
  </si>
  <si>
    <t>Speed</t>
  </si>
  <si>
    <t>BMI</t>
  </si>
  <si>
    <t>MTF/A</t>
  </si>
  <si>
    <t>YPR</t>
  </si>
  <si>
    <t>RPT</t>
  </si>
  <si>
    <t>DOM++</t>
  </si>
  <si>
    <t>RDOM++</t>
  </si>
  <si>
    <t>BOUT+</t>
  </si>
  <si>
    <t>Speed+</t>
  </si>
  <si>
    <t>YPC+</t>
  </si>
  <si>
    <t>ELU+</t>
  </si>
  <si>
    <t>YCO/A+</t>
  </si>
  <si>
    <t>Rush Yds</t>
  </si>
  <si>
    <t>Team Yds</t>
  </si>
  <si>
    <t>Rush TDs</t>
  </si>
  <si>
    <t>Team TD</t>
  </si>
  <si>
    <t>Att</t>
  </si>
  <si>
    <t>MTF</t>
  </si>
  <si>
    <t>Rec Yds</t>
  </si>
  <si>
    <t>Recs</t>
  </si>
  <si>
    <t>Rec TDs</t>
  </si>
  <si>
    <t>Team TDs</t>
  </si>
  <si>
    <t>Player Search</t>
  </si>
  <si>
    <t>Stat</t>
  </si>
  <si>
    <t>Grade</t>
  </si>
  <si>
    <t>Letter Grade</t>
  </si>
  <si>
    <t>zack moss</t>
  </si>
  <si>
    <t>Dominator</t>
  </si>
  <si>
    <t>Receiving Dominator</t>
  </si>
  <si>
    <t>Breakout Age</t>
  </si>
  <si>
    <t>Speed Score</t>
  </si>
  <si>
    <t>Elusiveness</t>
  </si>
  <si>
    <t>Overall Grade</t>
  </si>
  <si>
    <t>Bijan Robinson</t>
  </si>
  <si>
    <t>Unicorn</t>
  </si>
  <si>
    <t>Ashton Jeanty</t>
  </si>
  <si>
    <t>RB Grade &gt; 13.00</t>
  </si>
  <si>
    <t>Blue Chip</t>
  </si>
  <si>
    <t>Omarion Hampton</t>
  </si>
  <si>
    <t>RB Grade &gt; 12.00</t>
  </si>
  <si>
    <t>Travis Etienne</t>
  </si>
  <si>
    <t>Jahmyr Gibbs</t>
  </si>
  <si>
    <t>Future Stud</t>
  </si>
  <si>
    <t>Kaleb Johnson</t>
  </si>
  <si>
    <t>RB Grade &gt; 11.00</t>
  </si>
  <si>
    <t>Breece Hall</t>
  </si>
  <si>
    <t>Jonathon Brooks</t>
  </si>
  <si>
    <t>Kenneth Walker III</t>
  </si>
  <si>
    <t>TreVeyon Henderson</t>
  </si>
  <si>
    <t>Good Starter</t>
  </si>
  <si>
    <t>De'Von Achane</t>
  </si>
  <si>
    <t>RB Grade &gt; 9.00</t>
  </si>
  <si>
    <t>Antonio Gibson</t>
  </si>
  <si>
    <t>Tank Bigsby</t>
  </si>
  <si>
    <t>Zach Charbonnet</t>
  </si>
  <si>
    <t>Trey Benson</t>
  </si>
  <si>
    <t>DJ Giddens</t>
  </si>
  <si>
    <t>A.J. Dillon</t>
  </si>
  <si>
    <t>Quinshon Judkins</t>
  </si>
  <si>
    <t>Cam Skattebo</t>
  </si>
  <si>
    <t>Tyjae Spears</t>
  </si>
  <si>
    <t>Rachaad White</t>
  </si>
  <si>
    <t>MarShawn Lloyd</t>
  </si>
  <si>
    <t>Braelon Allen</t>
  </si>
  <si>
    <t>Bhayshul Tuten</t>
  </si>
  <si>
    <t>A Year or Two of Relevance</t>
  </si>
  <si>
    <t>RB Grade &gt; 8.00</t>
  </si>
  <si>
    <t>Devin Neal</t>
  </si>
  <si>
    <t>Kendre Miller</t>
  </si>
  <si>
    <t>Trevor Etienne</t>
  </si>
  <si>
    <t>Jaylen Wright</t>
  </si>
  <si>
    <t>Isaiah Spiller</t>
  </si>
  <si>
    <t>Audric Estime</t>
  </si>
  <si>
    <t>Bucky Irving</t>
  </si>
  <si>
    <t>James Cook</t>
  </si>
  <si>
    <t>Zach Evans</t>
  </si>
  <si>
    <t>Dylan Sampson</t>
  </si>
  <si>
    <t>Damien Martinez</t>
  </si>
  <si>
    <t>Jordan James</t>
  </si>
  <si>
    <t>RJ Harvey</t>
  </si>
  <si>
    <t>Israel Abanikanda</t>
  </si>
  <si>
    <t>Brian Robinson Jr.</t>
  </si>
  <si>
    <t>Ronald Jones</t>
  </si>
  <si>
    <t>Chase Brown</t>
  </si>
  <si>
    <t>Blake Corum</t>
  </si>
  <si>
    <t>Jarquez Hunter</t>
  </si>
  <si>
    <t>Jaydon Blue</t>
  </si>
  <si>
    <t>Roschon Johnson</t>
  </si>
  <si>
    <t>Evan Hull</t>
  </si>
  <si>
    <t>Anthony McFarland Jr.</t>
  </si>
  <si>
    <t>Ollie Gordon II</t>
  </si>
  <si>
    <t>Ray Davis</t>
  </si>
  <si>
    <t>Raheim Sanders</t>
  </si>
  <si>
    <t>Dameon Pierce</t>
  </si>
  <si>
    <t>Tyrone Tracy</t>
  </si>
  <si>
    <t>Will Shipley</t>
  </si>
  <si>
    <t>Good Luck</t>
  </si>
  <si>
    <t>7.00 &gt; RB Grade &gt; 6.00</t>
  </si>
  <si>
    <t>Sean Tucker</t>
  </si>
  <si>
    <t>Josh Adams</t>
  </si>
  <si>
    <t>LeQuint Allen</t>
  </si>
  <si>
    <t>Kyren Williams</t>
  </si>
  <si>
    <t>Isaac Guerendo</t>
  </si>
  <si>
    <t>Ty Chandler</t>
  </si>
  <si>
    <t>Tyler Badie</t>
  </si>
  <si>
    <t>Deuce Vaughn</t>
  </si>
  <si>
    <t>George Holani</t>
  </si>
  <si>
    <t>Michael Wiley</t>
  </si>
  <si>
    <t>Jaret Patterson</t>
  </si>
  <si>
    <t>Hassan Haskins</t>
  </si>
  <si>
    <t>Tyler Allgeier</t>
  </si>
  <si>
    <t>Zamir White</t>
  </si>
  <si>
    <t>Brashard Smith</t>
  </si>
  <si>
    <t>Eric Gray</t>
  </si>
  <si>
    <t>Kalel Mullings</t>
  </si>
  <si>
    <t>Kenny McIntosh</t>
  </si>
  <si>
    <t>Isaiah Davis</t>
  </si>
  <si>
    <t>Jase McClellan</t>
  </si>
  <si>
    <t>Woody Marks</t>
  </si>
  <si>
    <t>Keilan Robinson</t>
  </si>
  <si>
    <t>1-100</t>
  </si>
  <si>
    <t>Jerome Ford</t>
  </si>
  <si>
    <t>RB Grade &gt; 5.00</t>
  </si>
  <si>
    <t>Tyler Goodson</t>
  </si>
  <si>
    <t>Chris Rodriguez Jr.</t>
  </si>
  <si>
    <t>Tyrion Davis-Price</t>
  </si>
  <si>
    <t>Jerrion Ealy</t>
  </si>
  <si>
    <t>Kyle Monangai</t>
  </si>
  <si>
    <t>Blake Watson</t>
  </si>
  <si>
    <t>Rasheen Ali</t>
  </si>
  <si>
    <t>Carson Steele</t>
  </si>
  <si>
    <t>Emani Bailey</t>
  </si>
  <si>
    <t>Keaontay Ingram</t>
  </si>
  <si>
    <t>La'mical Perine</t>
  </si>
  <si>
    <t>Pierre Strong Jr.</t>
  </si>
  <si>
    <t>Kevin Harris</t>
  </si>
  <si>
    <t>Jaylen Warren</t>
  </si>
  <si>
    <t>Kimani Vidal</t>
  </si>
  <si>
    <t>Keaton Mitchell</t>
  </si>
  <si>
    <t>Frank Gore Jr.</t>
  </si>
  <si>
    <t>Donovan Edwards</t>
  </si>
  <si>
    <t>Trestan Ebner</t>
  </si>
  <si>
    <t>Zonovan Knight</t>
  </si>
  <si>
    <t>DeWayne McBride</t>
  </si>
  <si>
    <t>Jashaun Corbin</t>
  </si>
  <si>
    <t>Tahj Brooks</t>
  </si>
  <si>
    <t>ZaQuandre White</t>
  </si>
  <si>
    <t>Phil Mafah</t>
  </si>
  <si>
    <t>Mohamed Ibrahim</t>
  </si>
  <si>
    <t>Corey Kiner</t>
  </si>
  <si>
    <t>Jaylen Samuels</t>
  </si>
  <si>
    <t>Miyan Williams</t>
  </si>
  <si>
    <t>Demetric Felton</t>
  </si>
  <si>
    <t>Phillip Lindsay</t>
  </si>
  <si>
    <t>Kennedy Brooks</t>
  </si>
  <si>
    <t>Roman Hemby</t>
  </si>
  <si>
    <t>Kendall Milton</t>
  </si>
  <si>
    <t>Gus Edwards</t>
  </si>
  <si>
    <t>Chase Edmonds</t>
  </si>
  <si>
    <t>Deon Jackson</t>
  </si>
  <si>
    <t>Marcus Yarns</t>
  </si>
  <si>
    <t>Xazavian Valladay</t>
  </si>
  <si>
    <t>Brittain Brown</t>
  </si>
  <si>
    <t>J.J. Taylor</t>
  </si>
  <si>
    <t>Corey Clement</t>
  </si>
  <si>
    <t>Daijun Edwards</t>
  </si>
  <si>
    <t>Ja'Quinden Jackson</t>
  </si>
  <si>
    <t>Matt Dayes</t>
  </si>
  <si>
    <t>Isiah Pacheco</t>
  </si>
  <si>
    <t>Rico Dowdle</t>
  </si>
  <si>
    <t>Cody Schrader</t>
  </si>
  <si>
    <t>De'Angelo Henderson</t>
  </si>
  <si>
    <t>Darius Anderson</t>
  </si>
  <si>
    <t>Travis Dye</t>
  </si>
  <si>
    <t>Dillon Johnson</t>
  </si>
  <si>
    <t>Abram Smith</t>
  </si>
  <si>
    <t>Snoop Conner</t>
  </si>
  <si>
    <t>Tiyon Evans</t>
  </si>
  <si>
    <t>Kay'ron Lynch-Adams</t>
  </si>
  <si>
    <t>Tony Jones Jr.</t>
  </si>
  <si>
    <t>Salvon Ahmed</t>
  </si>
  <si>
    <t>Tavion Thomas</t>
  </si>
  <si>
    <t>Darrel Williams</t>
  </si>
  <si>
    <t>Jawhar Jordan</t>
  </si>
  <si>
    <t>Sincere McCormick</t>
  </si>
  <si>
    <t>Camerun Peoples</t>
  </si>
  <si>
    <t>D'Vonte Price</t>
  </si>
  <si>
    <t>SaRodorick Thompson</t>
  </si>
  <si>
    <t>JaMycal Hasty</t>
  </si>
  <si>
    <t>De'Veon Smith</t>
  </si>
  <si>
    <t>Jeff Wilson Jr.</t>
  </si>
  <si>
    <t>Deneric Prince</t>
  </si>
  <si>
    <t>L.J. Scott</t>
  </si>
  <si>
    <t>Caleb Huntley</t>
  </si>
  <si>
    <t>CJ Verdell</t>
  </si>
  <si>
    <t>D'Ernest Johnson</t>
  </si>
  <si>
    <t>2012 Season</t>
  </si>
  <si>
    <t>2013 Season</t>
  </si>
  <si>
    <t>2014 Season</t>
  </si>
  <si>
    <t>2015 Season</t>
  </si>
  <si>
    <t>2016 Season</t>
  </si>
  <si>
    <t>Break%</t>
  </si>
  <si>
    <t>Conferences</t>
  </si>
  <si>
    <t>multiplier</t>
  </si>
  <si>
    <t>Season Starts</t>
  </si>
  <si>
    <t>Draft</t>
  </si>
  <si>
    <t>Stanford</t>
  </si>
  <si>
    <t>JR</t>
  </si>
  <si>
    <t>SEC</t>
  </si>
  <si>
    <t>Florida State</t>
  </si>
  <si>
    <t>Big 10</t>
  </si>
  <si>
    <t>LSU</t>
  </si>
  <si>
    <t>Big 12</t>
  </si>
  <si>
    <t>Oklahoma</t>
  </si>
  <si>
    <t>RS SO</t>
  </si>
  <si>
    <t>ACC</t>
  </si>
  <si>
    <t>Toledo</t>
  </si>
  <si>
    <t>SR</t>
  </si>
  <si>
    <t>Pac 12</t>
  </si>
  <si>
    <t>Tennessee</t>
  </si>
  <si>
    <t>AAC</t>
  </si>
  <si>
    <t>Pitt</t>
  </si>
  <si>
    <t>RS JR</t>
  </si>
  <si>
    <t>Mountain West</t>
  </si>
  <si>
    <t>Texas</t>
  </si>
  <si>
    <t>Sun Belt</t>
  </si>
  <si>
    <t>UTEP</t>
  </si>
  <si>
    <t>MAC</t>
  </si>
  <si>
    <t>Boise State</t>
  </si>
  <si>
    <t>C-USA</t>
  </si>
  <si>
    <t>San Diego State</t>
  </si>
  <si>
    <t>the rest</t>
  </si>
  <si>
    <t>DII</t>
  </si>
  <si>
    <t>South Florida</t>
  </si>
  <si>
    <t>ULL</t>
  </si>
  <si>
    <t>North Carolina</t>
  </si>
  <si>
    <t>Clemson</t>
  </si>
  <si>
    <t>Okahoma State</t>
  </si>
  <si>
    <t>BYU</t>
  </si>
  <si>
    <t>Utah</t>
  </si>
  <si>
    <t>Wyoming</t>
  </si>
  <si>
    <t>North Caroina</t>
  </si>
  <si>
    <t>Wisconsin</t>
  </si>
  <si>
    <t>Utah State</t>
  </si>
  <si>
    <t>NC State</t>
  </si>
  <si>
    <t>Coastal Carolina</t>
  </si>
  <si>
    <t>California</t>
  </si>
  <si>
    <t>Michigan</t>
  </si>
  <si>
    <t>2017 Season</t>
  </si>
  <si>
    <t>Penn State</t>
  </si>
  <si>
    <t>Georgia</t>
  </si>
  <si>
    <t>SR*</t>
  </si>
  <si>
    <t>Oregon</t>
  </si>
  <si>
    <t>USC</t>
  </si>
  <si>
    <t>Auburn</t>
  </si>
  <si>
    <t>Notre Dame</t>
  </si>
  <si>
    <t>Alabama</t>
  </si>
  <si>
    <t>N/A</t>
  </si>
  <si>
    <t>Southern Miss</t>
  </si>
  <si>
    <t>Northwestern</t>
  </si>
  <si>
    <t>Miami</t>
  </si>
  <si>
    <t>Ole Miss</t>
  </si>
  <si>
    <t>Arizona State</t>
  </si>
  <si>
    <t>Colorado</t>
  </si>
  <si>
    <t>LA Tech</t>
  </si>
  <si>
    <t>RS SR</t>
  </si>
  <si>
    <t>Fordham</t>
  </si>
  <si>
    <t>Rutgers</t>
  </si>
  <si>
    <t>Arkansas</t>
  </si>
  <si>
    <t>North Texas</t>
  </si>
  <si>
    <t>2018 Season</t>
  </si>
  <si>
    <t>Penn St</t>
  </si>
  <si>
    <t>Memphis</t>
  </si>
  <si>
    <t>Iowa State</t>
  </si>
  <si>
    <t>FAU</t>
  </si>
  <si>
    <t>Texas A&amp;M</t>
  </si>
  <si>
    <t>Maryland</t>
  </si>
  <si>
    <t>Kentucky</t>
  </si>
  <si>
    <t>Florida</t>
  </si>
  <si>
    <t>Oklahoma State</t>
  </si>
  <si>
    <t>Ohio State</t>
  </si>
  <si>
    <t>Washington</t>
  </si>
  <si>
    <t>Temple</t>
  </si>
  <si>
    <t>Michigan State</t>
  </si>
  <si>
    <t>2019 Season</t>
  </si>
  <si>
    <t>Vanderbilt</t>
  </si>
  <si>
    <t>Boston College</t>
  </si>
  <si>
    <t>New Mexico State</t>
  </si>
  <si>
    <t>App State</t>
  </si>
  <si>
    <t>UCLA</t>
  </si>
  <si>
    <t>Arizona</t>
  </si>
  <si>
    <t>South Carolina</t>
  </si>
  <si>
    <t>TCU</t>
  </si>
  <si>
    <t>Baylor</t>
  </si>
  <si>
    <t>2020 Season</t>
  </si>
  <si>
    <t>Virginia Tech</t>
  </si>
  <si>
    <t>Oregon State</t>
  </si>
  <si>
    <t>Buffalo</t>
  </si>
  <si>
    <t>Duke</t>
  </si>
  <si>
    <t>Missouri</t>
  </si>
  <si>
    <t>Mississippi State</t>
  </si>
  <si>
    <t>Cincinnati</t>
  </si>
  <si>
    <t>Ball State</t>
  </si>
  <si>
    <t>2021 Season</t>
  </si>
  <si>
    <t>Iowa</t>
  </si>
  <si>
    <t>South Dakota State</t>
  </si>
  <si>
    <t>UTSA</t>
  </si>
  <si>
    <t>FIU</t>
  </si>
  <si>
    <t>2022 Season</t>
  </si>
  <si>
    <t>Tulane</t>
  </si>
  <si>
    <t>Illinois</t>
  </si>
  <si>
    <t>Syracuse</t>
  </si>
  <si>
    <t>Kansas State</t>
  </si>
  <si>
    <t>ECU</t>
  </si>
  <si>
    <t>UAB</t>
  </si>
  <si>
    <t>Minnesota</t>
  </si>
  <si>
    <t>Louisville</t>
  </si>
  <si>
    <t>Texas Tech</t>
  </si>
  <si>
    <t>Tulsa</t>
  </si>
  <si>
    <t>Yards Per Touch</t>
  </si>
  <si>
    <t>Yds</t>
  </si>
  <si>
    <t>Touches</t>
  </si>
  <si>
    <t>Yds Per Touch</t>
  </si>
  <si>
    <t>ray davis</t>
  </si>
  <si>
    <t>Letter</t>
  </si>
  <si>
    <t>Lower</t>
  </si>
  <si>
    <t>Upper</t>
  </si>
  <si>
    <t>DOM+ Between</t>
  </si>
  <si>
    <t>RDOM+ Between</t>
  </si>
  <si>
    <t>MTF/A Between</t>
  </si>
  <si>
    <t>YPC Between</t>
  </si>
  <si>
    <t>YCO/A Between</t>
  </si>
  <si>
    <t>YPT Between</t>
  </si>
  <si>
    <t>Break Between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</si>
  <si>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</si>
  <si>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</si>
  <si>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</si>
  <si>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</si>
  <si>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</si>
  <si>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</si>
  <si>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</si>
  <si>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</si>
  <si>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</si>
  <si>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</si>
  <si>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</si>
  <si>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</si>
  <si>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</si>
  <si>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Devon Achane</t>
  </si>
  <si>
    <t>Sean Tyler</t>
  </si>
  <si>
    <t>2023 Season</t>
  </si>
  <si>
    <t>Purdue</t>
  </si>
  <si>
    <t>Marshall</t>
  </si>
  <si>
    <t>Troy</t>
  </si>
  <si>
    <t>2024 Season</t>
  </si>
  <si>
    <t>UCF</t>
  </si>
  <si>
    <t>Kansas</t>
  </si>
  <si>
    <t>Jacory Croskey-Merritt</t>
  </si>
  <si>
    <t>Antario Brown</t>
  </si>
  <si>
    <t>Northern Illinois</t>
  </si>
  <si>
    <t>Montrell Johnson Jr.</t>
  </si>
  <si>
    <t>SMU</t>
  </si>
  <si>
    <t>Lan Larison</t>
  </si>
  <si>
    <t>UC Davis</t>
  </si>
  <si>
    <t>Delaware</t>
  </si>
  <si>
    <t>Ulysses Bentley IV</t>
  </si>
  <si>
    <t>2025 Season</t>
  </si>
  <si>
    <t>Darius Taylor</t>
  </si>
  <si>
    <t>Jeremiyah Love</t>
  </si>
  <si>
    <t>Jonah Coleman</t>
  </si>
  <si>
    <t>Nicholas Singleton</t>
  </si>
  <si>
    <t>Le'Veon Moss</t>
  </si>
  <si>
    <t>Jaydn Ott</t>
  </si>
  <si>
    <t>Kaytron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</si>
</sst>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 x14ac:knownFonts="1">
    <font>
      <sz val="11"/>
      <color theme="1"/>
      <name val="Calibri"/>
      <scheme val="minor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rgb="FF0061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E7E6E6"/>
      <name val="Calibri"/>
      <family val="2"/>
    </font>
    <font>
      <b/>
      <u/>
      <sz val="11"/>
      <color theme="1"/>
      <name val="Calibri"/>
      <family val="2"/>
    </font>
    <font>
      <sz val="11"/>
      <color rgb="FFFF0000"/>
      <name val="Courier New"/>
      <family val="1"/>
    </font>
    <font>
      <u/>
      <sz val="11"/>
      <color rgb="FF006100"/>
      <name val="Calibri"/>
      <family val="2"/>
    </font>
    <font>
      <sz val="11"/>
      <color rgb="FF0061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CEF9B9"/>
        <bgColor rgb="FFCEF9B9"/>
      </patternFill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AFFBD"/>
        <bgColor rgb="FFFAFFBD"/>
      </patternFill>
    </fill>
    <fill>
      <patternFill patternType="solid">
        <fgColor rgb="FFE7E6E6"/>
        <bgColor rgb="FFE7E6E6"/>
      </patternFill>
    </fill>
    <fill>
      <patternFill patternType="solid">
        <fgColor rgb="FFAEABAB"/>
        <bgColor rgb="FFAEABAB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DFFE5"/>
        <bgColor rgb="FFFDFFE5"/>
      </patternFill>
    </fill>
    <fill>
      <patternFill patternType="solid">
        <fgColor rgb="FFFBE4D5"/>
        <bgColor rgb="FFFBE4D5"/>
      </patternFill>
    </fill>
    <fill>
      <patternFill patternType="solid">
        <fgColor rgb="FFD8D8D8"/>
        <bgColor rgb="FFD8D8D8"/>
      </patternFill>
    </fill>
    <fill>
      <patternFill patternType="solid">
        <fgColor rgb="FFDC9CFF"/>
        <bgColor rgb="FFDC9CFF"/>
      </patternFill>
    </fill>
    <fill>
      <patternFill patternType="solid">
        <fgColor rgb="FFFFCCCC"/>
        <bgColor rgb="FFFFCCCC"/>
      </patternFill>
    </fill>
    <fill>
      <patternFill patternType="solid">
        <fgColor rgb="FFBFBFBF"/>
        <bgColor rgb="FFBFBFBF"/>
      </patternFill>
    </fill>
    <fill>
      <patternFill patternType="solid">
        <fgColor rgb="FFC6EFCE"/>
        <bgColor rgb="FFC6EFCE"/>
      </patternFill>
    </fill>
    <fill>
      <patternFill patternType="solid">
        <fgColor rgb="FFCA75FF"/>
        <bgColor rgb="FFCA75FF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C0C0C"/>
        <bgColor rgb="FFFC0C0C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4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10" fillId="4" borderId="8" xfId="0" applyFont="1" applyFill="1" applyBorder="1" applyAlignment="1">
      <alignment horizontal="left"/>
    </xf>
    <xf numFmtId="0" fontId="10" fillId="4" borderId="9" xfId="0" applyFont="1" applyFill="1" applyBorder="1" applyAlignment="1">
      <alignment horizontal="left"/>
    </xf>
    <xf numFmtId="0" fontId="10" fillId="4" borderId="10" xfId="0" applyFont="1" applyFill="1" applyBorder="1" applyAlignment="1">
      <alignment horizontal="left"/>
    </xf>
    <xf numFmtId="0" fontId="10" fillId="5" borderId="8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left"/>
    </xf>
    <xf numFmtId="0" fontId="10" fillId="6" borderId="8" xfId="0" applyFont="1" applyFill="1" applyBorder="1" applyAlignment="1">
      <alignment horizontal="left"/>
    </xf>
    <xf numFmtId="0" fontId="10" fillId="6" borderId="9" xfId="0" applyFont="1" applyFill="1" applyBorder="1" applyAlignment="1">
      <alignment horizontal="left"/>
    </xf>
    <xf numFmtId="0" fontId="10" fillId="6" borderId="10" xfId="0" applyFont="1" applyFill="1" applyBorder="1" applyAlignment="1">
      <alignment horizontal="left"/>
    </xf>
    <xf numFmtId="0" fontId="10" fillId="7" borderId="8" xfId="0" applyFont="1" applyFill="1" applyBorder="1" applyAlignment="1">
      <alignment horizontal="left"/>
    </xf>
    <xf numFmtId="0" fontId="10" fillId="7" borderId="9" xfId="0" applyFont="1" applyFill="1" applyBorder="1" applyAlignment="1">
      <alignment horizontal="left"/>
    </xf>
    <xf numFmtId="0" fontId="10" fillId="7" borderId="10" xfId="0" applyFont="1" applyFill="1" applyBorder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9" xfId="0" applyFont="1" applyFill="1" applyBorder="1" applyAlignment="1">
      <alignment horizontal="left"/>
    </xf>
    <xf numFmtId="0" fontId="10" fillId="8" borderId="10" xfId="0" applyFont="1" applyFill="1" applyBorder="1" applyAlignment="1">
      <alignment horizontal="left"/>
    </xf>
    <xf numFmtId="0" fontId="10" fillId="10" borderId="11" xfId="0" applyFont="1" applyFill="1" applyBorder="1" applyAlignment="1">
      <alignment horizontal="left"/>
    </xf>
    <xf numFmtId="0" fontId="10" fillId="9" borderId="12" xfId="0" applyFont="1" applyFill="1" applyBorder="1" applyAlignment="1">
      <alignment horizontal="left"/>
    </xf>
    <xf numFmtId="0" fontId="10" fillId="9" borderId="13" xfId="0" applyFont="1" applyFill="1" applyBorder="1" applyAlignment="1">
      <alignment horizontal="left"/>
    </xf>
    <xf numFmtId="0" fontId="4" fillId="0" borderId="14" xfId="0" applyFont="1" applyBorder="1" applyAlignment="1">
      <alignment horizontal="center"/>
    </xf>
    <xf numFmtId="0" fontId="4" fillId="0" borderId="0" xfId="0" applyFont="1" applyAlignment="1">
      <alignment horizontal="left"/>
    </xf>
    <xf numFmtId="2" fontId="4" fillId="11" borderId="15" xfId="0" applyNumberFormat="1" applyFont="1" applyFill="1" applyBorder="1" applyAlignment="1">
      <alignment horizontal="center"/>
    </xf>
    <xf numFmtId="0" fontId="4" fillId="12" borderId="16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14" fontId="4" fillId="12" borderId="1" xfId="0" applyNumberFormat="1" applyFont="1" applyFill="1" applyBorder="1" applyAlignment="1">
      <alignment horizontal="center"/>
    </xf>
    <xf numFmtId="2" fontId="4" fillId="12" borderId="1" xfId="0" applyNumberFormat="1" applyFont="1" applyFill="1" applyBorder="1" applyAlignment="1">
      <alignment horizontal="center"/>
    </xf>
    <xf numFmtId="0" fontId="4" fillId="12" borderId="15" xfId="0" applyFont="1" applyFill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10" fontId="4" fillId="0" borderId="0" xfId="0" applyNumberFormat="1" applyFont="1" applyAlignment="1">
      <alignment horizontal="center"/>
    </xf>
    <xf numFmtId="10" fontId="4" fillId="0" borderId="17" xfId="0" applyNumberFormat="1" applyFont="1" applyBorder="1" applyAlignment="1">
      <alignment horizontal="center"/>
    </xf>
    <xf numFmtId="2" fontId="4" fillId="13" borderId="16" xfId="0" applyNumberFormat="1" applyFont="1" applyFill="1" applyBorder="1" applyAlignment="1">
      <alignment horizontal="center"/>
    </xf>
    <xf numFmtId="2" fontId="4" fillId="13" borderId="1" xfId="0" applyNumberFormat="1" applyFont="1" applyFill="1" applyBorder="1" applyAlignment="1">
      <alignment horizontal="center"/>
    </xf>
    <xf numFmtId="2" fontId="4" fillId="13" borderId="15" xfId="0" applyNumberFormat="1" applyFont="1" applyFill="1" applyBorder="1" applyAlignment="1">
      <alignment horizontal="center"/>
    </xf>
    <xf numFmtId="2" fontId="4" fillId="14" borderId="16" xfId="0" applyNumberFormat="1" applyFont="1" applyFill="1" applyBorder="1" applyAlignment="1">
      <alignment horizontal="center"/>
    </xf>
    <xf numFmtId="2" fontId="4" fillId="14" borderId="1" xfId="0" applyNumberFormat="1" applyFont="1" applyFill="1" applyBorder="1" applyAlignment="1">
      <alignment horizontal="center"/>
    </xf>
    <xf numFmtId="164" fontId="4" fillId="14" borderId="1" xfId="0" applyNumberFormat="1" applyFont="1" applyFill="1" applyBorder="1" applyAlignment="1">
      <alignment horizontal="center"/>
    </xf>
    <xf numFmtId="2" fontId="4" fillId="14" borderId="15" xfId="0" applyNumberFormat="1" applyFont="1" applyFill="1" applyBorder="1" applyAlignment="1">
      <alignment horizontal="center"/>
    </xf>
    <xf numFmtId="1" fontId="4" fillId="10" borderId="18" xfId="0" applyNumberFormat="1" applyFont="1" applyFill="1" applyBorder="1"/>
    <xf numFmtId="1" fontId="4" fillId="9" borderId="19" xfId="0" applyNumberFormat="1" applyFont="1" applyFill="1" applyBorder="1"/>
    <xf numFmtId="2" fontId="4" fillId="9" borderId="19" xfId="0" applyNumberFormat="1" applyFont="1" applyFill="1" applyBorder="1"/>
    <xf numFmtId="1" fontId="4" fillId="9" borderId="20" xfId="0" applyNumberFormat="1" applyFont="1" applyFill="1" applyBorder="1"/>
    <xf numFmtId="1" fontId="4" fillId="10" borderId="21" xfId="0" applyNumberFormat="1" applyFont="1" applyFill="1" applyBorder="1"/>
    <xf numFmtId="1" fontId="4" fillId="9" borderId="22" xfId="0" applyNumberFormat="1" applyFont="1" applyFill="1" applyBorder="1"/>
    <xf numFmtId="2" fontId="4" fillId="9" borderId="22" xfId="0" applyNumberFormat="1" applyFont="1" applyFill="1" applyBorder="1"/>
    <xf numFmtId="1" fontId="4" fillId="9" borderId="23" xfId="0" applyNumberFormat="1" applyFont="1" applyFill="1" applyBorder="1"/>
    <xf numFmtId="1" fontId="4" fillId="12" borderId="15" xfId="0" applyNumberFormat="1" applyFont="1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5" xfId="0" applyFont="1" applyBorder="1" applyAlignment="1">
      <alignment horizontal="left"/>
    </xf>
    <xf numFmtId="2" fontId="4" fillId="4" borderId="9" xfId="0" applyNumberFormat="1" applyFont="1" applyFill="1" applyBorder="1" applyAlignment="1">
      <alignment horizontal="center"/>
    </xf>
    <xf numFmtId="2" fontId="4" fillId="11" borderId="10" xfId="0" applyNumberFormat="1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/>
    </xf>
    <xf numFmtId="0" fontId="4" fillId="12" borderId="9" xfId="0" applyFont="1" applyFill="1" applyBorder="1" applyAlignment="1">
      <alignment horizontal="center"/>
    </xf>
    <xf numFmtId="14" fontId="4" fillId="12" borderId="9" xfId="0" applyNumberFormat="1" applyFont="1" applyFill="1" applyBorder="1" applyAlignment="1">
      <alignment horizontal="center"/>
    </xf>
    <xf numFmtId="2" fontId="4" fillId="12" borderId="9" xfId="0" applyNumberFormat="1" applyFont="1" applyFill="1" applyBorder="1" applyAlignment="1">
      <alignment horizontal="center"/>
    </xf>
    <xf numFmtId="0" fontId="4" fillId="12" borderId="10" xfId="0" applyFont="1" applyFill="1" applyBorder="1" applyAlignment="1">
      <alignment horizontal="center"/>
    </xf>
    <xf numFmtId="10" fontId="4" fillId="0" borderId="24" xfId="0" applyNumberFormat="1" applyFont="1" applyBorder="1" applyAlignment="1">
      <alignment horizontal="center"/>
    </xf>
    <xf numFmtId="10" fontId="4" fillId="0" borderId="25" xfId="0" applyNumberFormat="1" applyFont="1" applyBorder="1" applyAlignment="1">
      <alignment horizontal="center"/>
    </xf>
    <xf numFmtId="10" fontId="4" fillId="0" borderId="26" xfId="0" applyNumberFormat="1" applyFont="1" applyBorder="1" applyAlignment="1">
      <alignment horizontal="center"/>
    </xf>
    <xf numFmtId="2" fontId="4" fillId="13" borderId="8" xfId="0" applyNumberFormat="1" applyFont="1" applyFill="1" applyBorder="1" applyAlignment="1">
      <alignment horizontal="center"/>
    </xf>
    <xf numFmtId="2" fontId="4" fillId="13" borderId="9" xfId="0" applyNumberFormat="1" applyFont="1" applyFill="1" applyBorder="1" applyAlignment="1">
      <alignment horizontal="center"/>
    </xf>
    <xf numFmtId="2" fontId="4" fillId="13" borderId="10" xfId="0" applyNumberFormat="1" applyFont="1" applyFill="1" applyBorder="1" applyAlignment="1">
      <alignment horizontal="center"/>
    </xf>
    <xf numFmtId="2" fontId="4" fillId="14" borderId="8" xfId="0" applyNumberFormat="1" applyFont="1" applyFill="1" applyBorder="1" applyAlignment="1">
      <alignment horizontal="center"/>
    </xf>
    <xf numFmtId="2" fontId="4" fillId="14" borderId="9" xfId="0" applyNumberFormat="1" applyFont="1" applyFill="1" applyBorder="1" applyAlignment="1">
      <alignment horizontal="center"/>
    </xf>
    <xf numFmtId="164" fontId="4" fillId="14" borderId="9" xfId="0" applyNumberFormat="1" applyFont="1" applyFill="1" applyBorder="1" applyAlignment="1">
      <alignment horizontal="center"/>
    </xf>
    <xf numFmtId="2" fontId="4" fillId="14" borderId="10" xfId="0" applyNumberFormat="1" applyFont="1" applyFill="1" applyBorder="1" applyAlignment="1">
      <alignment horizontal="center"/>
    </xf>
    <xf numFmtId="1" fontId="4" fillId="10" borderId="11" xfId="0" applyNumberFormat="1" applyFont="1" applyFill="1" applyBorder="1"/>
    <xf numFmtId="1" fontId="4" fillId="9" borderId="12" xfId="0" applyNumberFormat="1" applyFont="1" applyFill="1" applyBorder="1"/>
    <xf numFmtId="2" fontId="4" fillId="9" borderId="12" xfId="0" applyNumberFormat="1" applyFont="1" applyFill="1" applyBorder="1"/>
    <xf numFmtId="1" fontId="4" fillId="9" borderId="13" xfId="0" applyNumberFormat="1" applyFont="1" applyFill="1" applyBorder="1"/>
    <xf numFmtId="0" fontId="10" fillId="0" borderId="27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4" fillId="15" borderId="21" xfId="0" applyFont="1" applyFill="1" applyBorder="1" applyAlignment="1">
      <alignment horizontal="right"/>
    </xf>
    <xf numFmtId="0" fontId="4" fillId="15" borderId="23" xfId="0" applyFont="1" applyFill="1" applyBorder="1" applyAlignment="1">
      <alignment horizontal="center"/>
    </xf>
    <xf numFmtId="0" fontId="4" fillId="16" borderId="21" xfId="0" applyFont="1" applyFill="1" applyBorder="1" applyAlignment="1">
      <alignment horizontal="right"/>
    </xf>
    <xf numFmtId="2" fontId="4" fillId="0" borderId="22" xfId="0" applyNumberFormat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12" borderId="21" xfId="0" applyFont="1" applyFill="1" applyBorder="1" applyAlignment="1">
      <alignment horizontal="right"/>
    </xf>
    <xf numFmtId="0" fontId="4" fillId="12" borderId="23" xfId="0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2" fontId="4" fillId="12" borderId="23" xfId="0" applyNumberFormat="1" applyFont="1" applyFill="1" applyBorder="1" applyAlignment="1">
      <alignment horizontal="center"/>
    </xf>
    <xf numFmtId="0" fontId="4" fillId="16" borderId="11" xfId="0" applyFont="1" applyFill="1" applyBorder="1" applyAlignment="1">
      <alignment horizontal="right"/>
    </xf>
    <xf numFmtId="2" fontId="4" fillId="0" borderId="12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12" borderId="11" xfId="0" applyFont="1" applyFill="1" applyBorder="1" applyAlignment="1">
      <alignment horizontal="right"/>
    </xf>
    <xf numFmtId="0" fontId="4" fillId="12" borderId="13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right"/>
    </xf>
    <xf numFmtId="2" fontId="4" fillId="11" borderId="12" xfId="0" applyNumberFormat="1" applyFont="1" applyFill="1" applyBorder="1" applyAlignment="1">
      <alignment horizontal="center"/>
    </xf>
    <xf numFmtId="2" fontId="4" fillId="11" borderId="31" xfId="0" applyNumberFormat="1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12" fillId="4" borderId="1" xfId="0" applyFont="1" applyFill="1" applyBorder="1" applyAlignment="1">
      <alignment horizontal="left"/>
    </xf>
    <xf numFmtId="0" fontId="13" fillId="17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18" fillId="18" borderId="1" xfId="0" applyFont="1" applyFill="1" applyBorder="1" applyAlignment="1">
      <alignment horizontal="center"/>
    </xf>
    <xf numFmtId="0" fontId="19" fillId="16" borderId="1" xfId="0" applyFont="1" applyFill="1" applyBorder="1" applyAlignment="1">
      <alignment horizontal="center"/>
    </xf>
    <xf numFmtId="0" fontId="20" fillId="19" borderId="1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0" fillId="5" borderId="8" xfId="0" applyFont="1" applyFill="1" applyBorder="1" applyAlignment="1">
      <alignment horizontal="left"/>
    </xf>
    <xf numFmtId="2" fontId="4" fillId="4" borderId="15" xfId="0" applyNumberFormat="1" applyFont="1" applyFill="1" applyBorder="1" applyAlignment="1">
      <alignment horizontal="center"/>
    </xf>
    <xf numFmtId="0" fontId="4" fillId="12" borderId="16" xfId="0" applyFont="1" applyFill="1" applyBorder="1"/>
    <xf numFmtId="14" fontId="4" fillId="12" borderId="1" xfId="0" applyNumberFormat="1" applyFont="1" applyFill="1" applyBorder="1"/>
    <xf numFmtId="2" fontId="4" fillId="12" borderId="1" xfId="0" applyNumberFormat="1" applyFont="1" applyFill="1" applyBorder="1"/>
    <xf numFmtId="0" fontId="4" fillId="12" borderId="1" xfId="0" applyFont="1" applyFill="1" applyBorder="1"/>
    <xf numFmtId="10" fontId="4" fillId="0" borderId="14" xfId="0" applyNumberFormat="1" applyFont="1" applyBorder="1"/>
    <xf numFmtId="10" fontId="4" fillId="0" borderId="0" xfId="0" applyNumberFormat="1" applyFont="1"/>
    <xf numFmtId="164" fontId="4" fillId="14" borderId="16" xfId="0" applyNumberFormat="1" applyFont="1" applyFill="1" applyBorder="1" applyAlignment="1">
      <alignment horizontal="center"/>
    </xf>
    <xf numFmtId="164" fontId="4" fillId="14" borderId="15" xfId="0" applyNumberFormat="1" applyFont="1" applyFill="1" applyBorder="1" applyAlignment="1">
      <alignment horizontal="center"/>
    </xf>
    <xf numFmtId="164" fontId="4" fillId="9" borderId="19" xfId="0" applyNumberFormat="1" applyFont="1" applyFill="1" applyBorder="1"/>
    <xf numFmtId="1" fontId="4" fillId="0" borderId="0" xfId="0" applyNumberFormat="1" applyFont="1"/>
    <xf numFmtId="14" fontId="4" fillId="0" borderId="0" xfId="0" applyNumberFormat="1" applyFont="1"/>
    <xf numFmtId="164" fontId="4" fillId="9" borderId="22" xfId="0" applyNumberFormat="1" applyFont="1" applyFill="1" applyBorder="1"/>
    <xf numFmtId="14" fontId="21" fillId="0" borderId="0" xfId="0" applyNumberFormat="1" applyFont="1"/>
    <xf numFmtId="14" fontId="22" fillId="0" borderId="0" xfId="0" applyNumberFormat="1" applyFont="1"/>
    <xf numFmtId="0" fontId="4" fillId="12" borderId="1" xfId="0" applyFont="1" applyFill="1" applyBorder="1" applyAlignment="1">
      <alignment horizontal="right"/>
    </xf>
    <xf numFmtId="2" fontId="4" fillId="4" borderId="10" xfId="0" applyNumberFormat="1" applyFont="1" applyFill="1" applyBorder="1" applyAlignment="1">
      <alignment horizontal="center"/>
    </xf>
    <xf numFmtId="0" fontId="4" fillId="12" borderId="8" xfId="0" applyFont="1" applyFill="1" applyBorder="1"/>
    <xf numFmtId="14" fontId="4" fillId="12" borderId="9" xfId="0" applyNumberFormat="1" applyFont="1" applyFill="1" applyBorder="1"/>
    <xf numFmtId="2" fontId="4" fillId="12" borderId="9" xfId="0" applyNumberFormat="1" applyFont="1" applyFill="1" applyBorder="1"/>
    <xf numFmtId="0" fontId="4" fillId="12" borderId="9" xfId="0" applyFont="1" applyFill="1" applyBorder="1"/>
    <xf numFmtId="1" fontId="4" fillId="12" borderId="10" xfId="0" applyNumberFormat="1" applyFont="1" applyFill="1" applyBorder="1" applyAlignment="1">
      <alignment horizontal="center"/>
    </xf>
    <xf numFmtId="10" fontId="4" fillId="0" borderId="24" xfId="0" applyNumberFormat="1" applyFont="1" applyBorder="1"/>
    <xf numFmtId="10" fontId="4" fillId="0" borderId="25" xfId="0" applyNumberFormat="1" applyFont="1" applyBorder="1"/>
    <xf numFmtId="164" fontId="4" fillId="14" borderId="8" xfId="0" applyNumberFormat="1" applyFont="1" applyFill="1" applyBorder="1" applyAlignment="1">
      <alignment horizontal="center"/>
    </xf>
    <xf numFmtId="164" fontId="4" fillId="14" borderId="10" xfId="0" applyNumberFormat="1" applyFont="1" applyFill="1" applyBorder="1" applyAlignment="1">
      <alignment horizontal="center"/>
    </xf>
    <xf numFmtId="164" fontId="4" fillId="9" borderId="12" xfId="0" applyNumberFormat="1" applyFont="1" applyFill="1" applyBorder="1"/>
    <xf numFmtId="0" fontId="4" fillId="12" borderId="9" xfId="0" applyFont="1" applyFill="1" applyBorder="1" applyAlignment="1">
      <alignment horizontal="right"/>
    </xf>
    <xf numFmtId="0" fontId="10" fillId="4" borderId="8" xfId="0" applyFont="1" applyFill="1" applyBorder="1"/>
    <xf numFmtId="0" fontId="10" fillId="4" borderId="9" xfId="0" applyFont="1" applyFill="1" applyBorder="1"/>
    <xf numFmtId="0" fontId="10" fillId="4" borderId="10" xfId="0" applyFont="1" applyFill="1" applyBorder="1"/>
    <xf numFmtId="0" fontId="10" fillId="5" borderId="8" xfId="0" applyFont="1" applyFill="1" applyBorder="1"/>
    <xf numFmtId="0" fontId="10" fillId="5" borderId="9" xfId="0" applyFont="1" applyFill="1" applyBorder="1"/>
    <xf numFmtId="0" fontId="10" fillId="5" borderId="10" xfId="0" applyFont="1" applyFill="1" applyBorder="1"/>
    <xf numFmtId="0" fontId="10" fillId="6" borderId="8" xfId="0" applyFont="1" applyFill="1" applyBorder="1"/>
    <xf numFmtId="0" fontId="10" fillId="6" borderId="9" xfId="0" applyFont="1" applyFill="1" applyBorder="1"/>
    <xf numFmtId="0" fontId="10" fillId="6" borderId="10" xfId="0" applyFont="1" applyFill="1" applyBorder="1"/>
    <xf numFmtId="0" fontId="10" fillId="7" borderId="8" xfId="0" applyFont="1" applyFill="1" applyBorder="1"/>
    <xf numFmtId="0" fontId="10" fillId="7" borderId="9" xfId="0" applyFont="1" applyFill="1" applyBorder="1"/>
    <xf numFmtId="0" fontId="10" fillId="7" borderId="10" xfId="0" applyFont="1" applyFill="1" applyBorder="1"/>
    <xf numFmtId="0" fontId="10" fillId="8" borderId="8" xfId="0" applyFont="1" applyFill="1" applyBorder="1"/>
    <xf numFmtId="0" fontId="10" fillId="8" borderId="9" xfId="0" applyFont="1" applyFill="1" applyBorder="1"/>
    <xf numFmtId="0" fontId="10" fillId="8" borderId="10" xfId="0" applyFont="1" applyFill="1" applyBorder="1"/>
    <xf numFmtId="0" fontId="10" fillId="10" borderId="11" xfId="0" applyFont="1" applyFill="1" applyBorder="1"/>
    <xf numFmtId="0" fontId="10" fillId="9" borderId="12" xfId="0" applyFont="1" applyFill="1" applyBorder="1"/>
    <xf numFmtId="0" fontId="10" fillId="9" borderId="13" xfId="0" applyFont="1" applyFill="1" applyBorder="1"/>
    <xf numFmtId="0" fontId="23" fillId="0" borderId="0" xfId="0" applyFont="1"/>
    <xf numFmtId="2" fontId="4" fillId="13" borderId="1" xfId="0" applyNumberFormat="1" applyFont="1" applyFill="1" applyBorder="1"/>
    <xf numFmtId="0" fontId="24" fillId="0" borderId="0" xfId="0" applyFont="1" applyAlignment="1">
      <alignment horizontal="left" vertical="center"/>
    </xf>
    <xf numFmtId="2" fontId="4" fillId="13" borderId="9" xfId="0" applyNumberFormat="1" applyFont="1" applyFill="1" applyBorder="1"/>
    <xf numFmtId="0" fontId="25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left"/>
    </xf>
    <xf numFmtId="2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22" borderId="1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0" fontId="4" fillId="24" borderId="1" xfId="0" applyFont="1" applyFill="1" applyBorder="1" applyAlignment="1">
      <alignment horizontal="center"/>
    </xf>
    <xf numFmtId="0" fontId="4" fillId="25" borderId="1" xfId="0" applyFont="1" applyFill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4" fillId="0" borderId="32" xfId="0" applyFont="1" applyBorder="1" applyAlignment="1">
      <alignment horizontal="center"/>
    </xf>
    <xf numFmtId="14" fontId="28" fillId="12" borderId="1" xfId="0" applyNumberFormat="1" applyFont="1" applyFill="1" applyBorder="1"/>
    <xf numFmtId="1" fontId="4" fillId="10" borderId="33" xfId="0" applyNumberFormat="1" applyFont="1" applyFill="1" applyBorder="1"/>
    <xf numFmtId="1" fontId="4" fillId="9" borderId="34" xfId="0" applyNumberFormat="1" applyFont="1" applyFill="1" applyBorder="1"/>
    <xf numFmtId="1" fontId="4" fillId="9" borderId="35" xfId="0" applyNumberFormat="1" applyFont="1" applyFill="1" applyBorder="1"/>
    <xf numFmtId="2" fontId="4" fillId="9" borderId="34" xfId="0" applyNumberFormat="1" applyFont="1" applyFill="1" applyBorder="1"/>
    <xf numFmtId="0" fontId="10" fillId="9" borderId="31" xfId="0" applyFont="1" applyFill="1" applyBorder="1" applyAlignment="1">
      <alignment horizontal="left"/>
    </xf>
    <xf numFmtId="0" fontId="27" fillId="12" borderId="1" xfId="0" applyFont="1" applyFill="1" applyBorder="1" applyAlignment="1">
      <alignment horizontal="right"/>
    </xf>
    <xf numFmtId="0" fontId="27" fillId="12" borderId="1" xfId="0" applyFont="1" applyFill="1" applyBorder="1"/>
    <xf numFmtId="0" fontId="27" fillId="12" borderId="15" xfId="0" applyFont="1" applyFill="1" applyBorder="1" applyAlignment="1">
      <alignment horizontal="center"/>
    </xf>
    <xf numFmtId="1" fontId="4" fillId="9" borderId="37" xfId="0" applyNumberFormat="1" applyFont="1" applyFill="1" applyBorder="1"/>
    <xf numFmtId="1" fontId="4" fillId="9" borderId="38" xfId="0" applyNumberFormat="1" applyFont="1" applyFill="1" applyBorder="1"/>
    <xf numFmtId="1" fontId="4" fillId="9" borderId="39" xfId="0" applyNumberFormat="1" applyFont="1" applyFill="1" applyBorder="1"/>
    <xf numFmtId="0" fontId="27" fillId="12" borderId="9" xfId="0" applyFont="1" applyFill="1" applyBorder="1" applyAlignment="1">
      <alignment horizontal="right"/>
    </xf>
    <xf numFmtId="0" fontId="27" fillId="12" borderId="9" xfId="0" applyFont="1" applyFill="1" applyBorder="1"/>
    <xf numFmtId="0" fontId="27" fillId="12" borderId="10" xfId="0" applyFont="1" applyFill="1" applyBorder="1" applyAlignment="1">
      <alignment horizontal="center"/>
    </xf>
    <xf numFmtId="1" fontId="4" fillId="9" borderId="31" xfId="0" applyNumberFormat="1" applyFont="1" applyFill="1" applyBorder="1"/>
    <xf numFmtId="0" fontId="27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/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10" fillId="9" borderId="5" xfId="0" applyFont="1" applyFill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0" fontId="4" fillId="4" borderId="2" xfId="0" applyFont="1" applyFill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/>
    <xf numFmtId="0" fontId="10" fillId="5" borderId="2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164" fontId="10" fillId="8" borderId="2" xfId="0" applyNumberFormat="1" applyFont="1" applyFill="1" applyBorder="1" applyAlignment="1">
      <alignment horizontal="center"/>
    </xf>
    <xf numFmtId="0" fontId="10" fillId="4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9" fillId="0" borderId="36" xfId="0" applyFont="1" applyBorder="1"/>
    <xf numFmtId="14" fontId="4" fillId="12" borderId="40" xfId="0" applyNumberFormat="1" applyFont="1" applyFill="1" applyBorder="1"/>
  </cellXfs>
  <cellStyles count="1">
    <cellStyle name="Normal" xfId="0" builtinId="0"/>
  </cellStyles>
  <dxfs count="159">
    <dxf>
      <fill>
        <patternFill patternType="solid">
          <fgColor theme="0"/>
          <bgColor theme="0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rgb="FFFF6161"/>
          <bgColor rgb="FFFF6161"/>
        </patternFill>
      </fill>
    </dxf>
    <dxf>
      <fill>
        <patternFill patternType="solid">
          <fgColor rgb="FFFFCCCC"/>
          <bgColor rgb="FFFFCCCC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rgb="FFFFE598"/>
          <bgColor rgb="FFFFE598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AEABAB"/>
          <bgColor rgb="FFAEABA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CCCC"/>
          <bgColor rgb="FFFFCCCC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CA75FF"/>
          <bgColor rgb="FFCA75FF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AB1000"/>
  <sheetViews>
    <sheetView workbookViewId="0">
      <selection activeCell="Z23" sqref="Z23"/>
    </sheetView>
  </sheetViews>
  <sheetFormatPr baseColWidth="10" defaultColWidth="14.5" defaultRowHeight="15" customHeight="1" x14ac:dyDescent="0.2"/>
  <cols>
    <col min="1" max="1" width="23.6640625" customWidth="1"/>
    <col min="2" max="2" width="9.83203125" customWidth="1"/>
    <col min="3" max="3" width="11" customWidth="1"/>
    <col min="4" max="4" width="10.1640625" customWidth="1"/>
    <col min="5" max="5" width="7.33203125" customWidth="1"/>
    <col min="6" max="10" width="9.83203125" customWidth="1"/>
    <col min="11" max="11" width="11.5" customWidth="1"/>
    <col min="12" max="12" width="15.5" customWidth="1"/>
    <col min="13" max="18" width="7" customWidth="1"/>
    <col min="19" max="19" width="11.5" customWidth="1"/>
    <col min="20" max="20" width="7" customWidth="1"/>
    <col min="21" max="21" width="4.6640625" customWidth="1"/>
    <col min="22" max="22" width="5.6640625" customWidth="1"/>
    <col min="23" max="28" width="11.5" customWidth="1"/>
  </cols>
  <sheetData>
    <row r="2" spans="1:19" x14ac:dyDescent="0.2">
      <c r="A2" s="104" t="s">
        <v>58</v>
      </c>
      <c r="B2" s="104" t="s">
        <v>44</v>
      </c>
      <c r="C2" s="166" t="s">
        <v>176</v>
      </c>
      <c r="D2" s="167" t="s">
        <v>180</v>
      </c>
      <c r="E2" s="167" t="s">
        <v>8</v>
      </c>
      <c r="F2" s="167" t="s">
        <v>10</v>
      </c>
      <c r="G2" s="167" t="s">
        <v>14</v>
      </c>
      <c r="H2" s="167" t="s">
        <v>497</v>
      </c>
      <c r="I2" s="167" t="s">
        <v>498</v>
      </c>
      <c r="J2" s="167" t="s">
        <v>499</v>
      </c>
      <c r="L2" s="104" t="s">
        <v>58</v>
      </c>
      <c r="M2" s="166" t="s">
        <v>20</v>
      </c>
      <c r="N2" s="166" t="s">
        <v>176</v>
      </c>
      <c r="O2" s="166" t="s">
        <v>180</v>
      </c>
      <c r="P2" s="166" t="s">
        <v>8</v>
      </c>
      <c r="Q2" s="166" t="s">
        <v>10</v>
      </c>
      <c r="R2" s="166" t="s">
        <v>379</v>
      </c>
      <c r="S2" s="166" t="s">
        <v>500</v>
      </c>
    </row>
    <row r="3" spans="1:19" x14ac:dyDescent="0.2">
      <c r="A3" s="34" t="s">
        <v>153</v>
      </c>
      <c r="B3" s="42">
        <v>0.28312958435207825</v>
      </c>
      <c r="C3" s="42">
        <v>4.8484848484848485E-2</v>
      </c>
      <c r="D3" s="168">
        <v>0.22950819672131148</v>
      </c>
      <c r="E3" s="168">
        <v>10.199999999999999</v>
      </c>
      <c r="F3" s="168">
        <v>4.82</v>
      </c>
      <c r="G3" s="168" t="e">
        <f>VLOOKUP(A3,Overall!$1:$1048576,33,FALSE)</f>
        <v>#N/A</v>
      </c>
      <c r="H3" s="168">
        <v>8.2714285714285722</v>
      </c>
      <c r="I3" s="169">
        <v>579</v>
      </c>
      <c r="J3" s="169">
        <v>70</v>
      </c>
      <c r="L3" s="7" t="s">
        <v>501</v>
      </c>
      <c r="M3" s="42">
        <f>VLOOKUP($L$3,$A$3:$J$196,2,FALSE)</f>
        <v>0.32976746294365622</v>
      </c>
      <c r="N3" s="42">
        <f>VLOOKUP($L$3,$A$3:$J$196,3,FALSE)</f>
        <v>0.11778391740584558</v>
      </c>
      <c r="O3" s="168">
        <f>VLOOKUP($L$3,$A$3:$J$196,4,FALSE)</f>
        <v>0.25888324873096447</v>
      </c>
      <c r="P3" s="168">
        <f>VLOOKUP($L$3,$A$3:$J$196,5,FALSE)</f>
        <v>5.7</v>
      </c>
      <c r="Q3" s="168">
        <f>VLOOKUP($L$3,$A$3:$J$196,6,FALSE)</f>
        <v>3.81</v>
      </c>
      <c r="R3" s="168" t="e">
        <f>VLOOKUP($L$3,$A$3:$J$196,7,FALSE)</f>
        <v>#N/A</v>
      </c>
      <c r="S3" s="168">
        <f>VLOOKUP($L$3,$A$3:$J$196,8,FALSE)</f>
        <v>6.3537117903930129</v>
      </c>
    </row>
    <row r="4" spans="1:19" x14ac:dyDescent="0.2">
      <c r="A4" s="34" t="s">
        <v>148</v>
      </c>
      <c r="B4" s="42">
        <v>0.27867161716171618</v>
      </c>
      <c r="C4" s="42">
        <v>7.2995015858631621E-2</v>
      </c>
      <c r="D4" s="168">
        <v>0.2709677419354839</v>
      </c>
      <c r="E4" s="168">
        <v>9.1999999999999993</v>
      </c>
      <c r="F4" s="168">
        <v>5.21</v>
      </c>
      <c r="G4" s="168" t="e">
        <f>VLOOKUP(A4,Overall!$1:$1048576,33,FALSE)</f>
        <v>#N/A</v>
      </c>
      <c r="H4" s="168">
        <v>8.1878787878787875</v>
      </c>
      <c r="I4" s="169">
        <v>1351</v>
      </c>
      <c r="J4" s="169">
        <v>165</v>
      </c>
      <c r="L4" s="11"/>
      <c r="M4" s="11" t="str">
        <f>IF(M3&gt;=O23,$L23,(IF(AND(M3&gt;=O24,M3&lt;P24),$L24,IF(AND(M3&gt;=O25,M3&lt;P25),$L25,IF(AND(M3&gt;=O26,M3&lt;P26),$L26,IF(AND(M3&gt;=O27,M3&lt;P27),$L27,IF(AND(M3&gt;=O28,M3&lt;P28),$L28,IF(AND(M3&gt;=O29,M3&lt;P29),$L29,IF(AND(M3&gt;=O30,M3&lt;P30),$L30,IF(AND(M3&gt;=O31,M3&lt;P31),$L31,IF(AND(M3&gt;=O32,M3&lt;P32),$L32,IF(AND(M3&gt;=O33,M3&lt;P33),$L33,IF(AND(M3&gt;=O34,M3&lt;P34),$L34,IF(M3&lt;P35,$L35,))))))))))))))</f>
        <v>A</v>
      </c>
      <c r="N4" s="11" t="str">
        <f>IF(N3&gt;=Q23,$L23,(IF(AND(N3&gt;=Q24,N3&lt;R24),$L24,IF(AND(N3&gt;=Q25,N3&lt;R25),$L25,IF(AND(N3&gt;=Q26,N3&lt;R26),$L26,IF(AND(N3&gt;=Q27,N3&lt;R27),$L27,IF(AND(N3&gt;=Q28,N3&lt;R28),$L28,IF(AND(N3&gt;=Q29,N3&lt;R29),$L29,IF(AND(N3&gt;=Q30,N3&lt;R30),$L30,IF(AND(N3&gt;=Q31,N3&lt;R31),$L31,IF(AND(N3&gt;=Q32,N3&lt;R32),$L32,IF(AND(N3&gt;=Q33,N3&lt;R33),$L33,IF(AND(N3&gt;=Q34,N3&lt;R34),$L34,IF(N3&lt;R35,$L35,))))))))))))))</f>
        <v>A+</v>
      </c>
      <c r="O4" s="11" t="str">
        <f>IF(O3&gt;=S23,$L23,(IF(AND(O3&gt;=S24,O3&lt;T24),$L24,IF(AND(O3&gt;=S25,O3&lt;T25),$L25,IF(AND(O3&gt;=S26,O3&lt;T26),$L26,IF(AND(O3&gt;=S27,O3&lt;T27),$L27,IF(AND(O3&gt;=S28,O3&lt;T28),$L28,IF(AND(O3&gt;=S29,O3&lt;T29),$L29,IF(AND(O3&gt;=S30,O3&lt;T30),$L30,IF(AND(O3&gt;=S31,O3&lt;T31),$L31,IF(AND(O3&gt;=S32,O3&lt;T32),$L32,IF(AND(O3&gt;=S33,O3&lt;T33),$L33,IF(AND(O3&gt;=S34,O3&lt;T34),$L34,IF(O3&lt;T35,$L35,))))))))))))))</f>
        <v>B</v>
      </c>
      <c r="P4" s="11" t="str">
        <f>IF(P3&gt;=U23,$L23,(IF(AND(P3&gt;=U24,P3&lt;V24),$L24,IF(AND(P3&gt;=U25,P3&lt;V25),$L25,IF(AND(P3&gt;=U26,P3&lt;V26),$L26,IF(AND(P3&gt;=U27,P3&lt;V27),$L27,IF(AND(P3&gt;=U28,P3&lt;V28),$L28,IF(AND(P3&gt;=U29,P3&lt;V29),$L29,IF(AND(P3&gt;=U30,P3&lt;V30),$L30,IF(AND(P3&gt;=U31,P3&lt;V31),$L31,IF(AND(P3&gt;=U32,P3&lt;V32),$L32,IF(AND(P3&gt;=U33,P3&lt;V33),$L33,IF(AND(P3&gt;=U34,P3&lt;V34),$L34,IF(P3&lt;V35,$L35,))))))))))))))</f>
        <v>D+</v>
      </c>
      <c r="Q4" s="11" t="str">
        <f>IF(Q3&gt;=W23,$L23,(IF(AND(Q3&gt;=W24,Q3&lt;X24),$L24,IF(AND(Q3&gt;=W25,Q3&lt;X25),$L25,IF(AND(Q3&gt;=W26,Q3&lt;X26),$L26,IF(AND(Q3&gt;=W27,Q3&lt;X27),$L27,IF(AND(Q3&gt;=W28,Q3&lt;X28),$L28,IF(AND(Q3&gt;=W29,Q3&lt;X29),$L29,IF(AND(Q3&gt;=W30,Q3&lt;X30),$L30,IF(AND(Q3&gt;=W31,Q3&lt;X31),$L31,IF(AND(Q3&gt;=W32,Q3&lt;X32),$L32,IF(AND(Q3&gt;=W33,Q3&lt;X33),$L33,IF(AND(Q3&gt;=W34,Q3&lt;X34),$L34,IF(Q3&lt;X35,$L35,))))))))))))))</f>
        <v>C+</v>
      </c>
      <c r="R4" s="11" t="e">
        <f>IF(R3&gt;=AA23,$L23,(IF(AND(R3&gt;=AA24,R3&lt;AB24),$L24,IF(AND(R3&gt;=AA25,R3&lt;AB25),$L25,IF(AND(R3&gt;=AA26,R3&lt;AB26),$L26,IF(AND(R3&gt;=AA27,R3&lt;AB27),$L27,IF(AND(R3&gt;=AA28,R3&lt;AB28),$L28,IF(AND(R3&gt;=AA29,R3&lt;AB29),$L29,IF(AND(R3&gt;=AA30,R3&lt;AB30),$L30,IF(AND(R3&gt;=AA31,R3&lt;AB31),$L31,IF(AND(R3&gt;=AA32,R3&lt;AB32),$L32,IF(AND(R3&gt;=AA33,R3&lt;AB33),$L33,IF(AND(R3&gt;=AA34,R3&lt;AB34),$L34,IF(R3&lt;AB35,$L35,))))))))))))))</f>
        <v>#N/A</v>
      </c>
      <c r="S4" s="11" t="str">
        <f>IF(S3&gt;=Y23,$L23,(IF(AND(S3&gt;=Y24,S3&lt;Z24),$L24,IF(AND(S3&gt;=Y25,S3&lt;Z25),$L25,IF(AND(S3&gt;=Y26,S3&lt;Z26),$L26,IF(AND(S3&gt;=Y27,S3&lt;Z27),$L27,IF(AND(S3&gt;=Y28,S3&lt;Z28),$L28,IF(AND(S3&gt;=Y29,S3&lt;Z29),$L29,IF(AND(S3&gt;=Y30,S3&lt;Z30),$L30,IF(AND(S3&gt;=Y31,S3&lt;Z31),$L31,IF(AND(S3&gt;=Y32,S3&lt;Z32),$L32,IF(AND(S3&gt;=Y33,S3&lt;Z33),$L33,IF(AND(S3&gt;=Y34,S3&lt;Z34),$L34,IF(S3&lt;Z35,$L35,))))))))))))))</f>
        <v>B-</v>
      </c>
    </row>
    <row r="5" spans="1:19" x14ac:dyDescent="0.2">
      <c r="A5" s="34" t="s">
        <v>76</v>
      </c>
      <c r="B5" s="42">
        <v>0.35470737913486006</v>
      </c>
      <c r="C5" s="42">
        <v>2.2321428571428572E-2</v>
      </c>
      <c r="D5" s="168">
        <v>0.19814241486068113</v>
      </c>
      <c r="E5" s="168">
        <v>7.2</v>
      </c>
      <c r="F5" s="168">
        <v>3.54</v>
      </c>
      <c r="G5" s="168" t="e">
        <f>VLOOKUP(A5,Overall!$1:$1048576,33,FALSE)</f>
        <v>#N/A</v>
      </c>
      <c r="H5" s="168">
        <v>6.336363636363636</v>
      </c>
      <c r="I5" s="169">
        <v>2091</v>
      </c>
      <c r="J5" s="169">
        <v>330</v>
      </c>
      <c r="L5" s="11"/>
      <c r="M5" s="11"/>
      <c r="N5" s="11"/>
      <c r="O5" s="11"/>
      <c r="P5" s="11"/>
      <c r="Q5" s="11"/>
      <c r="R5" s="11"/>
      <c r="S5" s="11"/>
    </row>
    <row r="6" spans="1:19" x14ac:dyDescent="0.2">
      <c r="A6" s="34" t="s">
        <v>143</v>
      </c>
      <c r="B6" s="42">
        <v>0.16097023153252479</v>
      </c>
      <c r="C6" s="42">
        <v>5.4805194805194808E-2</v>
      </c>
      <c r="D6" s="168">
        <v>0.35643564356435642</v>
      </c>
      <c r="E6" s="168">
        <v>8</v>
      </c>
      <c r="F6" s="168">
        <v>5.86</v>
      </c>
      <c r="G6" s="168" t="e">
        <f>VLOOKUP(A6,Overall!$1:$1048576,33,FALSE)</f>
        <v>#N/A</v>
      </c>
      <c r="H6" s="168">
        <v>7.3613445378151257</v>
      </c>
      <c r="I6" s="169">
        <v>876</v>
      </c>
      <c r="J6" s="169">
        <v>119</v>
      </c>
      <c r="L6" s="11"/>
      <c r="M6" s="11"/>
      <c r="N6" s="11"/>
      <c r="O6" s="11"/>
      <c r="P6" s="11"/>
      <c r="Q6" s="11"/>
      <c r="R6" s="11"/>
      <c r="S6" s="11"/>
    </row>
    <row r="7" spans="1:19" x14ac:dyDescent="0.2">
      <c r="A7" s="34" t="s">
        <v>123</v>
      </c>
      <c r="B7" s="42">
        <v>0.16818090046436504</v>
      </c>
      <c r="C7" s="42">
        <v>2.3704225352112678E-2</v>
      </c>
      <c r="D7" s="168">
        <v>0.26060606060606062</v>
      </c>
      <c r="E7" s="168">
        <v>8.1</v>
      </c>
      <c r="F7" s="168">
        <v>4.3</v>
      </c>
      <c r="G7" s="168" t="e">
        <f>VLOOKUP(A7,Overall!$1:$1048576,33,FALSE)</f>
        <v>#N/A</v>
      </c>
      <c r="H7" s="168">
        <v>4.871345029239766</v>
      </c>
      <c r="I7" s="169">
        <v>833</v>
      </c>
      <c r="J7" s="169">
        <v>171</v>
      </c>
      <c r="L7" s="11"/>
      <c r="M7" s="11"/>
      <c r="N7" s="11"/>
      <c r="O7" s="11"/>
      <c r="P7" s="11"/>
      <c r="Q7" s="11"/>
      <c r="R7" s="11"/>
      <c r="S7" s="11"/>
    </row>
    <row r="8" spans="1:19" x14ac:dyDescent="0.2">
      <c r="A8" s="34" t="s">
        <v>299</v>
      </c>
      <c r="B8" s="42">
        <v>0.26404980114127613</v>
      </c>
      <c r="C8" s="42">
        <v>4.5602605863192182E-2</v>
      </c>
      <c r="D8" s="168">
        <v>0.24299065420560748</v>
      </c>
      <c r="E8" s="168">
        <v>6.6</v>
      </c>
      <c r="F8" s="168">
        <v>4.63</v>
      </c>
      <c r="G8" s="168" t="e">
        <f>VLOOKUP(A8,Overall!$1:$1048576,33,FALSE)</f>
        <v>#N/A</v>
      </c>
      <c r="H8" s="168">
        <v>6.4978723404255323</v>
      </c>
      <c r="I8" s="169">
        <v>1527</v>
      </c>
      <c r="J8" s="169">
        <v>235</v>
      </c>
      <c r="L8" s="11"/>
      <c r="M8" s="11"/>
      <c r="N8" s="11"/>
      <c r="O8" s="11"/>
      <c r="P8" s="11"/>
      <c r="Q8" s="11"/>
      <c r="R8" s="11"/>
      <c r="S8" s="11"/>
    </row>
    <row r="9" spans="1:19" x14ac:dyDescent="0.2">
      <c r="A9" s="34" t="s">
        <v>135</v>
      </c>
      <c r="B9" s="42">
        <v>0.27737467018469658</v>
      </c>
      <c r="C9" s="42">
        <v>4.5573654390934845E-2</v>
      </c>
      <c r="D9" s="168">
        <v>0.1953125</v>
      </c>
      <c r="E9" s="168">
        <v>6.7</v>
      </c>
      <c r="F9" s="168">
        <v>3.9</v>
      </c>
      <c r="G9" s="168" t="e">
        <f>VLOOKUP(A9,Overall!$1:$1048576,33,FALSE)</f>
        <v>#N/A</v>
      </c>
      <c r="H9" s="168">
        <v>6.0722021660649821</v>
      </c>
      <c r="I9" s="169">
        <v>1682</v>
      </c>
      <c r="J9" s="169">
        <v>277</v>
      </c>
      <c r="L9" s="11"/>
      <c r="M9" s="11"/>
      <c r="N9" s="11"/>
      <c r="O9" s="11"/>
      <c r="P9" s="11"/>
      <c r="Q9" s="11"/>
      <c r="R9" s="11"/>
      <c r="S9" s="11"/>
    </row>
    <row r="10" spans="1:19" x14ac:dyDescent="0.2">
      <c r="A10" s="34" t="s">
        <v>267</v>
      </c>
      <c r="B10" s="42">
        <v>0.17956806600339723</v>
      </c>
      <c r="C10" s="42">
        <v>6.0344827586206899E-2</v>
      </c>
      <c r="D10" s="168">
        <v>0.24561403508771928</v>
      </c>
      <c r="E10" s="168">
        <v>7.9</v>
      </c>
      <c r="F10" s="168">
        <v>3.91</v>
      </c>
      <c r="G10" s="168" t="e">
        <f>VLOOKUP(A10,Overall!$1:$1048576,33,FALSE)</f>
        <v>#N/A</v>
      </c>
      <c r="H10" s="168">
        <v>5.6488549618320612</v>
      </c>
      <c r="I10" s="169">
        <v>740</v>
      </c>
      <c r="J10" s="169">
        <v>131</v>
      </c>
      <c r="L10" s="11"/>
      <c r="M10" s="11"/>
      <c r="N10" s="11"/>
      <c r="O10" s="11"/>
      <c r="P10" s="11"/>
      <c r="Q10" s="11"/>
      <c r="R10" s="11"/>
      <c r="S10" s="11"/>
    </row>
    <row r="11" spans="1:19" x14ac:dyDescent="0.2">
      <c r="A11" s="34" t="s">
        <v>66</v>
      </c>
      <c r="B11" s="42">
        <v>0.36961900049480456</v>
      </c>
      <c r="C11" s="42">
        <v>0.1253131371977862</v>
      </c>
      <c r="D11" s="168">
        <v>0.31597222222222221</v>
      </c>
      <c r="E11" s="168">
        <v>7.4</v>
      </c>
      <c r="F11" s="168">
        <v>4.1900000000000004</v>
      </c>
      <c r="G11" s="168" t="e">
        <f>VLOOKUP(A11,Overall!$1:$1048576,33,FALSE)</f>
        <v>#N/A</v>
      </c>
      <c r="H11" s="168">
        <v>6.981308411214953</v>
      </c>
      <c r="I11" s="169">
        <v>2241</v>
      </c>
      <c r="J11" s="169">
        <v>321</v>
      </c>
      <c r="L11" s="11"/>
      <c r="M11" s="11"/>
      <c r="N11" s="11"/>
      <c r="O11" s="11"/>
      <c r="P11" s="11"/>
      <c r="Q11" s="11"/>
      <c r="R11" s="11"/>
      <c r="S11" s="11"/>
    </row>
    <row r="12" spans="1:19" x14ac:dyDescent="0.2">
      <c r="A12" s="34" t="s">
        <v>142</v>
      </c>
      <c r="B12" s="42">
        <v>0.23452768729641693</v>
      </c>
      <c r="C12" s="42">
        <v>6.6436273154547962E-2</v>
      </c>
      <c r="D12" s="168">
        <v>0.29936305732484075</v>
      </c>
      <c r="E12" s="168">
        <v>7.9</v>
      </c>
      <c r="F12" s="168">
        <v>4.47</v>
      </c>
      <c r="G12" s="168" t="e">
        <f>VLOOKUP(A12,Overall!$1:$1048576,33,FALSE)</f>
        <v>#N/A</v>
      </c>
      <c r="H12" s="168">
        <v>8.3076923076923084</v>
      </c>
      <c r="I12" s="169">
        <v>1512</v>
      </c>
      <c r="J12" s="169">
        <v>182</v>
      </c>
      <c r="L12" s="11"/>
      <c r="M12" s="11"/>
      <c r="N12" s="11"/>
      <c r="O12" s="11"/>
      <c r="P12" s="11"/>
      <c r="Q12" s="11"/>
      <c r="R12" s="11"/>
      <c r="S12" s="11"/>
    </row>
    <row r="13" spans="1:19" x14ac:dyDescent="0.2">
      <c r="A13" s="34" t="s">
        <v>92</v>
      </c>
      <c r="B13" s="42">
        <v>0.45809304113802385</v>
      </c>
      <c r="C13" s="42">
        <v>4.3671874999999999E-2</v>
      </c>
      <c r="D13" s="168">
        <v>0.29757785467128028</v>
      </c>
      <c r="E13" s="168">
        <v>7.8</v>
      </c>
      <c r="F13" s="168">
        <v>4.78</v>
      </c>
      <c r="G13" s="168" t="e">
        <f>VLOOKUP(A13,Overall!$1:$1048576,33,FALSE)</f>
        <v>#N/A</v>
      </c>
      <c r="H13" s="168">
        <v>7.7370129870129869</v>
      </c>
      <c r="I13" s="169">
        <v>2383</v>
      </c>
      <c r="J13" s="169">
        <v>308</v>
      </c>
      <c r="L13" s="11"/>
      <c r="M13" s="11"/>
      <c r="N13" s="11"/>
      <c r="O13" s="11"/>
      <c r="P13" s="11"/>
      <c r="Q13" s="11"/>
      <c r="R13" s="11"/>
      <c r="S13" s="11"/>
    </row>
    <row r="14" spans="1:19" x14ac:dyDescent="0.2">
      <c r="A14" s="34" t="s">
        <v>138</v>
      </c>
      <c r="B14" s="42">
        <v>0.13876843018213356</v>
      </c>
      <c r="C14" s="42">
        <v>1.732045866022933E-2</v>
      </c>
      <c r="D14" s="168">
        <v>0.19469026548672566</v>
      </c>
      <c r="E14" s="168">
        <v>9.3000000000000007</v>
      </c>
      <c r="F14" s="168">
        <v>5.03</v>
      </c>
      <c r="G14" s="168" t="e">
        <f>VLOOKUP(A14,Overall!$1:$1048576,33,FALSE)</f>
        <v>#N/A</v>
      </c>
      <c r="H14" s="168">
        <v>7.68</v>
      </c>
      <c r="I14" s="169">
        <v>960</v>
      </c>
      <c r="J14" s="169">
        <v>125</v>
      </c>
      <c r="L14" s="11"/>
      <c r="M14" s="11"/>
      <c r="N14" s="11"/>
      <c r="O14" s="11"/>
      <c r="P14" s="11"/>
      <c r="Q14" s="11"/>
      <c r="R14" s="11"/>
      <c r="S14" s="11"/>
    </row>
    <row r="15" spans="1:19" x14ac:dyDescent="0.2">
      <c r="A15" s="34" t="s">
        <v>239</v>
      </c>
      <c r="B15" s="42">
        <v>0.28865979381443296</v>
      </c>
      <c r="C15" s="42">
        <v>0.15320158102766798</v>
      </c>
      <c r="D15" s="168">
        <v>0.24043715846994534</v>
      </c>
      <c r="E15" s="168">
        <v>10</v>
      </c>
      <c r="F15" s="168">
        <v>4.17</v>
      </c>
      <c r="G15" s="168" t="e">
        <f>VLOOKUP(A15,Overall!$1:$1048576,33,FALSE)</f>
        <v>#N/A</v>
      </c>
      <c r="H15" s="168">
        <v>6.4424778761061949</v>
      </c>
      <c r="I15" s="169">
        <v>1456</v>
      </c>
      <c r="J15" s="169">
        <v>226</v>
      </c>
      <c r="L15" s="11"/>
      <c r="M15" s="11"/>
      <c r="N15" s="11"/>
      <c r="O15" s="11"/>
      <c r="P15" s="11"/>
      <c r="Q15" s="11"/>
      <c r="R15" s="11"/>
      <c r="S15" s="11"/>
    </row>
    <row r="16" spans="1:19" x14ac:dyDescent="0.2">
      <c r="A16" s="34" t="s">
        <v>246</v>
      </c>
      <c r="B16" s="42">
        <v>0.22197802197802197</v>
      </c>
      <c r="C16" s="42">
        <v>2.6591951095262356E-2</v>
      </c>
      <c r="D16" s="168">
        <v>0.3125</v>
      </c>
      <c r="E16" s="168">
        <v>7.5</v>
      </c>
      <c r="F16" s="168">
        <v>5.0599999999999996</v>
      </c>
      <c r="G16" s="168" t="e">
        <f>VLOOKUP(A16,Overall!$1:$1048576,33,FALSE)</f>
        <v>#N/A</v>
      </c>
      <c r="H16" s="168">
        <v>6.3125</v>
      </c>
      <c r="I16" s="169">
        <v>1515</v>
      </c>
      <c r="J16" s="169">
        <v>240</v>
      </c>
      <c r="L16" s="11"/>
      <c r="M16" s="11"/>
      <c r="N16" s="11"/>
      <c r="O16" s="11"/>
      <c r="P16" s="11"/>
      <c r="Q16" s="11"/>
      <c r="R16" s="11"/>
      <c r="S16" s="11"/>
    </row>
    <row r="17" spans="1:28" x14ac:dyDescent="0.2">
      <c r="A17" s="34" t="s">
        <v>110</v>
      </c>
      <c r="B17" s="42">
        <v>0.1388585472419443</v>
      </c>
      <c r="C17" s="42">
        <v>9.4155653450807633E-2</v>
      </c>
      <c r="D17" s="168">
        <v>0.24050632911392406</v>
      </c>
      <c r="E17" s="168">
        <v>7.7</v>
      </c>
      <c r="F17" s="168">
        <v>4.97</v>
      </c>
      <c r="G17" s="168" t="e">
        <f>VLOOKUP(A17,Overall!$1:$1048576,33,FALSE)</f>
        <v>#N/A</v>
      </c>
      <c r="H17" s="168">
        <v>11.426966292134832</v>
      </c>
      <c r="I17" s="169">
        <v>1017</v>
      </c>
      <c r="J17" s="169">
        <v>89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8" x14ac:dyDescent="0.2">
      <c r="A18" s="34" t="s">
        <v>109</v>
      </c>
      <c r="B18" s="42">
        <v>0.30092845439650462</v>
      </c>
      <c r="C18" s="42">
        <v>6.0646108663729797E-2</v>
      </c>
      <c r="D18" s="168">
        <v>0.26635514018691586</v>
      </c>
      <c r="E18" s="168">
        <v>8.9</v>
      </c>
      <c r="F18" s="168">
        <v>5.6</v>
      </c>
      <c r="G18" s="168" t="e">
        <f>VLOOKUP(A18,Overall!$1:$1048576,33,FALSE)</f>
        <v>#N/A</v>
      </c>
      <c r="H18" s="168">
        <v>10.15668202764977</v>
      </c>
      <c r="I18" s="169">
        <v>2204</v>
      </c>
      <c r="J18" s="169">
        <v>217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8" x14ac:dyDescent="0.2">
      <c r="A19" s="34" t="s">
        <v>133</v>
      </c>
      <c r="B19" s="42">
        <v>0.36910112359550562</v>
      </c>
      <c r="C19" s="42">
        <v>0.13856589147286821</v>
      </c>
      <c r="D19" s="168">
        <v>0.27638190954773867</v>
      </c>
      <c r="E19" s="168">
        <v>5.2</v>
      </c>
      <c r="F19" s="168">
        <v>3.73</v>
      </c>
      <c r="G19" s="168" t="e">
        <f>VLOOKUP(A19,Overall!$1:$1048576,33,FALSE)</f>
        <v>#N/A</v>
      </c>
      <c r="H19" s="168">
        <v>5.7631578947368425</v>
      </c>
      <c r="I19" s="169">
        <v>1314</v>
      </c>
      <c r="J19" s="169">
        <v>228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8" x14ac:dyDescent="0.2">
      <c r="A20" s="34" t="s">
        <v>90</v>
      </c>
      <c r="B20" s="42">
        <v>0.25804640718562877</v>
      </c>
      <c r="C20" s="42">
        <v>4.6880907372400756E-2</v>
      </c>
      <c r="D20" s="168">
        <v>0.18565400843881857</v>
      </c>
      <c r="E20" s="168">
        <v>7.6</v>
      </c>
      <c r="F20" s="168">
        <v>4.13</v>
      </c>
      <c r="G20" s="168" t="e">
        <f>VLOOKUP(A20,Overall!$1:$1048576,33,FALSE)</f>
        <v>#N/A</v>
      </c>
      <c r="H20" s="168">
        <v>5.4078431372549023</v>
      </c>
      <c r="I20" s="169">
        <v>1379</v>
      </c>
      <c r="J20" s="169">
        <v>255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8" ht="15.75" customHeight="1" x14ac:dyDescent="0.2">
      <c r="A21" s="34" t="s">
        <v>112</v>
      </c>
      <c r="B21" s="42">
        <v>0.11824096926183532</v>
      </c>
      <c r="C21" s="42">
        <v>1.2979351032448377E-2</v>
      </c>
      <c r="D21" s="168">
        <v>0.21212121212121213</v>
      </c>
      <c r="E21" s="168">
        <v>7.7</v>
      </c>
      <c r="F21" s="168">
        <v>5.08</v>
      </c>
      <c r="G21" s="168" t="e">
        <f>VLOOKUP(A21,Overall!$1:$1048576,33,FALSE)</f>
        <v>#N/A</v>
      </c>
      <c r="H21" s="168">
        <v>7.9848484848484844</v>
      </c>
      <c r="I21" s="169">
        <v>527</v>
      </c>
      <c r="J21" s="169">
        <v>66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8" ht="15.75" customHeight="1" x14ac:dyDescent="0.2">
      <c r="A22" s="34" t="s">
        <v>137</v>
      </c>
      <c r="B22" s="42">
        <v>0.29494576505885067</v>
      </c>
      <c r="C22" s="42">
        <v>4.1363462274990423E-2</v>
      </c>
      <c r="D22" s="168">
        <v>0.32704402515723269</v>
      </c>
      <c r="E22" s="168">
        <v>6.9</v>
      </c>
      <c r="F22" s="168">
        <v>3.78</v>
      </c>
      <c r="G22" s="168" t="e">
        <f>VLOOKUP(A22,Overall!$1:$1048576,33,FALSE)</f>
        <v>#N/A</v>
      </c>
      <c r="H22" s="168">
        <v>6.5204081632653059</v>
      </c>
      <c r="I22" s="169">
        <v>1278</v>
      </c>
      <c r="J22" s="169">
        <v>196</v>
      </c>
      <c r="L22" s="34" t="s">
        <v>502</v>
      </c>
      <c r="M22" s="34" t="s">
        <v>503</v>
      </c>
      <c r="N22" s="34" t="s">
        <v>504</v>
      </c>
      <c r="O22" s="215" t="s">
        <v>505</v>
      </c>
      <c r="P22" s="198"/>
      <c r="Q22" s="7" t="s">
        <v>506</v>
      </c>
      <c r="S22" s="7" t="s">
        <v>507</v>
      </c>
      <c r="U22" s="7" t="s">
        <v>508</v>
      </c>
      <c r="W22" s="7" t="s">
        <v>509</v>
      </c>
      <c r="Y22" s="7" t="s">
        <v>510</v>
      </c>
      <c r="AA22" s="7" t="s">
        <v>511</v>
      </c>
    </row>
    <row r="23" spans="1:28" ht="15.75" customHeight="1" x14ac:dyDescent="0.2">
      <c r="A23" s="34" t="s">
        <v>314</v>
      </c>
      <c r="B23" s="42">
        <v>0.24696217696388842</v>
      </c>
      <c r="C23" s="42">
        <v>6.2939001848428849E-2</v>
      </c>
      <c r="D23" s="168">
        <v>0.33203125</v>
      </c>
      <c r="E23" s="168">
        <v>5.9</v>
      </c>
      <c r="F23" s="168">
        <v>4</v>
      </c>
      <c r="G23" s="168" t="e">
        <f>VLOOKUP(A23,Overall!$1:$1048576,33,FALSE)</f>
        <v>#N/A</v>
      </c>
      <c r="H23" s="168">
        <v>5.1170212765957448</v>
      </c>
      <c r="I23" s="169">
        <v>1443</v>
      </c>
      <c r="J23" s="169">
        <v>282</v>
      </c>
      <c r="L23" s="170" t="s">
        <v>512</v>
      </c>
      <c r="M23" s="171">
        <v>0.92500000000000004</v>
      </c>
      <c r="N23" s="171">
        <v>1</v>
      </c>
      <c r="O23" s="42">
        <f t="shared" ref="O23:P23" si="0">PERCENTILE($B$3:$B$196,M23)</f>
        <v>0.34295935856450327</v>
      </c>
      <c r="P23" s="42">
        <f t="shared" si="0"/>
        <v>0.45809304113802385</v>
      </c>
      <c r="Q23" s="42">
        <f t="shared" ref="Q23:R23" si="1">PERCENTILE($C$3:$C$196,M23)</f>
        <v>0.11598193856058682</v>
      </c>
      <c r="R23" s="42">
        <f t="shared" si="1"/>
        <v>0.21236133122028525</v>
      </c>
      <c r="S23" s="172">
        <f t="shared" ref="S23:T23" si="2">PERCENTILE($D$3:$D$414,M23)</f>
        <v>0.34322678221059516</v>
      </c>
      <c r="T23" s="172">
        <f t="shared" si="2"/>
        <v>0.48936170212765956</v>
      </c>
      <c r="U23" s="172">
        <f t="shared" ref="U23:V23" si="3">PERCENTILE($E$3:$E$414,M23)</f>
        <v>7.8</v>
      </c>
      <c r="V23" s="172">
        <f t="shared" si="3"/>
        <v>10.199999999999999</v>
      </c>
      <c r="W23" s="172">
        <f t="shared" ref="W23:X23" si="4">PERCENTILE($F$3:$F$414,M23)</f>
        <v>4.9252500000000001</v>
      </c>
      <c r="X23" s="172">
        <f t="shared" si="4"/>
        <v>5.86</v>
      </c>
      <c r="Y23" s="172">
        <f t="shared" ref="Y23:Z23" si="5">PERCENTILE($H$3:$H$414,M23)</f>
        <v>7.7745928875811696</v>
      </c>
      <c r="Z23" s="172">
        <f t="shared" si="5"/>
        <v>11.426966292134832</v>
      </c>
      <c r="AA23" s="172" t="e">
        <f t="shared" ref="AA23:AB23" si="6">PERCENTILE($G$3:$G$414,M23)</f>
        <v>#N/A</v>
      </c>
      <c r="AB23" s="172" t="e">
        <f t="shared" si="6"/>
        <v>#N/A</v>
      </c>
    </row>
    <row r="24" spans="1:28" ht="15.75" customHeight="1" x14ac:dyDescent="0.2">
      <c r="A24" s="34" t="s">
        <v>316</v>
      </c>
      <c r="B24" s="42">
        <v>0.2839506172839506</v>
      </c>
      <c r="C24" s="42">
        <v>4.6345338983050849E-2</v>
      </c>
      <c r="D24" s="168">
        <v>0.37313432835820898</v>
      </c>
      <c r="E24" s="168">
        <v>7.2</v>
      </c>
      <c r="F24" s="168">
        <v>3.6</v>
      </c>
      <c r="G24" s="168" t="e">
        <f>VLOOKUP(A24,Overall!$1:$1048576,33,FALSE)</f>
        <v>#N/A</v>
      </c>
      <c r="H24" s="168">
        <v>7.4649122807017543</v>
      </c>
      <c r="I24" s="169">
        <v>1702</v>
      </c>
      <c r="J24" s="169">
        <v>228</v>
      </c>
      <c r="L24" s="170" t="s">
        <v>513</v>
      </c>
      <c r="M24" s="171">
        <v>0.84615384615384603</v>
      </c>
      <c r="N24" s="171">
        <v>0.92307692307692302</v>
      </c>
      <c r="O24" s="42">
        <f t="shared" ref="O24:P24" si="7">PERCENTILE($B$3:$B$196,M24)</f>
        <v>0.31209067387036638</v>
      </c>
      <c r="P24" s="42">
        <f t="shared" si="7"/>
        <v>0.34117695090021327</v>
      </c>
      <c r="Q24" s="42">
        <f t="shared" ref="Q24:R24" si="8">PERCENTILE($C$3:$C$196,M24)</f>
        <v>8.6966444576324714E-2</v>
      </c>
      <c r="R24" s="42">
        <f t="shared" si="8"/>
        <v>0.11508778487879216</v>
      </c>
      <c r="S24" s="172">
        <f t="shared" ref="S24:T24" si="9">PERCENTILE($D$3:$D$414,M24)</f>
        <v>0.31739944216089244</v>
      </c>
      <c r="T24" s="172">
        <f t="shared" si="9"/>
        <v>0.34158826784726054</v>
      </c>
      <c r="U24" s="172">
        <f t="shared" ref="U24:V24" si="10">PERCENTILE($E$3:$E$414,M24)</f>
        <v>7.3</v>
      </c>
      <c r="V24" s="172">
        <f t="shared" si="10"/>
        <v>7.8</v>
      </c>
      <c r="W24" s="172">
        <f t="shared" ref="W24:X24" si="11">PERCENTILE($F$3:$F$414,M24)</f>
        <v>4.57</v>
      </c>
      <c r="X24" s="172">
        <f t="shared" si="11"/>
        <v>4.9215384615384616</v>
      </c>
      <c r="Y24" s="172">
        <f t="shared" ref="Y24:Z24" si="12">PERCENTILE($H$3:$H$414,M24)</f>
        <v>7.1204670329670323</v>
      </c>
      <c r="Z24" s="172">
        <f t="shared" si="12"/>
        <v>7.7480254120879106</v>
      </c>
      <c r="AA24" s="172" t="e">
        <f t="shared" ref="AA24:AB24" si="13">PERCENTILE($G$3:$G$414,M24)</f>
        <v>#N/A</v>
      </c>
      <c r="AB24" s="172" t="e">
        <f t="shared" si="13"/>
        <v>#N/A</v>
      </c>
    </row>
    <row r="25" spans="1:28" ht="15.75" customHeight="1" x14ac:dyDescent="0.2">
      <c r="A25" s="34" t="s">
        <v>100</v>
      </c>
      <c r="B25" s="42">
        <v>9.879839786381843E-2</v>
      </c>
      <c r="C25" s="42">
        <v>2.5975261655566129E-2</v>
      </c>
      <c r="D25" s="168">
        <v>0.125</v>
      </c>
      <c r="E25" s="168">
        <v>7.6</v>
      </c>
      <c r="F25" s="168">
        <v>3.43</v>
      </c>
      <c r="G25" s="168" t="e">
        <f>VLOOKUP(A25,Overall!$1:$1048576,33,FALSE)</f>
        <v>#N/A</v>
      </c>
      <c r="H25" s="168">
        <v>8.2222222222222214</v>
      </c>
      <c r="I25" s="169">
        <v>518</v>
      </c>
      <c r="J25" s="169">
        <v>63</v>
      </c>
      <c r="L25" s="170" t="s">
        <v>514</v>
      </c>
      <c r="M25" s="171">
        <v>0.76923076923076905</v>
      </c>
      <c r="N25" s="171">
        <v>0.84615384615384603</v>
      </c>
      <c r="O25" s="42">
        <f t="shared" ref="O25:P25" si="14">PERCENTILE($B$3:$B$196,M25)</f>
        <v>0.29025829676313797</v>
      </c>
      <c r="P25" s="42">
        <f t="shared" si="14"/>
        <v>0.31209067387036638</v>
      </c>
      <c r="Q25" s="42">
        <f t="shared" ref="Q25:R25" si="15">PERCENTILE($C$3:$C$196,M25)</f>
        <v>7.6366881593555855E-2</v>
      </c>
      <c r="R25" s="42">
        <f t="shared" si="15"/>
        <v>8.6966444576324714E-2</v>
      </c>
      <c r="S25" s="172">
        <f t="shared" ref="S25:T25" si="16">PERCENTILE($D$3:$D$414,M25)</f>
        <v>0.29096826382226232</v>
      </c>
      <c r="T25" s="172">
        <f t="shared" si="16"/>
        <v>0.31739944216089244</v>
      </c>
      <c r="U25" s="172">
        <f t="shared" ref="U25:V25" si="17">PERCENTILE($E$3:$E$414,M25)</f>
        <v>6.9</v>
      </c>
      <c r="V25" s="172">
        <f t="shared" si="17"/>
        <v>7.3</v>
      </c>
      <c r="W25" s="172">
        <f t="shared" ref="W25:X25" si="18">PERCENTILE($F$3:$F$414,M25)</f>
        <v>4.28</v>
      </c>
      <c r="X25" s="172">
        <f t="shared" si="18"/>
        <v>4.57</v>
      </c>
      <c r="Y25" s="172">
        <f t="shared" ref="Y25:Z25" si="19">PERCENTILE($H$3:$H$414,M25)</f>
        <v>6.8910817418417603</v>
      </c>
      <c r="Z25" s="172">
        <f t="shared" si="19"/>
        <v>7.1204670329670323</v>
      </c>
      <c r="AA25" s="172" t="e">
        <f t="shared" ref="AA25:AB25" si="20">PERCENTILE($G$3:$G$414,M25)</f>
        <v>#N/A</v>
      </c>
      <c r="AB25" s="172" t="e">
        <f t="shared" si="20"/>
        <v>#N/A</v>
      </c>
    </row>
    <row r="26" spans="1:28" ht="15.75" customHeight="1" x14ac:dyDescent="0.2">
      <c r="A26" s="34" t="s">
        <v>240</v>
      </c>
      <c r="B26" s="42">
        <v>0.2037483474609223</v>
      </c>
      <c r="C26" s="42">
        <v>5.3835653835653842E-2</v>
      </c>
      <c r="D26" s="168">
        <v>0.40869565217391307</v>
      </c>
      <c r="E26" s="168">
        <v>7.1</v>
      </c>
      <c r="F26" s="168">
        <v>4.05</v>
      </c>
      <c r="G26" s="168" t="e">
        <f>VLOOKUP(A26,Overall!$1:$1048576,33,FALSE)</f>
        <v>#N/A</v>
      </c>
      <c r="H26" s="168">
        <v>8.1875</v>
      </c>
      <c r="I26" s="169">
        <v>1048</v>
      </c>
      <c r="J26" s="169">
        <v>128</v>
      </c>
      <c r="L26" s="173" t="s">
        <v>515</v>
      </c>
      <c r="M26" s="171">
        <v>0.69230769230769196</v>
      </c>
      <c r="N26" s="171">
        <v>0.76923076923076905</v>
      </c>
      <c r="O26" s="42">
        <f t="shared" ref="O26:P26" si="21">PERCENTILE($B$3:$B$196,M26)</f>
        <v>0.27049243377881765</v>
      </c>
      <c r="P26" s="42">
        <f t="shared" si="21"/>
        <v>0.29025829676313797</v>
      </c>
      <c r="Q26" s="42">
        <f t="shared" ref="Q26:R26" si="22">PERCENTILE($C$3:$C$196,M26)</f>
        <v>6.7899586826884184E-2</v>
      </c>
      <c r="R26" s="42">
        <f t="shared" si="22"/>
        <v>7.6366881593555855E-2</v>
      </c>
      <c r="S26" s="172">
        <f t="shared" ref="S26:T26" si="23">PERCENTILE($D$3:$D$414,M26)</f>
        <v>0.27152605459057066</v>
      </c>
      <c r="T26" s="172">
        <f t="shared" si="23"/>
        <v>0.29096826382226232</v>
      </c>
      <c r="U26" s="172">
        <f t="shared" ref="U26:V26" si="24">PERCENTILE($E$3:$E$414,M26)</f>
        <v>6.6</v>
      </c>
      <c r="V26" s="172">
        <f t="shared" si="24"/>
        <v>6.9</v>
      </c>
      <c r="W26" s="172">
        <f t="shared" ref="W26:X26" si="25">PERCENTILE($F$3:$F$414,M26)</f>
        <v>4.1161538461538454</v>
      </c>
      <c r="X26" s="172">
        <f t="shared" si="25"/>
        <v>4.28</v>
      </c>
      <c r="Y26" s="172">
        <f t="shared" ref="Y26:Z26" si="26">PERCENTILE($H$3:$H$414,M26)</f>
        <v>6.5451872989480684</v>
      </c>
      <c r="Z26" s="172">
        <f t="shared" si="26"/>
        <v>6.8910817418417603</v>
      </c>
      <c r="AA26" s="172" t="e">
        <f t="shared" ref="AA26:AB26" si="27">PERCENTILE($G$3:$G$414,M26)</f>
        <v>#N/A</v>
      </c>
      <c r="AB26" s="172" t="e">
        <f t="shared" si="27"/>
        <v>#N/A</v>
      </c>
    </row>
    <row r="27" spans="1:28" ht="15.75" customHeight="1" x14ac:dyDescent="0.2">
      <c r="A27" s="34" t="s">
        <v>86</v>
      </c>
      <c r="B27" s="42">
        <v>0.3170120320855615</v>
      </c>
      <c r="C27" s="42">
        <v>0.16569459172852599</v>
      </c>
      <c r="D27" s="168">
        <v>0.17889908256880735</v>
      </c>
      <c r="E27" s="168">
        <v>5.8</v>
      </c>
      <c r="F27" s="168">
        <v>3.54</v>
      </c>
      <c r="G27" s="168" t="e">
        <f>VLOOKUP(A27,Overall!$1:$1048576,33,FALSE)</f>
        <v>#N/A</v>
      </c>
      <c r="H27" s="168">
        <v>6.9742647058823533</v>
      </c>
      <c r="I27" s="169">
        <v>1897</v>
      </c>
      <c r="J27" s="169">
        <v>272</v>
      </c>
      <c r="L27" s="173" t="s">
        <v>516</v>
      </c>
      <c r="M27" s="171">
        <v>0.61538461538461497</v>
      </c>
      <c r="N27" s="171">
        <v>0.69230769230769196</v>
      </c>
      <c r="O27" s="42">
        <f t="shared" ref="O27:P27" si="28">PERCENTILE($B$3:$B$196,M27)</f>
        <v>0.25617631942846142</v>
      </c>
      <c r="P27" s="42">
        <f t="shared" si="28"/>
        <v>0.27049243377881765</v>
      </c>
      <c r="Q27" s="42">
        <f t="shared" ref="Q27:R27" si="29">PERCENTILE($C$3:$C$196,M27)</f>
        <v>6.1311656381476114E-2</v>
      </c>
      <c r="R27" s="42">
        <f t="shared" si="29"/>
        <v>6.7899586826884184E-2</v>
      </c>
      <c r="S27" s="172">
        <f t="shared" ref="S27:T27" si="30">PERCENTILE($D$3:$D$414,M27)</f>
        <v>0.25641587953705225</v>
      </c>
      <c r="T27" s="172">
        <f t="shared" si="30"/>
        <v>0.27152605459057066</v>
      </c>
      <c r="U27" s="172">
        <f t="shared" ref="U27:V27" si="31">PERCENTILE($E$3:$E$414,M27)</f>
        <v>6.434855769230766</v>
      </c>
      <c r="V27" s="172">
        <f t="shared" si="31"/>
        <v>6.6</v>
      </c>
      <c r="W27" s="172">
        <f t="shared" ref="W27:X27" si="32">PERCENTILE($F$3:$F$414,M27)</f>
        <v>3.997692307692307</v>
      </c>
      <c r="X27" s="172">
        <f t="shared" si="32"/>
        <v>4.1161538461538454</v>
      </c>
      <c r="Y27" s="172">
        <f t="shared" ref="Y27:Z27" si="33">PERCENTILE($H$3:$H$414,M27)</f>
        <v>6.4091305094852586</v>
      </c>
      <c r="Z27" s="172">
        <f t="shared" si="33"/>
        <v>6.5451872989480684</v>
      </c>
      <c r="AA27" s="172" t="e">
        <f t="shared" ref="AA27:AB27" si="34">PERCENTILE($G$3:$G$414,M27)</f>
        <v>#N/A</v>
      </c>
      <c r="AB27" s="172" t="e">
        <f t="shared" si="34"/>
        <v>#N/A</v>
      </c>
    </row>
    <row r="28" spans="1:28" ht="15.75" customHeight="1" x14ac:dyDescent="0.2">
      <c r="A28" s="34" t="s">
        <v>141</v>
      </c>
      <c r="B28" s="42">
        <v>0.22398014580425005</v>
      </c>
      <c r="C28" s="42">
        <v>6.8675698092341725E-2</v>
      </c>
      <c r="D28" s="168">
        <v>0.48407643312101911</v>
      </c>
      <c r="E28" s="168">
        <v>7.4</v>
      </c>
      <c r="F28" s="168">
        <v>4.59</v>
      </c>
      <c r="G28" s="168" t="e">
        <f>VLOOKUP(A28,Overall!$1:$1048576,33,FALSE)</f>
        <v>#N/A</v>
      </c>
      <c r="H28" s="168">
        <v>7.9779005524861875</v>
      </c>
      <c r="I28" s="169">
        <v>1444</v>
      </c>
      <c r="J28" s="169">
        <v>181</v>
      </c>
      <c r="L28" s="173" t="s">
        <v>517</v>
      </c>
      <c r="M28" s="171">
        <v>0.53846153846153799</v>
      </c>
      <c r="N28" s="171">
        <v>0.61538461538461497</v>
      </c>
      <c r="O28" s="42">
        <f t="shared" ref="O28:P28" si="35">PERCENTILE($B$3:$B$196,M28)</f>
        <v>0.23500756760748112</v>
      </c>
      <c r="P28" s="42">
        <f t="shared" si="35"/>
        <v>0.25617631942846142</v>
      </c>
      <c r="Q28" s="42">
        <f t="shared" ref="Q28:R28" si="36">PERCENTILE($C$3:$C$196,M28)</f>
        <v>5.3815669524640154E-2</v>
      </c>
      <c r="R28" s="42">
        <f t="shared" si="36"/>
        <v>6.1311656381476114E-2</v>
      </c>
      <c r="S28" s="172">
        <f t="shared" ref="S28:T28" si="37">PERCENTILE($D$3:$D$414,M28)</f>
        <v>0.24050100829515644</v>
      </c>
      <c r="T28" s="172">
        <f t="shared" si="37"/>
        <v>0.25641587953705225</v>
      </c>
      <c r="U28" s="172">
        <f t="shared" ref="U28:V28" si="38">PERCENTILE($E$3:$E$414,M28)</f>
        <v>6.2</v>
      </c>
      <c r="V28" s="172">
        <f t="shared" si="38"/>
        <v>6.434855769230766</v>
      </c>
      <c r="W28" s="172">
        <f t="shared" ref="W28:X28" si="39">PERCENTILE($F$3:$F$414,M28)</f>
        <v>3.89</v>
      </c>
      <c r="X28" s="172">
        <f t="shared" si="39"/>
        <v>3.997692307692307</v>
      </c>
      <c r="Y28" s="172">
        <f t="shared" ref="Y28:Z28" si="40">PERCENTILE($H$3:$H$414,M28)</f>
        <v>6.2133219501489005</v>
      </c>
      <c r="Z28" s="172">
        <f t="shared" si="40"/>
        <v>6.4091305094852586</v>
      </c>
      <c r="AA28" s="172" t="e">
        <f t="shared" ref="AA28:AB28" si="41">PERCENTILE($G$3:$G$414,M28)</f>
        <v>#N/A</v>
      </c>
      <c r="AB28" s="172" t="e">
        <f t="shared" si="41"/>
        <v>#N/A</v>
      </c>
    </row>
    <row r="29" spans="1:28" ht="15.75" customHeight="1" x14ac:dyDescent="0.2">
      <c r="A29" s="34" t="s">
        <v>68</v>
      </c>
      <c r="B29" s="42">
        <v>0.45124153498871333</v>
      </c>
      <c r="C29" s="42">
        <v>6.3430127041742279E-2</v>
      </c>
      <c r="D29" s="168">
        <v>0.17982456140350878</v>
      </c>
      <c r="E29" s="168">
        <v>7.7</v>
      </c>
      <c r="F29" s="168">
        <v>5.19</v>
      </c>
      <c r="G29" s="168" t="e">
        <f>VLOOKUP(A29,Overall!$1:$1048576,33,FALSE)</f>
        <v>#N/A</v>
      </c>
      <c r="H29" s="168">
        <v>7.80859375</v>
      </c>
      <c r="I29" s="169">
        <v>1999</v>
      </c>
      <c r="J29" s="169">
        <v>256</v>
      </c>
      <c r="L29" s="174" t="s">
        <v>518</v>
      </c>
      <c r="M29" s="171">
        <v>0.46153846153846101</v>
      </c>
      <c r="N29" s="171">
        <v>0.53846153846153799</v>
      </c>
      <c r="O29" s="42">
        <f t="shared" ref="O29:P29" si="42">PERCENTILE($B$3:$B$196,M29)</f>
        <v>0.22095283263688845</v>
      </c>
      <c r="P29" s="42">
        <f t="shared" si="42"/>
        <v>0.23500756760748112</v>
      </c>
      <c r="Q29" s="42">
        <f t="shared" ref="Q29:R29" si="43">PERCENTILE($C$3:$C$196,M29)</f>
        <v>4.5575881427262328E-2</v>
      </c>
      <c r="R29" s="42">
        <f t="shared" si="43"/>
        <v>5.3815669524640154E-2</v>
      </c>
      <c r="S29" s="172">
        <f t="shared" ref="S29:T29" si="44">PERCENTILE($D$3:$D$414,M29)</f>
        <v>0.22442101963243066</v>
      </c>
      <c r="T29" s="172">
        <f t="shared" si="44"/>
        <v>0.24050100829515644</v>
      </c>
      <c r="U29" s="172">
        <f t="shared" ref="U29:V29" si="45">PERCENTILE($E$3:$E$414,M29)</f>
        <v>6.1</v>
      </c>
      <c r="V29" s="172">
        <f t="shared" si="45"/>
        <v>6.2</v>
      </c>
      <c r="W29" s="172">
        <f t="shared" ref="W29:X29" si="46">PERCENTILE($F$3:$F$414,M29)</f>
        <v>3.76</v>
      </c>
      <c r="X29" s="172">
        <f t="shared" si="46"/>
        <v>3.89</v>
      </c>
      <c r="Y29" s="172">
        <f t="shared" ref="Y29:Z29" si="47">PERCENTILE($H$3:$H$414,M29)</f>
        <v>6.015177224736048</v>
      </c>
      <c r="Z29" s="172">
        <f t="shared" si="47"/>
        <v>6.2133219501489005</v>
      </c>
      <c r="AA29" s="172" t="e">
        <f t="shared" ref="AA29:AB29" si="48">PERCENTILE($G$3:$G$414,M29)</f>
        <v>#N/A</v>
      </c>
      <c r="AB29" s="172" t="e">
        <f t="shared" si="48"/>
        <v>#N/A</v>
      </c>
    </row>
    <row r="30" spans="1:28" ht="15.75" customHeight="1" x14ac:dyDescent="0.2">
      <c r="A30" s="34" t="s">
        <v>63</v>
      </c>
      <c r="B30" s="42">
        <v>0.39949748743718594</v>
      </c>
      <c r="C30" s="42">
        <v>0.13146887159533074</v>
      </c>
      <c r="D30" s="168">
        <v>0.17460317460317459</v>
      </c>
      <c r="E30" s="168">
        <v>7.1</v>
      </c>
      <c r="F30" s="168">
        <v>3.29</v>
      </c>
      <c r="G30" s="168" t="e">
        <f>VLOOKUP(A30,Overall!$1:$1048576,33,FALSE)</f>
        <v>#N/A</v>
      </c>
      <c r="H30" s="168">
        <v>6.5793103448275865</v>
      </c>
      <c r="I30" s="169">
        <v>1908</v>
      </c>
      <c r="J30" s="169">
        <v>290</v>
      </c>
      <c r="L30" s="174" t="s">
        <v>519</v>
      </c>
      <c r="M30" s="171">
        <v>0.38461538461538503</v>
      </c>
      <c r="N30" s="171">
        <v>0.46153846153846101</v>
      </c>
      <c r="O30" s="42">
        <f t="shared" ref="O30:P30" si="49">PERCENTILE($B$3:$B$196,M30)</f>
        <v>0.20361809437652867</v>
      </c>
      <c r="P30" s="42">
        <f t="shared" si="49"/>
        <v>0.22095283263688845</v>
      </c>
      <c r="Q30" s="42">
        <f t="shared" ref="Q30:R30" si="50">PERCENTILE($C$3:$C$196,M30)</f>
        <v>4.0646068713888241E-2</v>
      </c>
      <c r="R30" s="42">
        <f t="shared" si="50"/>
        <v>4.5575881427262328E-2</v>
      </c>
      <c r="S30" s="172">
        <f t="shared" ref="S30:T30" si="51">PERCENTILE($D$3:$D$414,M30)</f>
        <v>0.20953996659823496</v>
      </c>
      <c r="T30" s="172">
        <f t="shared" si="51"/>
        <v>0.22442101963243066</v>
      </c>
      <c r="U30" s="172">
        <f t="shared" ref="U30:V30" si="52">PERCENTILE($E$3:$E$414,M30)</f>
        <v>5.9</v>
      </c>
      <c r="V30" s="172">
        <f t="shared" si="52"/>
        <v>6.1</v>
      </c>
      <c r="W30" s="172">
        <f t="shared" ref="W30:X30" si="53">PERCENTILE($F$3:$F$414,M30)</f>
        <v>3.6146153846153859</v>
      </c>
      <c r="X30" s="172">
        <f t="shared" si="53"/>
        <v>3.76</v>
      </c>
      <c r="Y30" s="172">
        <f t="shared" ref="Y30:Z30" si="54">PERCENTILE($H$3:$H$414,M30)</f>
        <v>5.7048174048174083</v>
      </c>
      <c r="Z30" s="172">
        <f t="shared" si="54"/>
        <v>6.015177224736048</v>
      </c>
      <c r="AA30" s="172" t="e">
        <f t="shared" ref="AA30:AB30" si="55">PERCENTILE($G$3:$G$414,M30)</f>
        <v>#N/A</v>
      </c>
      <c r="AB30" s="172" t="e">
        <f t="shared" si="55"/>
        <v>#N/A</v>
      </c>
    </row>
    <row r="31" spans="1:28" ht="15.75" customHeight="1" x14ac:dyDescent="0.2">
      <c r="A31" s="34" t="s">
        <v>70</v>
      </c>
      <c r="B31" s="42">
        <v>0.25305047143649473</v>
      </c>
      <c r="C31" s="42">
        <v>0.11712626995645864</v>
      </c>
      <c r="D31" s="168">
        <v>0.25668449197860965</v>
      </c>
      <c r="E31" s="168">
        <v>6.9</v>
      </c>
      <c r="F31" s="168">
        <v>3.82</v>
      </c>
      <c r="G31" s="168" t="e">
        <f>VLOOKUP(A31,Overall!$1:$1048576,33,FALSE)</f>
        <v>#N/A</v>
      </c>
      <c r="H31" s="168">
        <v>8.1473214285714288</v>
      </c>
      <c r="I31" s="169">
        <v>1825</v>
      </c>
      <c r="J31" s="169">
        <v>224</v>
      </c>
      <c r="L31" s="174" t="s">
        <v>520</v>
      </c>
      <c r="M31" s="171">
        <v>0.30769230769230799</v>
      </c>
      <c r="N31" s="171">
        <v>0.38461538461538503</v>
      </c>
      <c r="O31" s="42">
        <f t="shared" ref="O31:P31" si="56">PERCENTILE($B$3:$B$196,M31)</f>
        <v>0.17824356717776119</v>
      </c>
      <c r="P31" s="42">
        <f t="shared" si="56"/>
        <v>0.20361809437652867</v>
      </c>
      <c r="Q31" s="42">
        <f t="shared" ref="Q31:R31" si="57">PERCENTILE($C$3:$C$196,M31)</f>
        <v>3.5589815885154877E-2</v>
      </c>
      <c r="R31" s="42">
        <f t="shared" si="57"/>
        <v>4.0646068713888241E-2</v>
      </c>
      <c r="S31" s="172">
        <f t="shared" ref="S31:T31" si="58">PERCENTILE($D$3:$D$414,M31)</f>
        <v>0.198330000293612</v>
      </c>
      <c r="T31" s="172">
        <f t="shared" si="58"/>
        <v>0.20953996659823496</v>
      </c>
      <c r="U31" s="172">
        <f t="shared" ref="U31:V31" si="59">PERCENTILE($E$3:$E$414,M31)</f>
        <v>5.8</v>
      </c>
      <c r="V31" s="172">
        <f t="shared" si="59"/>
        <v>5.9</v>
      </c>
      <c r="W31" s="172">
        <f t="shared" ref="W31:X31" si="60">PERCENTILE($F$3:$F$414,M31)</f>
        <v>3.5238461538461543</v>
      </c>
      <c r="X31" s="172">
        <f t="shared" si="60"/>
        <v>3.6146153846153859</v>
      </c>
      <c r="Y31" s="172">
        <f t="shared" ref="Y31:Z31" si="61">PERCENTILE($H$3:$H$414,M31)</f>
        <v>5.499583551315733</v>
      </c>
      <c r="Z31" s="172">
        <f t="shared" si="61"/>
        <v>5.7048174048174083</v>
      </c>
      <c r="AA31" s="172" t="e">
        <f t="shared" ref="AA31:AB31" si="62">PERCENTILE($G$3:$G$414,M31)</f>
        <v>#N/A</v>
      </c>
      <c r="AB31" s="172" t="e">
        <f t="shared" si="62"/>
        <v>#N/A</v>
      </c>
    </row>
    <row r="32" spans="1:28" ht="15.75" customHeight="1" x14ac:dyDescent="0.2">
      <c r="A32" s="34" t="s">
        <v>88</v>
      </c>
      <c r="B32" s="42">
        <v>0.20263440036759076</v>
      </c>
      <c r="C32" s="42">
        <v>2.4123633622314362E-2</v>
      </c>
      <c r="D32" s="168">
        <v>0.22929936305732485</v>
      </c>
      <c r="E32" s="168">
        <v>8</v>
      </c>
      <c r="F32" s="168">
        <v>4.03</v>
      </c>
      <c r="G32" s="168" t="e">
        <f>VLOOKUP(A32,Overall!$1:$1048576,33,FALSE)</f>
        <v>#N/A</v>
      </c>
      <c r="H32" s="168">
        <v>8.0181818181818176</v>
      </c>
      <c r="I32" s="169">
        <v>1323</v>
      </c>
      <c r="J32" s="169">
        <v>165</v>
      </c>
      <c r="L32" s="175" t="s">
        <v>521</v>
      </c>
      <c r="M32" s="171">
        <v>0.230769230769231</v>
      </c>
      <c r="N32" s="171">
        <v>0.30769230769230799</v>
      </c>
      <c r="O32" s="42">
        <f t="shared" ref="O32:P32" si="63">PERCENTILE($B$3:$B$196,M32)</f>
        <v>0.16687384099513317</v>
      </c>
      <c r="P32" s="42">
        <f t="shared" si="63"/>
        <v>0.17824356717776119</v>
      </c>
      <c r="Q32" s="42">
        <f t="shared" ref="Q32:R32" si="64">PERCENTILE($C$3:$C$196,M32)</f>
        <v>2.6344896029036394E-2</v>
      </c>
      <c r="R32" s="42">
        <f t="shared" si="64"/>
        <v>3.5589815885154877E-2</v>
      </c>
      <c r="S32" s="172">
        <f t="shared" ref="S32:T32" si="65">PERCENTILE($D$3:$D$414,M32)</f>
        <v>0.18348699600935747</v>
      </c>
      <c r="T32" s="172">
        <f t="shared" si="65"/>
        <v>0.198330000293612</v>
      </c>
      <c r="U32" s="172">
        <f t="shared" ref="U32:V32" si="66">PERCENTILE($E$3:$E$414,M32)</f>
        <v>5.5</v>
      </c>
      <c r="V32" s="172">
        <f t="shared" si="66"/>
        <v>5.8</v>
      </c>
      <c r="W32" s="172">
        <f t="shared" ref="W32:X32" si="67">PERCENTILE($F$3:$F$414,M32)</f>
        <v>3.37</v>
      </c>
      <c r="X32" s="172">
        <f t="shared" si="67"/>
        <v>3.5238461538461543</v>
      </c>
      <c r="Y32" s="172">
        <f t="shared" ref="Y32:Z32" si="68">PERCENTILE($H$3:$H$414,M32)</f>
        <v>5.3243056538603097</v>
      </c>
      <c r="Z32" s="172">
        <f t="shared" si="68"/>
        <v>5.499583551315733</v>
      </c>
      <c r="AA32" s="172" t="e">
        <f t="shared" ref="AA32:AB32" si="69">PERCENTILE($G$3:$G$414,M32)</f>
        <v>#N/A</v>
      </c>
      <c r="AB32" s="172" t="e">
        <f t="shared" si="69"/>
        <v>#N/A</v>
      </c>
    </row>
    <row r="33" spans="1:28" ht="15.75" customHeight="1" x14ac:dyDescent="0.2">
      <c r="A33" s="34" t="s">
        <v>233</v>
      </c>
      <c r="B33" s="42">
        <v>0.21682500766166105</v>
      </c>
      <c r="C33" s="42">
        <v>6.2511474205984949E-2</v>
      </c>
      <c r="D33" s="168">
        <v>0.28846153846153844</v>
      </c>
      <c r="E33" s="168">
        <v>6.4545454545454541</v>
      </c>
      <c r="F33" s="168">
        <v>4.53</v>
      </c>
      <c r="G33" s="168" t="e">
        <f>VLOOKUP(A33,Overall!$1:$1048576,33,FALSE)</f>
        <v>#N/A</v>
      </c>
      <c r="H33" s="168">
        <v>6.4318181818181817</v>
      </c>
      <c r="I33" s="169">
        <v>1132</v>
      </c>
      <c r="J33" s="169">
        <v>176</v>
      </c>
      <c r="L33" s="175" t="s">
        <v>522</v>
      </c>
      <c r="M33" s="171">
        <v>0.15384615384615399</v>
      </c>
      <c r="N33" s="171">
        <v>0.230769230769231</v>
      </c>
      <c r="O33" s="42">
        <f t="shared" ref="O33:P33" si="70">PERCENTILE($B$3:$B$196,M33)</f>
        <v>0.15028732527625874</v>
      </c>
      <c r="P33" s="42">
        <f t="shared" si="70"/>
        <v>0.16687384099513317</v>
      </c>
      <c r="Q33" s="42">
        <f t="shared" ref="Q33:R33" si="71">PERCENTILE($C$3:$C$196,M33)</f>
        <v>2.1426265736349429E-2</v>
      </c>
      <c r="R33" s="42">
        <f t="shared" si="71"/>
        <v>2.6344896029036394E-2</v>
      </c>
      <c r="S33" s="172">
        <f t="shared" ref="S33:T33" si="72">PERCENTILE($D$3:$D$414,M33)</f>
        <v>0.16814212951734184</v>
      </c>
      <c r="T33" s="172">
        <f t="shared" si="72"/>
        <v>0.18348699600935747</v>
      </c>
      <c r="U33" s="172">
        <f t="shared" ref="U33:V33" si="73">PERCENTILE($E$3:$E$414,M33)</f>
        <v>5.3</v>
      </c>
      <c r="V33" s="172">
        <f t="shared" si="73"/>
        <v>5.5</v>
      </c>
      <c r="W33" s="172">
        <f t="shared" ref="W33:X33" si="74">PERCENTILE($F$3:$F$414,M33)</f>
        <v>3.2869230769230771</v>
      </c>
      <c r="X33" s="172">
        <f t="shared" si="74"/>
        <v>3.37</v>
      </c>
      <c r="Y33" s="172">
        <f t="shared" ref="Y33:Z33" si="75">PERCENTILE($H$3:$H$414,M33)</f>
        <v>5.1381628080657205</v>
      </c>
      <c r="Z33" s="172">
        <f t="shared" si="75"/>
        <v>5.3243056538603097</v>
      </c>
      <c r="AA33" s="172" t="e">
        <f t="shared" ref="AA33:AB33" si="76">PERCENTILE($G$3:$G$414,M33)</f>
        <v>#N/A</v>
      </c>
      <c r="AB33" s="172" t="e">
        <f t="shared" si="76"/>
        <v>#N/A</v>
      </c>
    </row>
    <row r="34" spans="1:28" ht="15.75" customHeight="1" x14ac:dyDescent="0.2">
      <c r="A34" s="34" t="s">
        <v>277</v>
      </c>
      <c r="B34" s="42">
        <v>0.26291402093701732</v>
      </c>
      <c r="C34" s="42">
        <v>4.3422184006878764E-2</v>
      </c>
      <c r="D34" s="168">
        <v>0.21359223300970873</v>
      </c>
      <c r="E34" s="168">
        <v>6.9</v>
      </c>
      <c r="F34" s="168">
        <v>4.95</v>
      </c>
      <c r="G34" s="168" t="e">
        <f>VLOOKUP(A34,Overall!$1:$1048576,33,FALSE)</f>
        <v>#N/A</v>
      </c>
      <c r="H34" s="168">
        <v>6.9954337899543377</v>
      </c>
      <c r="I34" s="169">
        <v>1532</v>
      </c>
      <c r="J34" s="169">
        <v>219</v>
      </c>
      <c r="L34" s="175" t="s">
        <v>523</v>
      </c>
      <c r="M34" s="171">
        <v>7.6923076923076802E-2</v>
      </c>
      <c r="N34" s="171">
        <v>0.15384615384615399</v>
      </c>
      <c r="O34" s="42">
        <f t="shared" ref="O34:P34" si="77">PERCENTILE($B$3:$B$196,M34)</f>
        <v>0.11778853497738126</v>
      </c>
      <c r="P34" s="42">
        <f t="shared" si="77"/>
        <v>0.15028732527625874</v>
      </c>
      <c r="Q34" s="42">
        <f t="shared" ref="Q34:R34" si="78">PERCENTILE($C$3:$C$196,M34)</f>
        <v>1.3487312789861681E-2</v>
      </c>
      <c r="R34" s="42">
        <f t="shared" si="78"/>
        <v>2.1426265736349429E-2</v>
      </c>
      <c r="S34" s="172">
        <f t="shared" ref="S34:T34" si="79">PERCENTILE($D$3:$D$414,M34)</f>
        <v>0.14761904761904762</v>
      </c>
      <c r="T34" s="172">
        <f t="shared" si="79"/>
        <v>0.16814212951734184</v>
      </c>
      <c r="U34" s="172">
        <f t="shared" ref="U34:V34" si="80">PERCENTILE($E$3:$E$414,M34)</f>
        <v>5.0999999999999996</v>
      </c>
      <c r="V34" s="172">
        <f t="shared" si="80"/>
        <v>5.3</v>
      </c>
      <c r="W34" s="172">
        <f t="shared" ref="W34:X34" si="81">PERCENTILE($F$3:$F$414,M34)</f>
        <v>3.0469230769230764</v>
      </c>
      <c r="X34" s="172">
        <f t="shared" si="81"/>
        <v>3.2869230769230771</v>
      </c>
      <c r="Y34" s="172">
        <f t="shared" ref="Y34:Z34" si="82">PERCENTILE($H$3:$H$414,M34)</f>
        <v>4.8118037990378406</v>
      </c>
      <c r="Z34" s="172">
        <f t="shared" si="82"/>
        <v>5.1381628080657205</v>
      </c>
      <c r="AA34" s="172" t="e">
        <f t="shared" ref="AA34:AB34" si="83">PERCENTILE($G$3:$G$414,M34)</f>
        <v>#N/A</v>
      </c>
      <c r="AB34" s="172" t="e">
        <f t="shared" si="83"/>
        <v>#N/A</v>
      </c>
    </row>
    <row r="35" spans="1:28" ht="15.75" customHeight="1" x14ac:dyDescent="0.2">
      <c r="A35" s="34" t="s">
        <v>369</v>
      </c>
      <c r="B35" s="42">
        <v>0.16549324269644738</v>
      </c>
      <c r="C35" s="42">
        <v>1.7935578330893119E-2</v>
      </c>
      <c r="D35" s="168">
        <v>0.23622047244094488</v>
      </c>
      <c r="E35" s="168">
        <v>5.8</v>
      </c>
      <c r="F35" s="168">
        <v>3.37</v>
      </c>
      <c r="G35" s="168" t="e">
        <f>VLOOKUP(A35,Overall!$1:$1048576,33,FALSE)</f>
        <v>#N/A</v>
      </c>
      <c r="H35" s="168">
        <v>6.0147058823529411</v>
      </c>
      <c r="I35" s="169">
        <v>818</v>
      </c>
      <c r="J35" s="169">
        <v>136</v>
      </c>
      <c r="L35" s="176" t="s">
        <v>524</v>
      </c>
      <c r="M35" s="171">
        <v>-1.2434497875801799E-16</v>
      </c>
      <c r="N35" s="171">
        <v>7.6923076923076802E-2</v>
      </c>
      <c r="O35" s="42">
        <v>0</v>
      </c>
      <c r="P35" s="42">
        <f>PERCENTILE($B$3:$B$196,N35)</f>
        <v>0.11778853497738126</v>
      </c>
      <c r="Q35" s="42">
        <v>0</v>
      </c>
      <c r="R35" s="42">
        <f>PERCENTILE($C$3:$C$196,N35)</f>
        <v>1.3487312789861681E-2</v>
      </c>
      <c r="S35" s="172">
        <v>0</v>
      </c>
      <c r="T35" s="172">
        <f>PERCENTILE($D$3:$D$414,N35)</f>
        <v>0.14761904761904762</v>
      </c>
      <c r="U35" s="172">
        <v>0</v>
      </c>
      <c r="V35" s="172">
        <f>PERCENTILE($E$3:$E$414,N35)</f>
        <v>5.0999999999999996</v>
      </c>
      <c r="W35" s="172">
        <v>0</v>
      </c>
      <c r="X35" s="172">
        <f>PERCENTILE($F$3:$F$414,N35)</f>
        <v>3.0469230769230764</v>
      </c>
      <c r="Y35" s="172">
        <v>0</v>
      </c>
      <c r="Z35" s="172">
        <f>PERCENTILE($H$3:$H$414,N35)</f>
        <v>4.8118037990378406</v>
      </c>
      <c r="AA35" s="172">
        <v>0</v>
      </c>
      <c r="AB35" s="172" t="e">
        <f>PERCENTILE($G$3:$G$414,N35)</f>
        <v>#N/A</v>
      </c>
    </row>
    <row r="36" spans="1:28" ht="15.75" customHeight="1" x14ac:dyDescent="0.2">
      <c r="A36" s="34" t="s">
        <v>106</v>
      </c>
      <c r="B36" s="42">
        <v>0.25550100018185123</v>
      </c>
      <c r="C36" s="42">
        <v>4.5502645502645503E-2</v>
      </c>
      <c r="D36" s="168">
        <v>0.21363636363636362</v>
      </c>
      <c r="E36" s="168">
        <v>6.2</v>
      </c>
      <c r="F36" s="168">
        <v>4.97</v>
      </c>
      <c r="G36" s="168" t="e">
        <f>VLOOKUP(A36,Overall!$1:$1048576,33,FALSE)</f>
        <v>#N/A</v>
      </c>
      <c r="H36" s="168">
        <v>6.3288288288288292</v>
      </c>
      <c r="I36" s="169">
        <v>1405</v>
      </c>
      <c r="J36" s="169">
        <v>222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8" ht="15.75" customHeight="1" x14ac:dyDescent="0.2">
      <c r="A37" s="34" t="s">
        <v>286</v>
      </c>
      <c r="B37" s="42">
        <v>0.32088437406632808</v>
      </c>
      <c r="C37" s="42">
        <v>0</v>
      </c>
      <c r="D37" s="168">
        <v>0.33571428571428569</v>
      </c>
      <c r="E37" s="168">
        <v>7.7</v>
      </c>
      <c r="F37" s="168">
        <v>4.74</v>
      </c>
      <c r="G37" s="168" t="e">
        <f>VLOOKUP(A37,Overall!$1:$1048576,33,FALSE)</f>
        <v>#N/A</v>
      </c>
      <c r="H37" s="168">
        <v>7.6714285714285717</v>
      </c>
      <c r="I37" s="169">
        <v>1074</v>
      </c>
      <c r="J37" s="169">
        <v>140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8" ht="15.75" customHeight="1" x14ac:dyDescent="0.2">
      <c r="A38" s="34" t="s">
        <v>238</v>
      </c>
      <c r="B38" s="42">
        <v>0.29724919093851132</v>
      </c>
      <c r="C38" s="42">
        <v>5.3033504376697856E-2</v>
      </c>
      <c r="D38" s="168">
        <v>0.26839826839826841</v>
      </c>
      <c r="E38" s="168">
        <v>6.9</v>
      </c>
      <c r="F38" s="168">
        <v>4.55</v>
      </c>
      <c r="G38" s="168" t="e">
        <f>VLOOKUP(A38,Overall!$1:$1048576,33,FALSE)</f>
        <v>#N/A</v>
      </c>
      <c r="H38" s="168">
        <v>7.2608695652173916</v>
      </c>
      <c r="I38" s="169">
        <v>1837</v>
      </c>
      <c r="J38" s="169">
        <v>253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8" ht="15.75" customHeight="1" x14ac:dyDescent="0.2">
      <c r="A39" s="34" t="s">
        <v>224</v>
      </c>
      <c r="B39" s="42">
        <v>0.27053783912422658</v>
      </c>
      <c r="C39" s="42">
        <v>8.094085091663783E-2</v>
      </c>
      <c r="D39" s="168">
        <v>0.33689839572192515</v>
      </c>
      <c r="E39" s="168">
        <v>6.5666666666666664</v>
      </c>
      <c r="F39" s="168">
        <v>5.07</v>
      </c>
      <c r="G39" s="168" t="e">
        <f>VLOOKUP(A39,Overall!$1:$1048576,33,FALSE)</f>
        <v>#N/A</v>
      </c>
      <c r="H39" s="168">
        <v>6.7028301886792452</v>
      </c>
      <c r="I39" s="169">
        <v>1421</v>
      </c>
      <c r="J39" s="169">
        <v>212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8" ht="15.75" customHeight="1" x14ac:dyDescent="0.2">
      <c r="A40" s="34" t="s">
        <v>132</v>
      </c>
      <c r="B40" s="42">
        <v>0.17322999581064097</v>
      </c>
      <c r="C40" s="42">
        <v>3.8900895338067308E-2</v>
      </c>
      <c r="D40" s="168">
        <v>0.31304347826086959</v>
      </c>
      <c r="E40" s="168">
        <v>6</v>
      </c>
      <c r="F40" s="168">
        <v>3.67</v>
      </c>
      <c r="G40" s="168" t="e">
        <f>VLOOKUP(A40,Overall!$1:$1048576,33,FALSE)</f>
        <v>#N/A</v>
      </c>
      <c r="H40" s="168">
        <v>6.4108527131782944</v>
      </c>
      <c r="I40" s="169">
        <v>827</v>
      </c>
      <c r="J40" s="169">
        <v>129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8" ht="15.75" customHeight="1" x14ac:dyDescent="0.2">
      <c r="A41" s="34" t="s">
        <v>287</v>
      </c>
      <c r="B41" s="42">
        <v>0.23504755763340318</v>
      </c>
      <c r="C41" s="42">
        <v>4.091193004372267E-2</v>
      </c>
      <c r="D41" s="168">
        <v>0.1962962962962963</v>
      </c>
      <c r="E41" s="168">
        <v>6.1</v>
      </c>
      <c r="F41" s="168">
        <v>4.34</v>
      </c>
      <c r="G41" s="168" t="e">
        <f>VLOOKUP(A41,Overall!$1:$1048576,33,FALSE)</f>
        <v>#N/A</v>
      </c>
      <c r="H41" s="168">
        <v>5.0625</v>
      </c>
      <c r="I41" s="169">
        <v>1458</v>
      </c>
      <c r="J41" s="169">
        <v>288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8" ht="15.75" customHeight="1" x14ac:dyDescent="0.2">
      <c r="A42" s="34" t="s">
        <v>225</v>
      </c>
      <c r="B42" s="42">
        <v>0.30872603476079558</v>
      </c>
      <c r="C42" s="42">
        <v>2.6986052152819892E-2</v>
      </c>
      <c r="D42" s="168">
        <v>0.33587786259541985</v>
      </c>
      <c r="E42" s="168">
        <v>6.2</v>
      </c>
      <c r="F42" s="168">
        <v>4.46</v>
      </c>
      <c r="G42" s="168" t="e">
        <f>VLOOKUP(A42,Overall!$1:$1048576,33,FALSE)</f>
        <v>#N/A</v>
      </c>
      <c r="H42" s="168">
        <v>6.2654545454545456</v>
      </c>
      <c r="I42" s="169">
        <v>1723</v>
      </c>
      <c r="J42" s="169">
        <v>275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8" ht="15.75" customHeight="1" x14ac:dyDescent="0.2">
      <c r="A43" s="34" t="s">
        <v>223</v>
      </c>
      <c r="B43" s="42">
        <v>0.32071027360028992</v>
      </c>
      <c r="C43" s="42">
        <v>8.1341107871720122E-2</v>
      </c>
      <c r="D43" s="168">
        <v>0.30278884462151395</v>
      </c>
      <c r="E43" s="168">
        <v>5.8</v>
      </c>
      <c r="F43" s="168">
        <v>3.34</v>
      </c>
      <c r="G43" s="168" t="e">
        <f>VLOOKUP(A43,Overall!$1:$1048576,33,FALSE)</f>
        <v>#N/A</v>
      </c>
      <c r="H43" s="168">
        <v>6.145833333333333</v>
      </c>
      <c r="I43" s="169">
        <v>1770</v>
      </c>
      <c r="J43" s="169">
        <v>288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8" ht="15.75" customHeight="1" x14ac:dyDescent="0.2">
      <c r="A44" s="34" t="s">
        <v>85</v>
      </c>
      <c r="B44" s="42">
        <v>5.9136212624584718E-2</v>
      </c>
      <c r="C44" s="42">
        <v>2.1061158363710007E-3</v>
      </c>
      <c r="D44" s="168">
        <v>0.24324324324324326</v>
      </c>
      <c r="E44" s="168">
        <v>7</v>
      </c>
      <c r="F44" s="168">
        <v>5.16</v>
      </c>
      <c r="G44" s="168" t="e">
        <f>VLOOKUP(A44,Overall!$1:$1048576,33,FALSE)</f>
        <v>#N/A</v>
      </c>
      <c r="H44" s="168">
        <v>7.0263157894736841</v>
      </c>
      <c r="I44" s="169">
        <v>267</v>
      </c>
      <c r="J44" s="169">
        <v>38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8" ht="15.75" customHeight="1" x14ac:dyDescent="0.2">
      <c r="A45" s="34" t="s">
        <v>146</v>
      </c>
      <c r="B45" s="42">
        <v>0.23225030084235859</v>
      </c>
      <c r="C45" s="42">
        <v>4.5238095238095237E-2</v>
      </c>
      <c r="D45" s="168">
        <v>0.28448275862068967</v>
      </c>
      <c r="E45" s="168">
        <v>7.5</v>
      </c>
      <c r="F45" s="168">
        <v>4.04</v>
      </c>
      <c r="G45" s="168" t="e">
        <f>VLOOKUP(A45,Overall!$1:$1048576,33,FALSE)</f>
        <v>#N/A</v>
      </c>
      <c r="H45" s="168">
        <v>7.5390625</v>
      </c>
      <c r="I45" s="169">
        <v>965</v>
      </c>
      <c r="J45" s="169">
        <v>128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8" ht="15.75" customHeight="1" x14ac:dyDescent="0.2">
      <c r="A46" s="34" t="s">
        <v>219</v>
      </c>
      <c r="B46" s="42">
        <v>0.22089648500483716</v>
      </c>
      <c r="C46" s="42">
        <v>0.12131147540983607</v>
      </c>
      <c r="D46" s="168">
        <v>0.25165562913907286</v>
      </c>
      <c r="E46" s="168">
        <v>6.1</v>
      </c>
      <c r="F46" s="168">
        <v>3.39</v>
      </c>
      <c r="G46" s="168" t="e">
        <f>VLOOKUP(A46,Overall!$1:$1048576,33,FALSE)</f>
        <v>#N/A</v>
      </c>
      <c r="H46" s="168">
        <v>7.0256410256410255</v>
      </c>
      <c r="I46" s="169">
        <v>1370</v>
      </c>
      <c r="J46" s="169">
        <v>195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8" ht="15.75" customHeight="1" x14ac:dyDescent="0.2">
      <c r="A47" s="34" t="s">
        <v>332</v>
      </c>
      <c r="B47" s="42">
        <v>0.22650520211495823</v>
      </c>
      <c r="C47" s="42">
        <v>1.9182481751824819E-2</v>
      </c>
      <c r="D47" s="168">
        <v>0.30456852791878175</v>
      </c>
      <c r="E47" s="168">
        <v>6.4</v>
      </c>
      <c r="F47" s="168">
        <v>3.95</v>
      </c>
      <c r="G47" s="168" t="e">
        <f>VLOOKUP(A47,Overall!$1:$1048576,33,FALSE)</f>
        <v>#N/A</v>
      </c>
      <c r="H47" s="168">
        <v>6.4466019417475726</v>
      </c>
      <c r="I47" s="169">
        <v>1328</v>
      </c>
      <c r="J47" s="169">
        <v>206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1:28" ht="15.75" customHeight="1" x14ac:dyDescent="0.2">
      <c r="A48" s="34" t="s">
        <v>321</v>
      </c>
      <c r="B48" s="42">
        <v>0.30072018268048478</v>
      </c>
      <c r="C48" s="42">
        <v>2.4677296886864084E-3</v>
      </c>
      <c r="D48" s="168">
        <v>0.3261802575107296</v>
      </c>
      <c r="E48" s="168">
        <v>7.3</v>
      </c>
      <c r="F48" s="168">
        <v>4.72</v>
      </c>
      <c r="G48" s="168" t="e">
        <f>VLOOKUP(A48,Overall!$1:$1048576,33,FALSE)</f>
        <v>#N/A</v>
      </c>
      <c r="H48" s="168">
        <v>7.2851063829787233</v>
      </c>
      <c r="I48" s="169">
        <v>1712</v>
      </c>
      <c r="J48" s="169">
        <v>235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10" ht="15.75" customHeight="1" x14ac:dyDescent="0.2">
      <c r="A49" s="34" t="s">
        <v>80</v>
      </c>
      <c r="B49" s="42">
        <v>0.35486495281483893</v>
      </c>
      <c r="C49" s="42">
        <v>8.0956678700361009E-2</v>
      </c>
      <c r="D49" s="168">
        <v>0.19871794871794871</v>
      </c>
      <c r="E49" s="168">
        <v>9.4</v>
      </c>
      <c r="F49" s="168">
        <v>3.54</v>
      </c>
      <c r="G49" s="168" t="e">
        <f>VLOOKUP(A49,Overall!$1:$1048576,33,FALSE)</f>
        <v>#N/A</v>
      </c>
      <c r="H49" s="168">
        <v>6.2136752136752138</v>
      </c>
      <c r="I49" s="169">
        <v>2181</v>
      </c>
      <c r="J49" s="169">
        <v>351</v>
      </c>
    </row>
    <row r="50" spans="1:10" ht="15.75" customHeight="1" x14ac:dyDescent="0.2">
      <c r="A50" s="34" t="s">
        <v>525</v>
      </c>
      <c r="B50" s="42">
        <v>0.29944547134935307</v>
      </c>
      <c r="C50" s="42">
        <v>7.4439802506646405E-2</v>
      </c>
      <c r="D50" s="168">
        <v>0.26020408163265307</v>
      </c>
      <c r="E50" s="168">
        <v>6.8</v>
      </c>
      <c r="F50" s="168">
        <v>4.0199999999999996</v>
      </c>
      <c r="G50" s="168" t="e">
        <f>VLOOKUP(A50,Overall!$1:$1048576,33,FALSE)</f>
        <v>#N/A</v>
      </c>
      <c r="H50" s="168">
        <v>5.5862068965517242</v>
      </c>
      <c r="I50" s="169">
        <v>1296</v>
      </c>
      <c r="J50" s="169">
        <v>232</v>
      </c>
    </row>
    <row r="51" spans="1:10" ht="15.75" customHeight="1" x14ac:dyDescent="0.2">
      <c r="A51" s="34" t="s">
        <v>72</v>
      </c>
      <c r="B51" s="42">
        <v>0.2124812030075188</v>
      </c>
      <c r="C51" s="42">
        <v>5.4029241754505269E-2</v>
      </c>
      <c r="D51" s="168">
        <v>0.2413793103448276</v>
      </c>
      <c r="E51" s="168">
        <v>6.8</v>
      </c>
      <c r="F51" s="168">
        <v>3.85</v>
      </c>
      <c r="G51" s="168" t="e">
        <f>VLOOKUP(A51,Overall!$1:$1048576,33,FALSE)</f>
        <v>#N/A</v>
      </c>
      <c r="H51" s="168">
        <v>6.9950495049504955</v>
      </c>
      <c r="I51" s="169">
        <v>1413</v>
      </c>
      <c r="J51" s="169">
        <v>202</v>
      </c>
    </row>
    <row r="52" spans="1:10" ht="15.75" customHeight="1" x14ac:dyDescent="0.2">
      <c r="A52" s="34" t="s">
        <v>340</v>
      </c>
      <c r="B52" s="42">
        <v>0.14067220543806647</v>
      </c>
      <c r="C52" s="42">
        <v>4.0401621223286659E-2</v>
      </c>
      <c r="D52" s="168">
        <v>0.22549019607843138</v>
      </c>
      <c r="E52" s="168">
        <v>6.6</v>
      </c>
      <c r="F52" s="168">
        <v>4.79</v>
      </c>
      <c r="G52" s="168" t="e">
        <f>VLOOKUP(A52,Overall!$1:$1048576,33,FALSE)</f>
        <v>#N/A</v>
      </c>
      <c r="H52" s="168">
        <v>6.208333333333333</v>
      </c>
      <c r="I52" s="169">
        <v>745</v>
      </c>
      <c r="J52" s="169">
        <v>120</v>
      </c>
    </row>
    <row r="53" spans="1:10" ht="15.75" customHeight="1" x14ac:dyDescent="0.2">
      <c r="A53" s="34" t="s">
        <v>71</v>
      </c>
      <c r="B53" s="42">
        <v>0.23932506887052341</v>
      </c>
      <c r="C53" s="42">
        <v>9.4309507286606531E-2</v>
      </c>
      <c r="D53" s="168">
        <v>0.18055555555555555</v>
      </c>
      <c r="E53" s="168">
        <v>9.6</v>
      </c>
      <c r="F53" s="168">
        <v>2.95</v>
      </c>
      <c r="G53" s="168" t="e">
        <f>VLOOKUP(A53,Overall!$1:$1048576,33,FALSE)</f>
        <v>#N/A</v>
      </c>
      <c r="H53" s="168">
        <v>5.8649789029535864</v>
      </c>
      <c r="I53" s="169">
        <v>1390</v>
      </c>
      <c r="J53" s="169">
        <v>237</v>
      </c>
    </row>
    <row r="54" spans="1:10" ht="15.75" customHeight="1" x14ac:dyDescent="0.2">
      <c r="A54" s="34" t="s">
        <v>113</v>
      </c>
      <c r="B54" s="42">
        <v>0.24710200927357032</v>
      </c>
      <c r="C54" s="42">
        <v>2.9924433249370275E-2</v>
      </c>
      <c r="D54" s="168">
        <v>0.17525773195876287</v>
      </c>
      <c r="E54" s="168">
        <v>6.3</v>
      </c>
      <c r="F54" s="168">
        <v>3.92</v>
      </c>
      <c r="G54" s="168" t="e">
        <f>VLOOKUP(A54,Overall!$1:$1048576,33,FALSE)</f>
        <v>#N/A</v>
      </c>
      <c r="H54" s="168">
        <v>6.5255102040816331</v>
      </c>
      <c r="I54" s="169">
        <v>1279</v>
      </c>
      <c r="J54" s="169">
        <v>196</v>
      </c>
    </row>
    <row r="55" spans="1:10" ht="15.75" customHeight="1" x14ac:dyDescent="0.2">
      <c r="A55" s="34" t="s">
        <v>83</v>
      </c>
      <c r="B55" s="42">
        <v>0.17522340984755563</v>
      </c>
      <c r="C55" s="42">
        <v>3.3534505379165573E-2</v>
      </c>
      <c r="D55" s="168">
        <v>0.32413793103448274</v>
      </c>
      <c r="E55" s="168">
        <v>6.7</v>
      </c>
      <c r="F55" s="168">
        <v>4.0999999999999996</v>
      </c>
      <c r="G55" s="168" t="e">
        <f>VLOOKUP(A55,Overall!$1:$1048576,33,FALSE)</f>
        <v>#N/A</v>
      </c>
      <c r="H55" s="168">
        <v>5.882352941176471</v>
      </c>
      <c r="I55" s="169">
        <v>1000</v>
      </c>
      <c r="J55" s="169">
        <v>170</v>
      </c>
    </row>
    <row r="56" spans="1:10" ht="15.75" customHeight="1" x14ac:dyDescent="0.2">
      <c r="A56" s="34" t="s">
        <v>218</v>
      </c>
      <c r="B56" s="42">
        <v>0.25066357000663569</v>
      </c>
      <c r="C56" s="42">
        <v>0.12654232424677186</v>
      </c>
      <c r="D56" s="168">
        <v>0.26506024096385544</v>
      </c>
      <c r="E56" s="168">
        <v>7.8</v>
      </c>
      <c r="F56" s="168">
        <v>5.07</v>
      </c>
      <c r="G56" s="168" t="e">
        <f>VLOOKUP(A56,Overall!$1:$1048576,33,FALSE)</f>
        <v>#N/A</v>
      </c>
      <c r="H56" s="168">
        <v>7.0607476635514015</v>
      </c>
      <c r="I56" s="169">
        <v>1511</v>
      </c>
      <c r="J56" s="169">
        <v>214</v>
      </c>
    </row>
    <row r="57" spans="1:10" ht="15.75" customHeight="1" x14ac:dyDescent="0.2">
      <c r="A57" s="34" t="s">
        <v>324</v>
      </c>
      <c r="B57" s="42">
        <v>0.17639015496809479</v>
      </c>
      <c r="C57" s="42">
        <v>8.2982791586998089E-2</v>
      </c>
      <c r="D57" s="168">
        <v>0.3258426966292135</v>
      </c>
      <c r="E57" s="168">
        <v>6.3</v>
      </c>
      <c r="F57" s="168">
        <v>4.6100000000000003</v>
      </c>
      <c r="G57" s="168" t="e">
        <f>VLOOKUP(A57,Overall!$1:$1048576,33,FALSE)</f>
        <v>#N/A</v>
      </c>
      <c r="H57" s="168">
        <v>7.166666666666667</v>
      </c>
      <c r="I57" s="169">
        <v>774</v>
      </c>
      <c r="J57" s="169">
        <v>108</v>
      </c>
    </row>
    <row r="58" spans="1:10" ht="15.75" customHeight="1" x14ac:dyDescent="0.2">
      <c r="A58" s="34" t="s">
        <v>84</v>
      </c>
      <c r="B58" s="42">
        <v>0.15573238064306594</v>
      </c>
      <c r="C58" s="42">
        <v>2.6056665118439386E-2</v>
      </c>
      <c r="D58" s="168">
        <v>0.14473684210526316</v>
      </c>
      <c r="E58" s="168">
        <v>6.7</v>
      </c>
      <c r="F58" s="168">
        <v>3.6</v>
      </c>
      <c r="G58" s="168" t="e">
        <f>VLOOKUP(A58,Overall!$1:$1048576,33,FALSE)</f>
        <v>#N/A</v>
      </c>
      <c r="H58" s="168">
        <v>5.6745562130177518</v>
      </c>
      <c r="I58" s="169">
        <v>959</v>
      </c>
      <c r="J58" s="169">
        <v>169</v>
      </c>
    </row>
    <row r="59" spans="1:10" ht="15.75" customHeight="1" x14ac:dyDescent="0.2">
      <c r="A59" s="34" t="s">
        <v>121</v>
      </c>
      <c r="B59" s="42">
        <v>0.19716832721552177</v>
      </c>
      <c r="C59" s="42">
        <v>3.9737077980280845E-2</v>
      </c>
      <c r="D59" s="168">
        <v>0.12658227848101267</v>
      </c>
      <c r="E59" s="168">
        <v>9.1999999999999993</v>
      </c>
      <c r="F59" s="168">
        <v>4.92</v>
      </c>
      <c r="G59" s="168" t="e">
        <f>VLOOKUP(A59,Overall!$1:$1048576,33,FALSE)</f>
        <v>#N/A</v>
      </c>
      <c r="H59" s="168">
        <v>7.0062111801242235</v>
      </c>
      <c r="I59" s="169">
        <v>1128</v>
      </c>
      <c r="J59" s="169">
        <v>161</v>
      </c>
    </row>
    <row r="60" spans="1:10" ht="15.75" customHeight="1" x14ac:dyDescent="0.2">
      <c r="A60" s="34" t="s">
        <v>368</v>
      </c>
      <c r="B60" s="42">
        <v>0.21551994973295632</v>
      </c>
      <c r="C60" s="42">
        <v>2.4229074889867842E-2</v>
      </c>
      <c r="D60" s="168">
        <v>0.19680851063829788</v>
      </c>
      <c r="E60" s="168">
        <v>6.4</v>
      </c>
      <c r="F60" s="168">
        <v>3.52</v>
      </c>
      <c r="G60" s="168" t="e">
        <f>VLOOKUP(A60,Overall!$1:$1048576,33,FALSE)</f>
        <v>#N/A</v>
      </c>
      <c r="H60" s="168">
        <v>6.4716981132075473</v>
      </c>
      <c r="I60" s="169">
        <v>1372</v>
      </c>
      <c r="J60" s="169">
        <v>212</v>
      </c>
    </row>
    <row r="61" spans="1:10" ht="15.75" customHeight="1" x14ac:dyDescent="0.2">
      <c r="A61" s="34" t="s">
        <v>288</v>
      </c>
      <c r="B61" s="42">
        <v>0.30730050933786079</v>
      </c>
      <c r="C61" s="42">
        <v>3.7678415380133994E-2</v>
      </c>
      <c r="D61" s="168">
        <v>0.28000000000000003</v>
      </c>
      <c r="E61" s="168">
        <v>7.6</v>
      </c>
      <c r="F61" s="168">
        <v>4.72</v>
      </c>
      <c r="G61" s="168" t="e">
        <f>VLOOKUP(A61,Overall!$1:$1048576,33,FALSE)</f>
        <v>#N/A</v>
      </c>
      <c r="H61" s="168">
        <v>5.9735973597359733</v>
      </c>
      <c r="I61" s="169">
        <v>1810</v>
      </c>
      <c r="J61" s="169">
        <v>303</v>
      </c>
    </row>
    <row r="62" spans="1:10" ht="15.75" customHeight="1" x14ac:dyDescent="0.2">
      <c r="A62" s="34" t="s">
        <v>77</v>
      </c>
      <c r="B62" s="42">
        <v>0.31801712779973651</v>
      </c>
      <c r="C62" s="42">
        <v>1.3579669473027751E-2</v>
      </c>
      <c r="D62" s="168">
        <v>0.14040114613180515</v>
      </c>
      <c r="E62" s="168">
        <v>5.8</v>
      </c>
      <c r="F62" s="168">
        <v>3.19</v>
      </c>
      <c r="G62" s="168" t="e">
        <f>VLOOKUP(A62,Overall!$1:$1048576,33,FALSE)</f>
        <v>#N/A</v>
      </c>
      <c r="H62" s="168">
        <v>5.408963585434174</v>
      </c>
      <c r="I62" s="169">
        <v>1931</v>
      </c>
      <c r="J62" s="169">
        <v>357</v>
      </c>
    </row>
    <row r="63" spans="1:10" ht="15.75" customHeight="1" x14ac:dyDescent="0.2">
      <c r="A63" s="34" t="s">
        <v>94</v>
      </c>
      <c r="B63" s="42">
        <v>0.28558967201674806</v>
      </c>
      <c r="C63" s="42">
        <v>5.6804374240583232E-2</v>
      </c>
      <c r="D63" s="168">
        <v>0.21810699588477367</v>
      </c>
      <c r="E63" s="168">
        <v>6.1</v>
      </c>
      <c r="F63" s="168">
        <v>4.08</v>
      </c>
      <c r="G63" s="168" t="e">
        <f>VLOOKUP(A63,Overall!$1:$1048576,33,FALSE)</f>
        <v>#N/A</v>
      </c>
      <c r="H63" s="168">
        <v>6.3449612403100772</v>
      </c>
      <c r="I63" s="169">
        <v>1637</v>
      </c>
      <c r="J63" s="169">
        <v>258</v>
      </c>
    </row>
    <row r="64" spans="1:10" ht="15.75" customHeight="1" x14ac:dyDescent="0.2">
      <c r="A64" s="34" t="s">
        <v>118</v>
      </c>
      <c r="B64" s="42">
        <v>0.21821837302814723</v>
      </c>
      <c r="C64" s="42">
        <v>6.2366013071895425E-2</v>
      </c>
      <c r="D64" s="168">
        <v>0.31125827814569534</v>
      </c>
      <c r="E64" s="168">
        <v>6.9</v>
      </c>
      <c r="F64" s="168">
        <v>5.07</v>
      </c>
      <c r="G64" s="168" t="e">
        <f>VLOOKUP(A64,Overall!$1:$1048576,33,FALSE)</f>
        <v>#N/A</v>
      </c>
      <c r="H64" s="168">
        <v>8.6036585365853657</v>
      </c>
      <c r="I64" s="169">
        <v>1411</v>
      </c>
      <c r="J64" s="169">
        <v>164</v>
      </c>
    </row>
    <row r="65" spans="1:10" ht="15.75" customHeight="1" x14ac:dyDescent="0.2">
      <c r="A65" s="34" t="s">
        <v>75</v>
      </c>
      <c r="B65" s="42">
        <v>0.29456193353474319</v>
      </c>
      <c r="C65" s="42">
        <v>6.7027729636048528E-2</v>
      </c>
      <c r="D65" s="168">
        <v>0.16379310344827586</v>
      </c>
      <c r="E65" s="168">
        <v>7.5</v>
      </c>
      <c r="F65" s="168">
        <v>4.2</v>
      </c>
      <c r="G65" s="168" t="e">
        <f>VLOOKUP(A65,Overall!$1:$1048576,33,FALSE)</f>
        <v>#N/A</v>
      </c>
      <c r="H65" s="168">
        <v>5.2298850574712645</v>
      </c>
      <c r="I65" s="169">
        <v>1365</v>
      </c>
      <c r="J65" s="169">
        <v>261</v>
      </c>
    </row>
    <row r="66" spans="1:10" ht="15.75" customHeight="1" x14ac:dyDescent="0.2">
      <c r="A66" s="34" t="s">
        <v>366</v>
      </c>
      <c r="B66" s="42">
        <v>0.13557024233180817</v>
      </c>
      <c r="C66" s="42">
        <v>4.6373564827779337E-2</v>
      </c>
      <c r="D66" s="168">
        <v>0.20183486238532111</v>
      </c>
      <c r="E66" s="168">
        <v>5.7</v>
      </c>
      <c r="F66" s="168">
        <v>3.84</v>
      </c>
      <c r="G66" s="168" t="e">
        <f>VLOOKUP(A66,Overall!$1:$1048576,33,FALSE)</f>
        <v>#N/A</v>
      </c>
      <c r="H66" s="168">
        <v>5.9701492537313436</v>
      </c>
      <c r="I66" s="169">
        <v>800</v>
      </c>
      <c r="J66" s="169">
        <v>134</v>
      </c>
    </row>
    <row r="67" spans="1:10" ht="15.75" customHeight="1" x14ac:dyDescent="0.2">
      <c r="A67" s="34" t="s">
        <v>354</v>
      </c>
      <c r="B67" s="42">
        <v>0.11308965948141206</v>
      </c>
      <c r="C67" s="42">
        <v>2.2949902043101034E-2</v>
      </c>
      <c r="D67" s="168">
        <v>0.18461538461538463</v>
      </c>
      <c r="E67" s="168">
        <v>4.9000000000000004</v>
      </c>
      <c r="F67" s="168">
        <v>2.59</v>
      </c>
      <c r="G67" s="168" t="e">
        <f>VLOOKUP(A67,Overall!$1:$1048576,33,FALSE)</f>
        <v>#N/A</v>
      </c>
      <c r="H67" s="168">
        <v>5.0277777777777777</v>
      </c>
      <c r="I67" s="169">
        <v>724</v>
      </c>
      <c r="J67" s="169">
        <v>144</v>
      </c>
    </row>
    <row r="68" spans="1:10" ht="15.75" customHeight="1" x14ac:dyDescent="0.2">
      <c r="A68" s="34" t="s">
        <v>231</v>
      </c>
      <c r="B68" s="42">
        <v>0.25451343020695727</v>
      </c>
      <c r="C68" s="42">
        <v>8.6872586872586879E-2</v>
      </c>
      <c r="D68" s="168">
        <v>0.33707865168539325</v>
      </c>
      <c r="E68" s="168">
        <v>5.5</v>
      </c>
      <c r="F68" s="168">
        <v>4.16</v>
      </c>
      <c r="G68" s="168" t="e">
        <f>VLOOKUP(A68,Overall!$1:$1048576,33,FALSE)</f>
        <v>#N/A</v>
      </c>
      <c r="H68" s="168">
        <v>5.5576923076923075</v>
      </c>
      <c r="I68" s="169">
        <v>1156</v>
      </c>
      <c r="J68" s="169">
        <v>208</v>
      </c>
    </row>
    <row r="69" spans="1:10" ht="15.75" customHeight="1" x14ac:dyDescent="0.2">
      <c r="A69" s="34" t="s">
        <v>96</v>
      </c>
      <c r="B69" s="42">
        <v>0.23305974422599732</v>
      </c>
      <c r="C69" s="42">
        <v>4.2742742742742736E-2</v>
      </c>
      <c r="D69" s="168">
        <v>0.22905027932960895</v>
      </c>
      <c r="E69" s="168">
        <v>7.3</v>
      </c>
      <c r="F69" s="168">
        <v>4.93</v>
      </c>
      <c r="G69" s="168" t="e">
        <f>VLOOKUP(A69,Overall!$1:$1048576,33,FALSE)</f>
        <v>#N/A</v>
      </c>
      <c r="H69" s="168">
        <v>6.1050000000000004</v>
      </c>
      <c r="I69" s="169">
        <v>1221</v>
      </c>
      <c r="J69" s="169">
        <v>200</v>
      </c>
    </row>
    <row r="70" spans="1:10" ht="15.75" customHeight="1" x14ac:dyDescent="0.2">
      <c r="A70" s="34" t="s">
        <v>64</v>
      </c>
      <c r="B70" s="42">
        <v>0.44297520661157025</v>
      </c>
      <c r="C70" s="42">
        <v>0.15408823529411766</v>
      </c>
      <c r="D70" s="168">
        <v>0.29118773946360155</v>
      </c>
      <c r="E70" s="168">
        <v>7.9</v>
      </c>
      <c r="F70" s="168">
        <v>4.6500000000000004</v>
      </c>
      <c r="G70" s="168" t="e">
        <f>VLOOKUP(A70,Overall!$1:$1048576,33,FALSE)</f>
        <v>#N/A</v>
      </c>
      <c r="H70" s="168">
        <v>6.2119205298013247</v>
      </c>
      <c r="I70" s="169">
        <v>1876</v>
      </c>
      <c r="J70" s="169">
        <v>302</v>
      </c>
    </row>
    <row r="71" spans="1:10" ht="15.75" customHeight="1" x14ac:dyDescent="0.2">
      <c r="A71" s="34" t="s">
        <v>526</v>
      </c>
      <c r="B71" s="42">
        <v>8.2087072116982393E-2</v>
      </c>
      <c r="C71" s="42">
        <v>3.4867503486750349E-3</v>
      </c>
      <c r="D71" s="168">
        <v>0.18032786885245902</v>
      </c>
      <c r="E71" s="168">
        <v>4.8666666666666663</v>
      </c>
      <c r="F71" s="168">
        <v>3.23</v>
      </c>
      <c r="G71" s="168" t="e">
        <f>VLOOKUP(A71,Overall!$1:$1048576,33,FALSE)</f>
        <v>#N/A</v>
      </c>
      <c r="H71" s="168">
        <v>3.8</v>
      </c>
      <c r="I71" s="169">
        <v>247</v>
      </c>
      <c r="J71" s="169">
        <v>65</v>
      </c>
    </row>
    <row r="72" spans="1:10" ht="15.75" customHeight="1" x14ac:dyDescent="0.2">
      <c r="A72" s="34" t="s">
        <v>114</v>
      </c>
      <c r="B72" s="42">
        <v>0.25064322469982847</v>
      </c>
      <c r="C72" s="42">
        <v>7.6965517241379303E-2</v>
      </c>
      <c r="D72" s="168">
        <v>0.17682926829268292</v>
      </c>
      <c r="E72" s="168">
        <v>6</v>
      </c>
      <c r="F72" s="168">
        <v>4.0599999999999996</v>
      </c>
      <c r="G72" s="168" t="e">
        <f>VLOOKUP(A72,Overall!$1:$1048576,33,FALSE)</f>
        <v>#N/A</v>
      </c>
      <c r="H72" s="168">
        <v>6.8764705882352946</v>
      </c>
      <c r="I72" s="169">
        <v>1169</v>
      </c>
      <c r="J72" s="169">
        <v>170</v>
      </c>
    </row>
    <row r="73" spans="1:10" ht="15.75" customHeight="1" x14ac:dyDescent="0.2">
      <c r="A73" s="34" t="s">
        <v>362</v>
      </c>
      <c r="B73" s="42">
        <v>0.27041978522616333</v>
      </c>
      <c r="C73" s="42">
        <v>3.0696114062063178E-2</v>
      </c>
      <c r="D73" s="168">
        <v>0.15771812080536912</v>
      </c>
      <c r="E73" s="168">
        <v>5.8</v>
      </c>
      <c r="F73" s="168">
        <v>3.23</v>
      </c>
      <c r="G73" s="168" t="e">
        <f>VLOOKUP(A73,Overall!$1:$1048576,33,FALSE)</f>
        <v>#N/A</v>
      </c>
      <c r="H73" s="168">
        <v>5.1775700934579438</v>
      </c>
      <c r="I73" s="169">
        <v>1662</v>
      </c>
      <c r="J73" s="169">
        <v>321</v>
      </c>
    </row>
    <row r="74" spans="1:10" ht="15.75" customHeight="1" x14ac:dyDescent="0.2">
      <c r="A74" s="34" t="s">
        <v>144</v>
      </c>
      <c r="B74" s="42">
        <v>0.14462193823216188</v>
      </c>
      <c r="C74" s="42">
        <v>1.7760910815939279E-2</v>
      </c>
      <c r="D74" s="168">
        <v>0.16541353383458646</v>
      </c>
      <c r="E74" s="168">
        <v>6.4</v>
      </c>
      <c r="F74" s="168">
        <v>3.96</v>
      </c>
      <c r="G74" s="168" t="e">
        <f>VLOOKUP(A74,Overall!$1:$1048576,33,FALSE)</f>
        <v>#N/A</v>
      </c>
      <c r="H74" s="168">
        <v>4.8156028368794326</v>
      </c>
      <c r="I74" s="169">
        <v>679</v>
      </c>
      <c r="J74" s="169">
        <v>141</v>
      </c>
    </row>
    <row r="75" spans="1:10" ht="15.75" customHeight="1" x14ac:dyDescent="0.2">
      <c r="A75" s="34" t="s">
        <v>79</v>
      </c>
      <c r="B75" s="42">
        <v>0.1559488347643245</v>
      </c>
      <c r="C75" s="42">
        <v>6.1401207032274994E-2</v>
      </c>
      <c r="D75" s="168">
        <v>0.21848739495798319</v>
      </c>
      <c r="E75" s="168">
        <v>6</v>
      </c>
      <c r="F75" s="168">
        <v>3.32</v>
      </c>
      <c r="G75" s="168" t="e">
        <f>VLOOKUP(A75,Overall!$1:$1048576,33,FALSE)</f>
        <v>#N/A</v>
      </c>
      <c r="H75" s="168">
        <v>5.973154362416107</v>
      </c>
      <c r="I75" s="169">
        <v>890</v>
      </c>
      <c r="J75" s="169">
        <v>149</v>
      </c>
    </row>
    <row r="76" spans="1:10" ht="15.75" customHeight="1" x14ac:dyDescent="0.2">
      <c r="A76" s="34" t="s">
        <v>154</v>
      </c>
      <c r="B76" s="42">
        <v>6.8945760122230706E-2</v>
      </c>
      <c r="C76" s="42">
        <v>6.8370165745856356E-3</v>
      </c>
      <c r="D76" s="168">
        <v>0.14754098360655737</v>
      </c>
      <c r="E76" s="168">
        <v>7.2</v>
      </c>
      <c r="F76" s="168">
        <v>3.31</v>
      </c>
      <c r="G76" s="168" t="e">
        <f>VLOOKUP(A76,Overall!$1:$1048576,33,FALSE)</f>
        <v>#N/A</v>
      </c>
      <c r="H76" s="168">
        <v>5.640625</v>
      </c>
      <c r="I76" s="169">
        <v>361</v>
      </c>
      <c r="J76" s="169">
        <v>64</v>
      </c>
    </row>
    <row r="77" spans="1:10" ht="15.75" customHeight="1" x14ac:dyDescent="0.2">
      <c r="A77" s="34" t="s">
        <v>120</v>
      </c>
      <c r="B77" s="42">
        <v>0.33240906866742781</v>
      </c>
      <c r="C77" s="42">
        <v>8.5870889159561509E-2</v>
      </c>
      <c r="D77" s="168">
        <v>0.17407407407407408</v>
      </c>
      <c r="E77" s="168">
        <v>6.5</v>
      </c>
      <c r="F77" s="168">
        <v>3.79</v>
      </c>
      <c r="G77" s="168" t="e">
        <f>VLOOKUP(A77,Overall!$1:$1048576,33,FALSE)</f>
        <v>#N/A</v>
      </c>
      <c r="H77" s="168">
        <v>7.2269503546099294</v>
      </c>
      <c r="I77" s="169">
        <v>2038</v>
      </c>
      <c r="J77" s="169">
        <v>282</v>
      </c>
    </row>
    <row r="78" spans="1:10" ht="15.75" customHeight="1" x14ac:dyDescent="0.2">
      <c r="A78" s="34" t="s">
        <v>93</v>
      </c>
      <c r="B78" s="42">
        <v>0.11339874537558307</v>
      </c>
      <c r="C78" s="42">
        <v>4.0251107828655833E-2</v>
      </c>
      <c r="D78" s="168">
        <v>0.12903225806451613</v>
      </c>
      <c r="E78" s="168">
        <v>6.5</v>
      </c>
      <c r="F78" s="168">
        <v>4.75</v>
      </c>
      <c r="G78" s="168" t="e">
        <f>VLOOKUP(A78,Overall!$1:$1048576,33,FALSE)</f>
        <v>#N/A</v>
      </c>
      <c r="H78" s="168">
        <v>5</v>
      </c>
      <c r="I78" s="169">
        <v>705</v>
      </c>
      <c r="J78" s="169">
        <v>141</v>
      </c>
    </row>
    <row r="79" spans="1:10" ht="15.75" customHeight="1" x14ac:dyDescent="0.2">
      <c r="A79" s="34" t="s">
        <v>107</v>
      </c>
      <c r="B79" s="42">
        <v>0.23860076575008701</v>
      </c>
      <c r="C79" s="42">
        <v>1.2658227848101266E-2</v>
      </c>
      <c r="D79" s="168">
        <v>0.36363636363636365</v>
      </c>
      <c r="E79" s="168">
        <v>6.3</v>
      </c>
      <c r="F79" s="168">
        <v>3.89</v>
      </c>
      <c r="G79" s="168" t="e">
        <f>VLOOKUP(A79,Overall!$1:$1048576,33,FALSE)</f>
        <v>#N/A</v>
      </c>
      <c r="H79" s="168">
        <v>5.1931818181818183</v>
      </c>
      <c r="I79" s="169">
        <v>1371</v>
      </c>
      <c r="J79" s="169">
        <v>264</v>
      </c>
    </row>
    <row r="80" spans="1:10" ht="15.75" customHeight="1" x14ac:dyDescent="0.2">
      <c r="A80" s="34" t="s">
        <v>82</v>
      </c>
      <c r="B80" s="42">
        <v>0.26719056974459726</v>
      </c>
      <c r="C80" s="42">
        <v>3.2286119985800492E-2</v>
      </c>
      <c r="D80" s="168">
        <v>0.14761904761904762</v>
      </c>
      <c r="E80" s="168">
        <v>6.6</v>
      </c>
      <c r="F80" s="168">
        <v>3.42</v>
      </c>
      <c r="G80" s="168" t="e">
        <f>VLOOKUP(A80,Overall!$1:$1048576,33,FALSE)</f>
        <v>#N/A</v>
      </c>
      <c r="H80" s="168">
        <v>6.8310502283105023</v>
      </c>
      <c r="I80" s="169">
        <v>1496</v>
      </c>
      <c r="J80" s="169">
        <v>219</v>
      </c>
    </row>
    <row r="81" spans="1:10" ht="15.75" customHeight="1" x14ac:dyDescent="0.2">
      <c r="A81" s="34" t="s">
        <v>281</v>
      </c>
      <c r="B81" s="42">
        <v>0.21481359829200197</v>
      </c>
      <c r="C81" s="42">
        <v>5.7129963898916974E-2</v>
      </c>
      <c r="D81" s="168">
        <v>0.26229508196721313</v>
      </c>
      <c r="E81" s="168">
        <v>6</v>
      </c>
      <c r="F81" s="168">
        <v>3.86</v>
      </c>
      <c r="G81" s="168" t="e">
        <f>VLOOKUP(A81,Overall!$1:$1048576,33,FALSE)</f>
        <v>#N/A</v>
      </c>
      <c r="H81" s="168">
        <v>6.6395939086294415</v>
      </c>
      <c r="I81" s="169">
        <v>1308</v>
      </c>
      <c r="J81" s="169">
        <v>197</v>
      </c>
    </row>
    <row r="82" spans="1:10" ht="15.75" customHeight="1" x14ac:dyDescent="0.2">
      <c r="A82" s="34" t="s">
        <v>65</v>
      </c>
      <c r="B82" s="42">
        <v>0.20202020202020202</v>
      </c>
      <c r="C82" s="42">
        <v>0.14865637507146942</v>
      </c>
      <c r="D82" s="168">
        <v>0.25242718446601942</v>
      </c>
      <c r="E82" s="168">
        <v>6.6</v>
      </c>
      <c r="F82" s="168">
        <v>3.78</v>
      </c>
      <c r="G82" s="168" t="e">
        <f>VLOOKUP(A82,Overall!$1:$1048576,33,FALSE)</f>
        <v>#N/A</v>
      </c>
      <c r="H82" s="168">
        <v>6.895104895104895</v>
      </c>
      <c r="I82" s="169">
        <v>986</v>
      </c>
      <c r="J82" s="169">
        <v>143</v>
      </c>
    </row>
    <row r="83" spans="1:10" ht="15.75" customHeight="1" x14ac:dyDescent="0.2">
      <c r="A83" s="34" t="s">
        <v>99</v>
      </c>
      <c r="B83" s="42">
        <v>0.22602739726027396</v>
      </c>
      <c r="C83" s="42">
        <v>6.1913219994925148E-2</v>
      </c>
      <c r="D83" s="168">
        <v>0.20645161290322581</v>
      </c>
      <c r="E83" s="168">
        <v>6.5</v>
      </c>
      <c r="F83" s="168">
        <v>3.34</v>
      </c>
      <c r="G83" s="168" t="e">
        <f>VLOOKUP(A83,Overall!$1:$1048576,33,FALSE)</f>
        <v>#N/A</v>
      </c>
      <c r="H83" s="168">
        <v>6.8901098901098905</v>
      </c>
      <c r="I83" s="169">
        <v>1254</v>
      </c>
      <c r="J83" s="169">
        <v>182</v>
      </c>
    </row>
    <row r="84" spans="1:10" ht="15.75" customHeight="1" x14ac:dyDescent="0.2">
      <c r="A84" s="34" t="s">
        <v>282</v>
      </c>
      <c r="B84" s="42">
        <v>0.36017106731126813</v>
      </c>
      <c r="C84" s="42">
        <v>0.10968379446640317</v>
      </c>
      <c r="D84" s="168">
        <v>0.21033210332103322</v>
      </c>
      <c r="E84" s="168">
        <v>5.9</v>
      </c>
      <c r="F84" s="168">
        <v>3.38</v>
      </c>
      <c r="G84" s="168" t="e">
        <f>VLOOKUP(A84,Overall!$1:$1048576,33,FALSE)</f>
        <v>#N/A</v>
      </c>
      <c r="H84" s="168">
        <v>5.9969040247678018</v>
      </c>
      <c r="I84" s="169">
        <v>1937</v>
      </c>
      <c r="J84" s="169">
        <v>323</v>
      </c>
    </row>
    <row r="85" spans="1:10" ht="15.75" customHeight="1" x14ac:dyDescent="0.2">
      <c r="A85" s="34" t="s">
        <v>129</v>
      </c>
      <c r="B85" s="42">
        <v>0.30327537403962801</v>
      </c>
      <c r="C85" s="42">
        <v>6.704668838219327E-2</v>
      </c>
      <c r="D85" s="168">
        <v>0.2425249169435216</v>
      </c>
      <c r="E85" s="168">
        <v>6.7</v>
      </c>
      <c r="F85" s="168">
        <v>4.01</v>
      </c>
      <c r="G85" s="168" t="e">
        <f>VLOOKUP(A85,Overall!$1:$1048576,33,FALSE)</f>
        <v>#N/A</v>
      </c>
      <c r="H85" s="168">
        <v>6.9444444444444446</v>
      </c>
      <c r="I85" s="169">
        <v>2250</v>
      </c>
      <c r="J85" s="169">
        <v>324</v>
      </c>
    </row>
    <row r="86" spans="1:10" ht="15.75" customHeight="1" x14ac:dyDescent="0.2">
      <c r="A86" s="34" t="s">
        <v>307</v>
      </c>
      <c r="B86" s="42">
        <v>0.3100883310088331</v>
      </c>
      <c r="C86" s="42">
        <v>5.3381962864721487E-2</v>
      </c>
      <c r="D86" s="168">
        <v>0.13333333333333333</v>
      </c>
      <c r="E86" s="168">
        <v>5.8085106382978724</v>
      </c>
      <c r="F86" s="168">
        <v>4.51</v>
      </c>
      <c r="G86" s="168" t="e">
        <f>VLOOKUP(A86,Overall!$1:$1048576,33,FALSE)</f>
        <v>#N/A</v>
      </c>
      <c r="H86" s="168">
        <v>5.628691983122363</v>
      </c>
      <c r="I86" s="169">
        <v>1334</v>
      </c>
      <c r="J86" s="169">
        <v>237</v>
      </c>
    </row>
    <row r="87" spans="1:10" ht="15.75" customHeight="1" x14ac:dyDescent="0.2">
      <c r="A87" s="34" t="s">
        <v>334</v>
      </c>
      <c r="B87" s="42">
        <v>0.12626849484855526</v>
      </c>
      <c r="C87" s="42">
        <v>6.2989745269470127E-3</v>
      </c>
      <c r="D87" s="168">
        <v>0.24793388429752067</v>
      </c>
      <c r="E87" s="168">
        <v>6.9069767441860463</v>
      </c>
      <c r="F87" s="168">
        <v>4.12</v>
      </c>
      <c r="G87" s="168" t="e">
        <f>VLOOKUP(A87,Overall!$1:$1048576,33,FALSE)</f>
        <v>#N/A</v>
      </c>
      <c r="H87" s="168">
        <v>6.52</v>
      </c>
      <c r="I87" s="169">
        <v>815</v>
      </c>
      <c r="J87" s="169">
        <v>125</v>
      </c>
    </row>
    <row r="88" spans="1:10" ht="15.75" customHeight="1" x14ac:dyDescent="0.2">
      <c r="A88" s="34" t="s">
        <v>330</v>
      </c>
      <c r="B88" s="42">
        <v>0.25965463108320253</v>
      </c>
      <c r="C88" s="42">
        <v>8.6028007638446854E-2</v>
      </c>
      <c r="D88" s="168">
        <v>0.27272727272727271</v>
      </c>
      <c r="E88" s="168">
        <v>5.0999999999999996</v>
      </c>
      <c r="F88" s="168">
        <v>3.36</v>
      </c>
      <c r="G88" s="168" t="e">
        <f>VLOOKUP(A88,Overall!$1:$1048576,33,FALSE)</f>
        <v>#N/A</v>
      </c>
      <c r="H88" s="168">
        <v>5.3701298701298699</v>
      </c>
      <c r="I88" s="169">
        <v>827</v>
      </c>
      <c r="J88" s="169">
        <v>154</v>
      </c>
    </row>
    <row r="89" spans="1:10" ht="15.75" customHeight="1" x14ac:dyDescent="0.2">
      <c r="A89" s="34" t="s">
        <v>74</v>
      </c>
      <c r="B89" s="42">
        <v>0.16209095951192456</v>
      </c>
      <c r="C89" s="42">
        <v>2.3076923076923078E-2</v>
      </c>
      <c r="D89" s="168">
        <v>0.15816326530612246</v>
      </c>
      <c r="E89" s="168">
        <v>6.5</v>
      </c>
      <c r="F89" s="168">
        <v>3.61</v>
      </c>
      <c r="G89" s="168" t="e">
        <f>VLOOKUP(A89,Overall!$1:$1048576,33,FALSE)</f>
        <v>#N/A</v>
      </c>
      <c r="H89" s="168">
        <v>5.674757281553398</v>
      </c>
      <c r="I89" s="169">
        <v>1169</v>
      </c>
      <c r="J89" s="169">
        <v>206</v>
      </c>
    </row>
    <row r="90" spans="1:10" ht="15.75" customHeight="1" x14ac:dyDescent="0.2">
      <c r="A90" s="34" t="s">
        <v>304</v>
      </c>
      <c r="B90" s="42">
        <v>0.15557638238050608</v>
      </c>
      <c r="C90" s="42">
        <v>6.1013154212146654E-2</v>
      </c>
      <c r="D90" s="168">
        <v>0.34090909090909088</v>
      </c>
      <c r="E90" s="168">
        <v>5.9</v>
      </c>
      <c r="F90" s="168">
        <v>4.1399999999999997</v>
      </c>
      <c r="G90" s="168" t="e">
        <f>VLOOKUP(A90,Overall!$1:$1048576,33,FALSE)</f>
        <v>#N/A</v>
      </c>
      <c r="H90" s="168">
        <v>6.0731707317073171</v>
      </c>
      <c r="I90" s="169">
        <v>996</v>
      </c>
      <c r="J90" s="169">
        <v>164</v>
      </c>
    </row>
    <row r="91" spans="1:10" ht="15.75" customHeight="1" x14ac:dyDescent="0.2">
      <c r="A91" s="34" t="s">
        <v>313</v>
      </c>
      <c r="B91" s="42">
        <v>0.16955332725615316</v>
      </c>
      <c r="C91" s="42">
        <v>3.4034416826003826E-2</v>
      </c>
      <c r="D91" s="168">
        <v>0.15032679738562091</v>
      </c>
      <c r="E91" s="168">
        <v>6.2</v>
      </c>
      <c r="F91" s="168">
        <v>3.31</v>
      </c>
      <c r="G91" s="168" t="e">
        <f>VLOOKUP(A91,Overall!$1:$1048576,33,FALSE)</f>
        <v>#N/A</v>
      </c>
      <c r="H91" s="168">
        <v>4.5365853658536581</v>
      </c>
      <c r="I91" s="169">
        <v>744</v>
      </c>
      <c r="J91" s="169">
        <v>164</v>
      </c>
    </row>
    <row r="92" spans="1:10" ht="15.75" customHeight="1" x14ac:dyDescent="0.2">
      <c r="A92" s="34" t="s">
        <v>322</v>
      </c>
      <c r="B92" s="42">
        <v>0.22473637961335677</v>
      </c>
      <c r="C92" s="42">
        <v>5.3575857792476228E-2</v>
      </c>
      <c r="D92" s="168">
        <v>0.19014084507042253</v>
      </c>
      <c r="E92" s="168">
        <v>6.2</v>
      </c>
      <c r="F92" s="168">
        <v>4.57</v>
      </c>
      <c r="G92" s="168" t="e">
        <f>VLOOKUP(A92,Overall!$1:$1048576,33,FALSE)</f>
        <v>#N/A</v>
      </c>
      <c r="H92" s="168">
        <v>6.1626506024096388</v>
      </c>
      <c r="I92" s="169">
        <v>1023</v>
      </c>
      <c r="J92" s="169">
        <v>166</v>
      </c>
    </row>
    <row r="93" spans="1:10" ht="15.75" customHeight="1" x14ac:dyDescent="0.2">
      <c r="A93" s="34" t="s">
        <v>355</v>
      </c>
      <c r="B93" s="42">
        <v>0.10047303689687796</v>
      </c>
      <c r="C93" s="42">
        <v>4.3787425149700602E-3</v>
      </c>
      <c r="D93" s="168">
        <v>0.26506024096385544</v>
      </c>
      <c r="E93" s="168">
        <v>6.6</v>
      </c>
      <c r="F93" s="168">
        <v>3.07</v>
      </c>
      <c r="G93" s="168" t="e">
        <f>VLOOKUP(A93,Overall!$1:$1048576,33,FALSE)</f>
        <v>#N/A</v>
      </c>
      <c r="H93" s="168">
        <v>5.9662921348314608</v>
      </c>
      <c r="I93" s="169">
        <v>531</v>
      </c>
      <c r="J93" s="169">
        <v>89</v>
      </c>
    </row>
    <row r="94" spans="1:10" ht="15.75" customHeight="1" x14ac:dyDescent="0.2">
      <c r="A94" s="34" t="s">
        <v>81</v>
      </c>
      <c r="B94" s="42">
        <v>0.41522005961774505</v>
      </c>
      <c r="C94" s="42">
        <v>7.5827978250123579E-2</v>
      </c>
      <c r="D94" s="168">
        <v>0.21142857142857144</v>
      </c>
      <c r="E94" s="168">
        <v>6.8</v>
      </c>
      <c r="F94" s="168">
        <v>3.39</v>
      </c>
      <c r="G94" s="168" t="e">
        <f>VLOOKUP(A94,Overall!$1:$1048576,33,FALSE)</f>
        <v>#N/A</v>
      </c>
      <c r="H94" s="168">
        <v>6.2811671087533156</v>
      </c>
      <c r="I94" s="169">
        <v>2368</v>
      </c>
      <c r="J94" s="169">
        <v>377</v>
      </c>
    </row>
    <row r="95" spans="1:10" ht="15.75" customHeight="1" x14ac:dyDescent="0.2">
      <c r="A95" s="34" t="s">
        <v>345</v>
      </c>
      <c r="B95" s="42">
        <v>0.26362460742656568</v>
      </c>
      <c r="C95" s="42">
        <v>6.8637304167898316E-2</v>
      </c>
      <c r="D95" s="168">
        <v>0.16935483870967741</v>
      </c>
      <c r="E95" s="168">
        <v>6.5</v>
      </c>
      <c r="F95" s="168">
        <v>2.97</v>
      </c>
      <c r="G95" s="168" t="e">
        <f>VLOOKUP(A95,Overall!$1:$1048576,33,FALSE)</f>
        <v>#N/A</v>
      </c>
      <c r="H95" s="168">
        <v>5.0964285714285715</v>
      </c>
      <c r="I95" s="169">
        <v>1427</v>
      </c>
      <c r="J95" s="169">
        <v>280</v>
      </c>
    </row>
    <row r="96" spans="1:10" ht="15.75" customHeight="1" x14ac:dyDescent="0.2">
      <c r="A96" s="34" t="s">
        <v>317</v>
      </c>
      <c r="B96" s="42">
        <v>0.31659594530881657</v>
      </c>
      <c r="C96" s="42">
        <v>6.3625240342597464E-2</v>
      </c>
      <c r="D96" s="168">
        <v>0.27510917030567683</v>
      </c>
      <c r="E96" s="168">
        <v>6.070484581497797</v>
      </c>
      <c r="F96" s="168">
        <v>4.17</v>
      </c>
      <c r="G96" s="168" t="e">
        <f>VLOOKUP(A96,Overall!$1:$1048576,33,FALSE)</f>
        <v>#N/A</v>
      </c>
      <c r="H96" s="168">
        <v>5.24609375</v>
      </c>
      <c r="I96" s="169">
        <v>1343</v>
      </c>
      <c r="J96" s="169">
        <v>256</v>
      </c>
    </row>
    <row r="97" spans="1:10" ht="15.75" customHeight="1" x14ac:dyDescent="0.2">
      <c r="A97" s="34" t="s">
        <v>67</v>
      </c>
      <c r="B97" s="42">
        <v>0.19519401221193619</v>
      </c>
      <c r="C97" s="42">
        <v>6.4007014467338891E-2</v>
      </c>
      <c r="D97" s="168">
        <v>0.16279069767441862</v>
      </c>
      <c r="E97" s="168">
        <v>6.6</v>
      </c>
      <c r="F97" s="168">
        <v>3.65</v>
      </c>
      <c r="G97" s="168" t="e">
        <f>VLOOKUP(A97,Overall!$1:$1048576,33,FALSE)</f>
        <v>#N/A</v>
      </c>
      <c r="H97" s="168">
        <v>6.8819444444444446</v>
      </c>
      <c r="I97" s="169">
        <v>991</v>
      </c>
      <c r="J97" s="169">
        <v>144</v>
      </c>
    </row>
    <row r="98" spans="1:10" ht="15.75" customHeight="1" x14ac:dyDescent="0.2">
      <c r="A98" s="34" t="s">
        <v>306</v>
      </c>
      <c r="B98" s="42">
        <v>0.2741380756647932</v>
      </c>
      <c r="C98" s="42">
        <v>8.4853808507968365E-2</v>
      </c>
      <c r="D98" s="168">
        <v>0.26041666666666669</v>
      </c>
      <c r="E98" s="168">
        <v>6</v>
      </c>
      <c r="F98" s="168">
        <v>4.57</v>
      </c>
      <c r="G98" s="168" t="e">
        <f>VLOOKUP(A98,Overall!$1:$1048576,33,FALSE)</f>
        <v>#N/A</v>
      </c>
      <c r="H98" s="168">
        <v>6.6693877551020408</v>
      </c>
      <c r="I98" s="169">
        <v>1634</v>
      </c>
      <c r="J98" s="169">
        <v>245</v>
      </c>
    </row>
    <row r="99" spans="1:10" ht="15.75" customHeight="1" x14ac:dyDescent="0.2">
      <c r="A99" s="34" t="s">
        <v>127</v>
      </c>
      <c r="B99" s="42">
        <v>0.25135655522492562</v>
      </c>
      <c r="C99" s="42">
        <v>6.9186418962203719E-2</v>
      </c>
      <c r="D99" s="168">
        <v>0.20304568527918782</v>
      </c>
      <c r="E99" s="168">
        <v>6.4</v>
      </c>
      <c r="F99" s="168">
        <v>3.89</v>
      </c>
      <c r="G99" s="168" t="e">
        <f>VLOOKUP(A99,Overall!$1:$1048576,33,FALSE)</f>
        <v>#N/A</v>
      </c>
      <c r="H99" s="168">
        <v>6.497737556561086</v>
      </c>
      <c r="I99" s="169">
        <v>1436</v>
      </c>
      <c r="J99" s="169">
        <v>221</v>
      </c>
    </row>
    <row r="100" spans="1:10" ht="15.75" customHeight="1" x14ac:dyDescent="0.2">
      <c r="A100" s="34" t="s">
        <v>116</v>
      </c>
      <c r="B100" s="42">
        <v>0.1771667246780369</v>
      </c>
      <c r="C100" s="42">
        <v>3.5021097046413499E-2</v>
      </c>
      <c r="D100" s="168">
        <v>0.24812030075187969</v>
      </c>
      <c r="E100" s="168">
        <v>6.4</v>
      </c>
      <c r="F100" s="168">
        <v>3.92</v>
      </c>
      <c r="G100" s="168" t="e">
        <f>VLOOKUP(A100,Overall!$1:$1048576,33,FALSE)</f>
        <v>#N/A</v>
      </c>
      <c r="H100" s="168">
        <v>7.5970149253731343</v>
      </c>
      <c r="I100" s="169">
        <v>1018</v>
      </c>
      <c r="J100" s="169">
        <v>134</v>
      </c>
    </row>
    <row r="101" spans="1:10" ht="15.75" customHeight="1" x14ac:dyDescent="0.2">
      <c r="A101" s="34" t="s">
        <v>260</v>
      </c>
      <c r="B101" s="42">
        <v>0.25684272821423287</v>
      </c>
      <c r="C101" s="42">
        <v>3.7931861804222644E-2</v>
      </c>
      <c r="D101" s="168">
        <v>0.22222222222222221</v>
      </c>
      <c r="E101" s="168">
        <v>6.1</v>
      </c>
      <c r="F101" s="168">
        <v>3.9</v>
      </c>
      <c r="G101" s="168" t="e">
        <f>VLOOKUP(A101,Overall!$1:$1048576,33,FALSE)</f>
        <v>#N/A</v>
      </c>
      <c r="H101" s="168">
        <v>6.3127272727272725</v>
      </c>
      <c r="I101" s="169">
        <v>1736</v>
      </c>
      <c r="J101" s="169">
        <v>275</v>
      </c>
    </row>
    <row r="102" spans="1:10" ht="15.75" customHeight="1" x14ac:dyDescent="0.2">
      <c r="A102" s="34" t="s">
        <v>364</v>
      </c>
      <c r="B102" s="42">
        <v>0.17063762196505558</v>
      </c>
      <c r="C102" s="42">
        <v>1.4707730986800754E-2</v>
      </c>
      <c r="D102" s="168">
        <v>0.28125</v>
      </c>
      <c r="E102" s="168">
        <v>6.8</v>
      </c>
      <c r="F102" s="168">
        <v>4.1500000000000004</v>
      </c>
      <c r="G102" s="168" t="e">
        <f>VLOOKUP(A102,Overall!$1:$1048576,33,FALSE)</f>
        <v>#N/A</v>
      </c>
      <c r="H102" s="168">
        <v>5.4492753623188408</v>
      </c>
      <c r="I102" s="169">
        <v>752</v>
      </c>
      <c r="J102" s="169">
        <v>138</v>
      </c>
    </row>
    <row r="103" spans="1:10" ht="15.75" customHeight="1" x14ac:dyDescent="0.2">
      <c r="A103" s="34" t="s">
        <v>69</v>
      </c>
      <c r="B103" s="42">
        <v>0.15311735255158168</v>
      </c>
      <c r="C103" s="42">
        <v>3.9518369867242976E-2</v>
      </c>
      <c r="D103" s="168">
        <v>0.37349397590361444</v>
      </c>
      <c r="E103" s="168">
        <v>6.7</v>
      </c>
      <c r="F103" s="168">
        <v>4</v>
      </c>
      <c r="G103" s="168" t="e">
        <f>VLOOKUP(A103,Overall!$1:$1048576,33,FALSE)</f>
        <v>#N/A</v>
      </c>
      <c r="H103" s="168">
        <v>7.104166666666667</v>
      </c>
      <c r="I103" s="169">
        <v>682</v>
      </c>
      <c r="J103" s="169">
        <v>96</v>
      </c>
    </row>
    <row r="104" spans="1:10" ht="15.75" customHeight="1" x14ac:dyDescent="0.2">
      <c r="A104" s="34" t="s">
        <v>276</v>
      </c>
      <c r="B104" s="42">
        <v>0.27153404429860539</v>
      </c>
      <c r="C104" s="42">
        <v>7.8208955223880605E-2</v>
      </c>
      <c r="D104" s="168">
        <v>0.21568627450980393</v>
      </c>
      <c r="E104" s="168">
        <v>6.1</v>
      </c>
      <c r="F104" s="168">
        <v>4.1100000000000003</v>
      </c>
      <c r="G104" s="168" t="e">
        <f>VLOOKUP(A104,Overall!$1:$1048576,33,FALSE)</f>
        <v>#N/A</v>
      </c>
      <c r="H104" s="168">
        <v>5.4937759336099585</v>
      </c>
      <c r="I104" s="169">
        <v>1324</v>
      </c>
      <c r="J104" s="169">
        <v>241</v>
      </c>
    </row>
    <row r="105" spans="1:10" ht="15.75" customHeight="1" x14ac:dyDescent="0.2">
      <c r="A105" s="34" t="s">
        <v>124</v>
      </c>
      <c r="B105" s="42">
        <v>1.4904809619238476E-2</v>
      </c>
      <c r="C105" s="42">
        <v>4.9930898321816387E-2</v>
      </c>
      <c r="D105" s="168">
        <v>0.45454545454545453</v>
      </c>
      <c r="E105" s="168">
        <v>6.2</v>
      </c>
      <c r="F105" s="168">
        <v>3.89</v>
      </c>
      <c r="G105" s="168" t="e">
        <f>VLOOKUP(A105,Overall!$1:$1048576,33,FALSE)</f>
        <v>#N/A</v>
      </c>
      <c r="H105" s="168">
        <v>10.818181818181818</v>
      </c>
      <c r="I105" s="169">
        <v>119</v>
      </c>
      <c r="J105" s="169">
        <v>11</v>
      </c>
    </row>
    <row r="106" spans="1:10" ht="15.75" customHeight="1" x14ac:dyDescent="0.2">
      <c r="A106" s="34" t="s">
        <v>326</v>
      </c>
      <c r="B106" s="42">
        <v>0.3404381290704559</v>
      </c>
      <c r="C106" s="42">
        <v>2.1105951878429716E-2</v>
      </c>
      <c r="D106" s="168">
        <v>0.21875</v>
      </c>
      <c r="E106" s="168">
        <v>5.4</v>
      </c>
      <c r="F106" s="168">
        <v>4.9000000000000004</v>
      </c>
      <c r="G106" s="168" t="e">
        <f>VLOOKUP(A106,Overall!$1:$1048576,33,FALSE)</f>
        <v>#N/A</v>
      </c>
      <c r="H106" s="168">
        <v>5.2752293577981648</v>
      </c>
      <c r="I106" s="169">
        <v>1725</v>
      </c>
      <c r="J106" s="169">
        <v>327</v>
      </c>
    </row>
    <row r="107" spans="1:10" ht="15.75" customHeight="1" x14ac:dyDescent="0.2">
      <c r="A107" s="34" t="s">
        <v>108</v>
      </c>
      <c r="B107" s="42">
        <v>0.23204134366925064</v>
      </c>
      <c r="C107" s="42">
        <v>1.9613425232244533E-2</v>
      </c>
      <c r="D107" s="168">
        <v>0.17374517374517376</v>
      </c>
      <c r="E107" s="168">
        <v>6.2</v>
      </c>
      <c r="F107" s="168">
        <v>3.57</v>
      </c>
      <c r="G107" s="168" t="e">
        <f>VLOOKUP(A107,Overall!$1:$1048576,33,FALSE)</f>
        <v>#N/A</v>
      </c>
      <c r="H107" s="168">
        <v>5.1412213740458013</v>
      </c>
      <c r="I107" s="169">
        <v>1347</v>
      </c>
      <c r="J107" s="169">
        <v>262</v>
      </c>
    </row>
    <row r="108" spans="1:10" ht="15.75" customHeight="1" x14ac:dyDescent="0.2">
      <c r="A108" s="34" t="s">
        <v>253</v>
      </c>
      <c r="B108" s="42">
        <v>0.17610126242277729</v>
      </c>
      <c r="C108" s="42">
        <v>4.1353906032805109E-2</v>
      </c>
      <c r="D108" s="168">
        <v>0.24305555555555555</v>
      </c>
      <c r="E108" s="168">
        <v>7</v>
      </c>
      <c r="F108" s="168">
        <v>4.3</v>
      </c>
      <c r="G108" s="168" t="e">
        <f>VLOOKUP(A108,Overall!$1:$1048576,33,FALSE)</f>
        <v>#N/A</v>
      </c>
      <c r="H108" s="168">
        <v>6.7243589743589745</v>
      </c>
      <c r="I108" s="169">
        <v>1049</v>
      </c>
      <c r="J108" s="169">
        <v>156</v>
      </c>
    </row>
    <row r="109" spans="1:10" ht="15.75" customHeight="1" x14ac:dyDescent="0.2">
      <c r="A109" s="34" t="s">
        <v>87</v>
      </c>
      <c r="B109" s="42">
        <v>0.21044570378312147</v>
      </c>
      <c r="C109" s="42">
        <v>1.1307953260459858E-2</v>
      </c>
      <c r="D109" s="168">
        <v>0.23766816143497757</v>
      </c>
      <c r="E109" s="168">
        <v>6</v>
      </c>
      <c r="F109" s="168">
        <v>3.76</v>
      </c>
      <c r="G109" s="168" t="e">
        <f>VLOOKUP(A109,Overall!$1:$1048576,33,FALSE)</f>
        <v>#N/A</v>
      </c>
      <c r="H109" s="168">
        <v>6.0528634361233484</v>
      </c>
      <c r="I109" s="169">
        <v>1374</v>
      </c>
      <c r="J109" s="169">
        <v>227</v>
      </c>
    </row>
    <row r="110" spans="1:10" ht="15.75" customHeight="1" x14ac:dyDescent="0.2">
      <c r="A110" s="34" t="s">
        <v>342</v>
      </c>
      <c r="B110" s="42">
        <v>0.27719626168224298</v>
      </c>
      <c r="C110" s="42">
        <v>5.3849222177901876E-2</v>
      </c>
      <c r="D110" s="168">
        <v>0.1492063492063492</v>
      </c>
      <c r="E110" s="168">
        <v>6.5</v>
      </c>
      <c r="F110" s="168">
        <v>2.77</v>
      </c>
      <c r="G110" s="168" t="e">
        <f>VLOOKUP(A110,Overall!$1:$1048576,33,FALSE)</f>
        <v>#N/A</v>
      </c>
      <c r="H110" s="168">
        <v>4.5490797546012267</v>
      </c>
      <c r="I110" s="169">
        <v>1483</v>
      </c>
      <c r="J110" s="169">
        <v>326</v>
      </c>
    </row>
    <row r="111" spans="1:10" ht="15.75" customHeight="1" x14ac:dyDescent="0.2">
      <c r="A111" s="34" t="s">
        <v>357</v>
      </c>
      <c r="B111" s="42">
        <v>0.17127564674397858</v>
      </c>
      <c r="C111" s="42">
        <v>3.1726662599145819E-2</v>
      </c>
      <c r="D111" s="168">
        <v>0.22916666666666666</v>
      </c>
      <c r="E111" s="168">
        <v>5.9</v>
      </c>
      <c r="F111" s="168">
        <v>3.81</v>
      </c>
      <c r="G111" s="168" t="e">
        <f>VLOOKUP(A111,Overall!$1:$1048576,33,FALSE)</f>
        <v>#N/A</v>
      </c>
      <c r="H111" s="168">
        <v>6.0377358490566042</v>
      </c>
      <c r="I111" s="169">
        <v>960</v>
      </c>
      <c r="J111" s="169">
        <v>159</v>
      </c>
    </row>
    <row r="112" spans="1:10" ht="15.75" customHeight="1" x14ac:dyDescent="0.2">
      <c r="A112" s="34" t="s">
        <v>249</v>
      </c>
      <c r="B112" s="42">
        <v>0.25643753990210683</v>
      </c>
      <c r="C112" s="42">
        <v>7.5509388733519769E-2</v>
      </c>
      <c r="D112" s="168">
        <v>0.3146067415730337</v>
      </c>
      <c r="E112" s="168">
        <v>5.7</v>
      </c>
      <c r="F112" s="168">
        <v>3.63</v>
      </c>
      <c r="G112" s="168" t="e">
        <f>VLOOKUP(A112,Overall!$1:$1048576,33,FALSE)</f>
        <v>#N/A</v>
      </c>
      <c r="H112" s="168">
        <v>5.9359605911330053</v>
      </c>
      <c r="I112" s="169">
        <v>1205</v>
      </c>
      <c r="J112" s="169">
        <v>203</v>
      </c>
    </row>
    <row r="113" spans="1:10" ht="15.75" customHeight="1" x14ac:dyDescent="0.2">
      <c r="A113" s="34" t="s">
        <v>95</v>
      </c>
      <c r="B113" s="42">
        <v>0.29807692307692307</v>
      </c>
      <c r="C113" s="42">
        <v>9.0789473684210531E-2</v>
      </c>
      <c r="D113" s="168">
        <v>0.13636363636363635</v>
      </c>
      <c r="E113" s="168">
        <v>5.0999999999999996</v>
      </c>
      <c r="F113" s="168">
        <v>3.6</v>
      </c>
      <c r="G113" s="168" t="e">
        <f>VLOOKUP(A113,Overall!$1:$1048576,33,FALSE)</f>
        <v>#N/A</v>
      </c>
      <c r="H113" s="168">
        <v>4.790909090909091</v>
      </c>
      <c r="I113" s="169">
        <v>1581</v>
      </c>
      <c r="J113" s="169">
        <v>330</v>
      </c>
    </row>
    <row r="114" spans="1:10" ht="15.75" customHeight="1" x14ac:dyDescent="0.2">
      <c r="A114" s="34" t="s">
        <v>105</v>
      </c>
      <c r="B114" s="42">
        <v>0.13729246487867178</v>
      </c>
      <c r="C114" s="42">
        <v>4.2027194066749075E-2</v>
      </c>
      <c r="D114" s="168">
        <v>0.1476510067114094</v>
      </c>
      <c r="E114" s="168">
        <v>7.4</v>
      </c>
      <c r="F114" s="168">
        <v>4.84</v>
      </c>
      <c r="G114" s="168" t="e">
        <f>VLOOKUP(A114,Overall!$1:$1048576,33,FALSE)</f>
        <v>#N/A</v>
      </c>
      <c r="H114" s="168">
        <v>6.9805194805194803</v>
      </c>
      <c r="I114" s="169">
        <v>1075</v>
      </c>
      <c r="J114" s="169">
        <v>154</v>
      </c>
    </row>
    <row r="115" spans="1:10" ht="15.75" customHeight="1" x14ac:dyDescent="0.2">
      <c r="A115" s="34" t="s">
        <v>130</v>
      </c>
      <c r="B115" s="42">
        <v>0.2575357950263753</v>
      </c>
      <c r="C115" s="42">
        <v>5.8206381144006891E-2</v>
      </c>
      <c r="D115" s="168">
        <v>0.32900432900432902</v>
      </c>
      <c r="E115" s="168">
        <v>4.9000000000000004</v>
      </c>
      <c r="F115" s="168">
        <v>3.91</v>
      </c>
      <c r="G115" s="168" t="e">
        <f>VLOOKUP(A115,Overall!$1:$1048576,33,FALSE)</f>
        <v>#N/A</v>
      </c>
      <c r="H115" s="168">
        <v>5.2375478927203067</v>
      </c>
      <c r="I115" s="169">
        <v>1367</v>
      </c>
      <c r="J115" s="169">
        <v>261</v>
      </c>
    </row>
    <row r="116" spans="1:10" ht="15.75" customHeight="1" x14ac:dyDescent="0.2">
      <c r="A116" s="34" t="s">
        <v>117</v>
      </c>
      <c r="B116" s="42">
        <v>0.15349123346662566</v>
      </c>
      <c r="C116" s="42">
        <v>1.541708043694141E-2</v>
      </c>
      <c r="D116" s="168">
        <v>0.21518987341772153</v>
      </c>
      <c r="E116" s="168">
        <v>5.9</v>
      </c>
      <c r="F116" s="168">
        <v>3.19</v>
      </c>
      <c r="G116" s="168" t="e">
        <f>VLOOKUP(A116,Overall!$1:$1048576,33,FALSE)</f>
        <v>#N/A</v>
      </c>
      <c r="H116" s="168">
        <v>6.0484848484848488</v>
      </c>
      <c r="I116" s="169">
        <v>998</v>
      </c>
      <c r="J116" s="169">
        <v>165</v>
      </c>
    </row>
    <row r="117" spans="1:10" ht="15.75" customHeight="1" x14ac:dyDescent="0.2">
      <c r="A117" s="34" t="s">
        <v>269</v>
      </c>
      <c r="B117" s="42">
        <v>0.32976746294365622</v>
      </c>
      <c r="C117" s="42">
        <v>0.11778391740584558</v>
      </c>
      <c r="D117" s="168">
        <v>0.25888324873096447</v>
      </c>
      <c r="E117" s="168">
        <v>5.7</v>
      </c>
      <c r="F117" s="168">
        <v>3.81</v>
      </c>
      <c r="G117" s="168" t="e">
        <f>VLOOKUP(A117,Overall!$1:$1048576,33,FALSE)</f>
        <v>#N/A</v>
      </c>
      <c r="H117" s="168">
        <v>6.3537117903930129</v>
      </c>
      <c r="I117" s="169">
        <v>1455</v>
      </c>
      <c r="J117" s="169">
        <v>229</v>
      </c>
    </row>
    <row r="118" spans="1:10" ht="15.75" customHeight="1" x14ac:dyDescent="0.2">
      <c r="A118" s="34" t="s">
        <v>128</v>
      </c>
      <c r="B118" s="42">
        <v>0.21956368754398312</v>
      </c>
      <c r="C118" s="42">
        <v>7.5199203187250999E-2</v>
      </c>
      <c r="D118" s="168">
        <v>0.33177570093457942</v>
      </c>
      <c r="E118" s="168">
        <v>6.6</v>
      </c>
      <c r="F118" s="168">
        <v>3.65</v>
      </c>
      <c r="G118" s="168" t="e">
        <f>VLOOKUP(A118,Overall!$1:$1048576,33,FALSE)</f>
        <v>#N/A</v>
      </c>
      <c r="H118" s="168">
        <v>6.95910780669145</v>
      </c>
      <c r="I118" s="169">
        <v>1872</v>
      </c>
      <c r="J118" s="169">
        <v>269</v>
      </c>
    </row>
    <row r="119" spans="1:10" ht="15.75" customHeight="1" x14ac:dyDescent="0.2">
      <c r="A119" s="34" t="s">
        <v>232</v>
      </c>
      <c r="B119" s="42">
        <v>0.2563789152024446</v>
      </c>
      <c r="C119" s="42">
        <v>7.8886310904872387E-2</v>
      </c>
      <c r="D119" s="168">
        <v>0.26804123711340205</v>
      </c>
      <c r="E119" s="168">
        <v>7</v>
      </c>
      <c r="F119" s="168">
        <v>4.1500000000000004</v>
      </c>
      <c r="G119" s="168" t="e">
        <f>VLOOKUP(A119,Overall!$1:$1048576,33,FALSE)</f>
        <v>#N/A</v>
      </c>
      <c r="H119" s="168">
        <v>7.2640692640692643</v>
      </c>
      <c r="I119" s="169">
        <v>1678</v>
      </c>
      <c r="J119" s="169">
        <v>231</v>
      </c>
    </row>
    <row r="120" spans="1:10" ht="15.75" customHeight="1" x14ac:dyDescent="0.2">
      <c r="A120" s="34" t="s">
        <v>131</v>
      </c>
      <c r="B120" s="42">
        <v>0.29953379953379955</v>
      </c>
      <c r="C120" s="42">
        <v>0.10321619077502353</v>
      </c>
      <c r="D120" s="168">
        <v>0.38034188034188032</v>
      </c>
      <c r="E120" s="168">
        <v>6.1</v>
      </c>
      <c r="F120" s="168">
        <v>4.45</v>
      </c>
      <c r="G120" s="168" t="e">
        <f>VLOOKUP(A120,Overall!$1:$1048576,33,FALSE)</f>
        <v>#N/A</v>
      </c>
      <c r="H120" s="168">
        <v>6.8664122137404577</v>
      </c>
      <c r="I120" s="169">
        <v>1799</v>
      </c>
      <c r="J120" s="169">
        <v>262</v>
      </c>
    </row>
    <row r="121" spans="1:10" ht="15.75" customHeight="1" x14ac:dyDescent="0.2">
      <c r="A121" s="34" t="s">
        <v>258</v>
      </c>
      <c r="B121" s="42">
        <v>0.2981225109046084</v>
      </c>
      <c r="C121" s="42">
        <v>4.5388601036269433E-2</v>
      </c>
      <c r="D121" s="168">
        <v>0.1908713692946058</v>
      </c>
      <c r="E121" s="168">
        <v>5.9</v>
      </c>
      <c r="F121" s="168">
        <v>3.6</v>
      </c>
      <c r="G121" s="168" t="e">
        <f>VLOOKUP(A121,Overall!$1:$1048576,33,FALSE)</f>
        <v>#N/A</v>
      </c>
      <c r="H121" s="168">
        <v>6.2134387351778653</v>
      </c>
      <c r="I121" s="169">
        <v>1572</v>
      </c>
      <c r="J121" s="169">
        <v>253</v>
      </c>
    </row>
    <row r="122" spans="1:10" ht="15.75" customHeight="1" x14ac:dyDescent="0.2">
      <c r="A122" s="34" t="s">
        <v>145</v>
      </c>
      <c r="B122" s="42">
        <v>0.32320055904961564</v>
      </c>
      <c r="C122" s="42">
        <v>3.8505747126436778E-2</v>
      </c>
      <c r="D122" s="168">
        <v>0.20300751879699247</v>
      </c>
      <c r="E122" s="168">
        <v>6.5</v>
      </c>
      <c r="F122" s="168">
        <v>3.67</v>
      </c>
      <c r="G122" s="168" t="e">
        <f>VLOOKUP(A122,Overall!$1:$1048576,33,FALSE)</f>
        <v>#N/A</v>
      </c>
      <c r="H122" s="168">
        <v>6.5140845070422539</v>
      </c>
      <c r="I122" s="169">
        <v>925</v>
      </c>
      <c r="J122" s="169">
        <v>142</v>
      </c>
    </row>
    <row r="123" spans="1:10" ht="15.75" customHeight="1" x14ac:dyDescent="0.2">
      <c r="A123" s="34" t="s">
        <v>91</v>
      </c>
      <c r="B123" s="42">
        <v>0.21505193257279073</v>
      </c>
      <c r="C123" s="42">
        <v>3.8212290502793296E-2</v>
      </c>
      <c r="D123" s="168">
        <v>0.18877551020408162</v>
      </c>
      <c r="E123" s="168">
        <v>5.7</v>
      </c>
      <c r="F123" s="168">
        <v>3.76</v>
      </c>
      <c r="G123" s="168" t="e">
        <f>VLOOKUP(A123,Overall!$1:$1048576,33,FALSE)</f>
        <v>#N/A</v>
      </c>
      <c r="H123" s="168">
        <v>5.6891891891891895</v>
      </c>
      <c r="I123" s="169">
        <v>1263</v>
      </c>
      <c r="J123" s="169">
        <v>222</v>
      </c>
    </row>
    <row r="124" spans="1:10" ht="15.75" customHeight="1" x14ac:dyDescent="0.2">
      <c r="A124" s="34" t="s">
        <v>250</v>
      </c>
      <c r="B124" s="42">
        <v>0.28594015116458432</v>
      </c>
      <c r="C124" s="42">
        <v>4.8005409060175794E-2</v>
      </c>
      <c r="D124" s="168">
        <v>0.30622009569377989</v>
      </c>
      <c r="E124" s="168">
        <v>6.4</v>
      </c>
      <c r="F124" s="168">
        <v>4.2699999999999996</v>
      </c>
      <c r="G124" s="168" t="e">
        <f>VLOOKUP(A124,Overall!$1:$1048576,33,FALSE)</f>
        <v>#N/A</v>
      </c>
      <c r="H124" s="168">
        <v>6.5619469026548671</v>
      </c>
      <c r="I124" s="169">
        <v>1483</v>
      </c>
      <c r="J124" s="169">
        <v>226</v>
      </c>
    </row>
    <row r="125" spans="1:10" ht="15.75" customHeight="1" x14ac:dyDescent="0.2">
      <c r="A125" s="34" t="s">
        <v>346</v>
      </c>
      <c r="B125" s="42">
        <v>0.1685700099304866</v>
      </c>
      <c r="C125" s="42">
        <v>1.1215791834903545E-2</v>
      </c>
      <c r="D125" s="168">
        <v>7.2289156626506021E-2</v>
      </c>
      <c r="E125" s="168">
        <v>4.5</v>
      </c>
      <c r="F125" s="168">
        <v>2.99</v>
      </c>
      <c r="G125" s="168" t="e">
        <f>VLOOKUP(A125,Overall!$1:$1048576,33,FALSE)</f>
        <v>#N/A</v>
      </c>
      <c r="H125" s="168">
        <v>3.7932960893854748</v>
      </c>
      <c r="I125" s="169">
        <v>679</v>
      </c>
      <c r="J125" s="169">
        <v>179</v>
      </c>
    </row>
    <row r="126" spans="1:10" ht="15.75" customHeight="1" x14ac:dyDescent="0.2">
      <c r="A126" s="34" t="s">
        <v>266</v>
      </c>
      <c r="B126" s="42">
        <v>0.36024844720496896</v>
      </c>
      <c r="C126" s="42">
        <v>0.21236133122028525</v>
      </c>
      <c r="D126" s="168">
        <v>0.23181818181818181</v>
      </c>
      <c r="E126" s="168">
        <v>5.0999999999999996</v>
      </c>
      <c r="F126" s="168">
        <v>3.6</v>
      </c>
      <c r="G126" s="168" t="e">
        <f>VLOOKUP(A126,Overall!$1:$1048576,33,FALSE)</f>
        <v>#N/A</v>
      </c>
      <c r="H126" s="168">
        <v>5.2919708029197077</v>
      </c>
      <c r="I126" s="169">
        <v>1450</v>
      </c>
      <c r="J126" s="169">
        <v>274</v>
      </c>
    </row>
    <row r="127" spans="1:10" ht="15.75" customHeight="1" x14ac:dyDescent="0.2">
      <c r="A127" s="34" t="s">
        <v>136</v>
      </c>
      <c r="B127" s="42">
        <v>0.29212321686996073</v>
      </c>
      <c r="C127" s="42">
        <v>9.0911901081916532E-2</v>
      </c>
      <c r="D127" s="168">
        <v>0.24505928853754941</v>
      </c>
      <c r="E127" s="168">
        <v>5.5</v>
      </c>
      <c r="F127" s="168">
        <v>3.43</v>
      </c>
      <c r="G127" s="168" t="e">
        <f>VLOOKUP(A127,Overall!$1:$1048576,33,FALSE)</f>
        <v>#N/A</v>
      </c>
      <c r="H127" s="168">
        <v>4.7898305084745765</v>
      </c>
      <c r="I127" s="169">
        <v>1413</v>
      </c>
      <c r="J127" s="169">
        <v>295</v>
      </c>
    </row>
    <row r="128" spans="1:10" ht="15.75" customHeight="1" x14ac:dyDescent="0.2">
      <c r="A128" s="34" t="s">
        <v>126</v>
      </c>
      <c r="B128" s="42">
        <v>0.37015663643858204</v>
      </c>
      <c r="C128" s="42">
        <v>8.6723768736616705E-2</v>
      </c>
      <c r="D128" s="168">
        <v>0.27187499999999998</v>
      </c>
      <c r="E128" s="168">
        <v>7.1</v>
      </c>
      <c r="F128" s="168">
        <v>4.28</v>
      </c>
      <c r="G128" s="168" t="e">
        <f>VLOOKUP(A128,Overall!$1:$1048576,33,FALSE)</f>
        <v>#N/A</v>
      </c>
      <c r="H128" s="168">
        <v>6.4884393063583818</v>
      </c>
      <c r="I128" s="169">
        <v>2245</v>
      </c>
      <c r="J128" s="169">
        <v>346</v>
      </c>
    </row>
    <row r="129" spans="1:10" ht="15.75" customHeight="1" x14ac:dyDescent="0.2">
      <c r="A129" s="34" t="s">
        <v>140</v>
      </c>
      <c r="B129" s="42">
        <v>0.22040112141470777</v>
      </c>
      <c r="C129" s="42">
        <v>4.3352223190932876E-2</v>
      </c>
      <c r="D129" s="168">
        <v>0.29078014184397161</v>
      </c>
      <c r="E129" s="168">
        <v>6.2</v>
      </c>
      <c r="F129" s="168">
        <v>4.04</v>
      </c>
      <c r="G129" s="168" t="e">
        <f>VLOOKUP(A129,Overall!$1:$1048576,33,FALSE)</f>
        <v>#N/A</v>
      </c>
      <c r="H129" s="168">
        <v>6.5095541401273884</v>
      </c>
      <c r="I129" s="169">
        <v>1022</v>
      </c>
      <c r="J129" s="169">
        <v>157</v>
      </c>
    </row>
    <row r="130" spans="1:10" ht="15.75" customHeight="1" x14ac:dyDescent="0.2">
      <c r="A130" s="34" t="s">
        <v>73</v>
      </c>
      <c r="B130" s="42">
        <v>0.27852737085582113</v>
      </c>
      <c r="C130" s="42">
        <v>2.0132141469102215E-2</v>
      </c>
      <c r="D130" s="168">
        <v>0.23504273504273504</v>
      </c>
      <c r="E130" s="168">
        <v>5.8</v>
      </c>
      <c r="F130" s="168">
        <v>3.31</v>
      </c>
      <c r="G130" s="168" t="e">
        <f>VLOOKUP(A130,Overall!$1:$1048576,33,FALSE)</f>
        <v>#N/A</v>
      </c>
      <c r="H130" s="168">
        <v>6.020833333333333</v>
      </c>
      <c r="I130" s="169">
        <v>1445</v>
      </c>
      <c r="J130" s="169">
        <v>240</v>
      </c>
    </row>
    <row r="131" spans="1:10" ht="15.75" customHeight="1" x14ac:dyDescent="0.2">
      <c r="A131" s="34" t="s">
        <v>353</v>
      </c>
      <c r="B131" s="42">
        <v>0.28276678504989006</v>
      </c>
      <c r="C131" s="42">
        <v>2.3425958494548014E-2</v>
      </c>
      <c r="D131" s="168">
        <v>0.18217054263565891</v>
      </c>
      <c r="E131" s="168">
        <v>6.2</v>
      </c>
      <c r="F131" s="168">
        <v>3.92</v>
      </c>
      <c r="G131" s="168" t="e">
        <f>VLOOKUP(A131,Overall!$1:$1048576,33,FALSE)</f>
        <v>#N/A</v>
      </c>
      <c r="H131" s="168">
        <v>6.1925925925925922</v>
      </c>
      <c r="I131" s="169">
        <v>1672</v>
      </c>
      <c r="J131" s="169">
        <v>270</v>
      </c>
    </row>
    <row r="132" spans="1:10" ht="15.75" customHeight="1" x14ac:dyDescent="0.2">
      <c r="A132" s="34" t="s">
        <v>283</v>
      </c>
      <c r="B132" s="42">
        <v>0.32986525669452499</v>
      </c>
      <c r="C132" s="42">
        <v>0.11391245334238209</v>
      </c>
      <c r="D132" s="168">
        <v>0.19587628865979381</v>
      </c>
      <c r="E132" s="168">
        <v>6</v>
      </c>
      <c r="F132" s="168">
        <v>2.97</v>
      </c>
      <c r="G132" s="168" t="e">
        <f>VLOOKUP(A132,Overall!$1:$1048576,33,FALSE)</f>
        <v>#N/A</v>
      </c>
      <c r="H132" s="168">
        <v>5.7904191616766463</v>
      </c>
      <c r="I132" s="169">
        <v>1934</v>
      </c>
      <c r="J132" s="169">
        <v>334</v>
      </c>
    </row>
    <row r="133" spans="1:10" ht="15.75" customHeight="1" x14ac:dyDescent="0.2">
      <c r="A133" s="34" t="s">
        <v>301</v>
      </c>
      <c r="B133" s="42">
        <v>0.32808090310442145</v>
      </c>
      <c r="C133" s="42">
        <v>9.797699325664419E-2</v>
      </c>
      <c r="D133" s="168">
        <v>0.1484375</v>
      </c>
      <c r="E133" s="168">
        <v>5.4</v>
      </c>
      <c r="F133" s="168">
        <v>3.26</v>
      </c>
      <c r="G133" s="168" t="e">
        <f>VLOOKUP(A133,Overall!$1:$1048576,33,FALSE)</f>
        <v>#N/A</v>
      </c>
      <c r="H133" s="168">
        <v>4.8606271777003487</v>
      </c>
      <c r="I133" s="169">
        <v>1395</v>
      </c>
      <c r="J133" s="169">
        <v>287</v>
      </c>
    </row>
    <row r="134" spans="1:10" ht="15.75" customHeight="1" x14ac:dyDescent="0.2">
      <c r="A134" s="34" t="s">
        <v>151</v>
      </c>
      <c r="B134" s="42">
        <v>7.8033137359700688E-2</v>
      </c>
      <c r="C134" s="42">
        <v>7.1801166001841055E-2</v>
      </c>
      <c r="D134" s="168">
        <v>0.2</v>
      </c>
      <c r="E134" s="168">
        <v>5.5</v>
      </c>
      <c r="F134" s="168">
        <v>3.05</v>
      </c>
      <c r="G134" s="168" t="e">
        <f>VLOOKUP(A134,Overall!$1:$1048576,33,FALSE)</f>
        <v>#N/A</v>
      </c>
      <c r="H134" s="168">
        <v>7.6842105263157894</v>
      </c>
      <c r="I134" s="169">
        <v>292</v>
      </c>
      <c r="J134" s="169">
        <v>38</v>
      </c>
    </row>
    <row r="135" spans="1:10" ht="15.75" customHeight="1" x14ac:dyDescent="0.2">
      <c r="A135" s="34" t="s">
        <v>97</v>
      </c>
      <c r="B135" s="42">
        <v>0.32717391304347826</v>
      </c>
      <c r="C135" s="42">
        <v>8.1640499839794933E-2</v>
      </c>
      <c r="D135" s="168">
        <v>0.20564516129032259</v>
      </c>
      <c r="E135" s="168">
        <v>5.7</v>
      </c>
      <c r="F135" s="168">
        <v>3.15</v>
      </c>
      <c r="G135" s="168" t="e">
        <f>VLOOKUP(A135,Overall!$1:$1048576,33,FALSE)</f>
        <v>#N/A</v>
      </c>
      <c r="H135" s="168">
        <v>6.270833333333333</v>
      </c>
      <c r="I135" s="169">
        <v>1806</v>
      </c>
      <c r="J135" s="169">
        <v>288</v>
      </c>
    </row>
    <row r="136" spans="1:10" ht="15.75" customHeight="1" x14ac:dyDescent="0.2">
      <c r="A136" s="34" t="s">
        <v>347</v>
      </c>
      <c r="B136" s="42">
        <v>0.14900291283889761</v>
      </c>
      <c r="C136" s="42">
        <v>6.2617172853393327E-2</v>
      </c>
      <c r="D136" s="168">
        <v>0.20754716981132076</v>
      </c>
      <c r="E136" s="168">
        <v>5.3</v>
      </c>
      <c r="F136" s="168">
        <v>3.36</v>
      </c>
      <c r="G136" s="168" t="e">
        <f>VLOOKUP(A136,Overall!$1:$1048576,33,FALSE)</f>
        <v>#N/A</v>
      </c>
      <c r="H136" s="168">
        <v>5.1953125</v>
      </c>
      <c r="I136" s="169">
        <v>665</v>
      </c>
      <c r="J136" s="169">
        <v>128</v>
      </c>
    </row>
    <row r="137" spans="1:10" ht="15.75" customHeight="1" x14ac:dyDescent="0.2">
      <c r="A137" s="34" t="s">
        <v>358</v>
      </c>
      <c r="B137" s="42">
        <v>0.21706645694062132</v>
      </c>
      <c r="C137" s="42">
        <v>2.552149178255373E-2</v>
      </c>
      <c r="D137" s="168">
        <v>0.16042780748663102</v>
      </c>
      <c r="E137" s="168">
        <v>5.7</v>
      </c>
      <c r="F137" s="168">
        <v>3.47</v>
      </c>
      <c r="G137" s="168" t="e">
        <f>VLOOKUP(A137,Overall!$1:$1048576,33,FALSE)</f>
        <v>#N/A</v>
      </c>
      <c r="H137" s="168">
        <v>5.4117647058823533</v>
      </c>
      <c r="I137" s="169">
        <v>1104</v>
      </c>
      <c r="J137" s="169">
        <v>204</v>
      </c>
    </row>
    <row r="138" spans="1:10" ht="15.75" customHeight="1" x14ac:dyDescent="0.2">
      <c r="A138" s="34" t="s">
        <v>339</v>
      </c>
      <c r="B138" s="42">
        <v>0.31876883340507967</v>
      </c>
      <c r="C138" s="42">
        <v>8.6040357260999012E-2</v>
      </c>
      <c r="D138" s="168">
        <v>0.20465116279069767</v>
      </c>
      <c r="E138" s="168">
        <v>5.5</v>
      </c>
      <c r="F138" s="168">
        <v>3.56</v>
      </c>
      <c r="G138" s="168" t="e">
        <f>VLOOKUP(A138,Overall!$1:$1048576,33,FALSE)</f>
        <v>#N/A</v>
      </c>
      <c r="H138" s="168">
        <v>5.8769841269841274</v>
      </c>
      <c r="I138" s="169">
        <v>1481</v>
      </c>
      <c r="J138" s="169">
        <v>252</v>
      </c>
    </row>
    <row r="139" spans="1:10" ht="15.75" customHeight="1" x14ac:dyDescent="0.2">
      <c r="A139" s="34" t="s">
        <v>319</v>
      </c>
      <c r="B139" s="42">
        <v>0.18129545070184339</v>
      </c>
      <c r="C139" s="42">
        <v>9.3070699964825893E-2</v>
      </c>
      <c r="D139" s="168">
        <v>0.33333333333333331</v>
      </c>
      <c r="E139" s="168">
        <v>5.2</v>
      </c>
      <c r="F139" s="168">
        <v>3.42</v>
      </c>
      <c r="G139" s="168" t="e">
        <f>VLOOKUP(A139,Overall!$1:$1048576,33,FALSE)</f>
        <v>#N/A</v>
      </c>
      <c r="H139" s="168">
        <v>6.0909090909090908</v>
      </c>
      <c r="I139" s="169">
        <v>1072</v>
      </c>
      <c r="J139" s="169">
        <v>176</v>
      </c>
    </row>
    <row r="140" spans="1:10" ht="15.75" customHeight="1" x14ac:dyDescent="0.2">
      <c r="A140" s="34" t="s">
        <v>261</v>
      </c>
      <c r="B140" s="42">
        <v>0.37987012987012986</v>
      </c>
      <c r="C140" s="42">
        <v>8.7177624409734839E-2</v>
      </c>
      <c r="D140" s="168">
        <v>0.24924012158054712</v>
      </c>
      <c r="E140" s="168">
        <v>5.9</v>
      </c>
      <c r="F140" s="168">
        <v>4.1399999999999997</v>
      </c>
      <c r="G140" s="168" t="e">
        <f>VLOOKUP(A140,Overall!$1:$1048576,33,FALSE)</f>
        <v>#N/A</v>
      </c>
      <c r="H140" s="168">
        <v>5.2584269662921352</v>
      </c>
      <c r="I140" s="169">
        <v>1872</v>
      </c>
      <c r="J140" s="169">
        <v>356</v>
      </c>
    </row>
    <row r="141" spans="1:10" ht="15.75" customHeight="1" x14ac:dyDescent="0.2">
      <c r="A141" s="34" t="s">
        <v>337</v>
      </c>
      <c r="B141" s="42">
        <v>0.18092499400910617</v>
      </c>
      <c r="C141" s="42">
        <v>2.9767251939567169E-2</v>
      </c>
      <c r="D141" s="168">
        <v>0.21604938271604937</v>
      </c>
      <c r="E141" s="168">
        <v>4.2</v>
      </c>
      <c r="F141" s="168">
        <v>3.28</v>
      </c>
      <c r="G141" s="168" t="e">
        <f>VLOOKUP(A141,Overall!$1:$1048576,33,FALSE)</f>
        <v>#N/A</v>
      </c>
      <c r="H141" s="168">
        <v>4.4152046783625734</v>
      </c>
      <c r="I141" s="169">
        <v>755</v>
      </c>
      <c r="J141" s="169">
        <v>171</v>
      </c>
    </row>
    <row r="142" spans="1:10" ht="15.75" customHeight="1" x14ac:dyDescent="0.2">
      <c r="A142" s="34" t="s">
        <v>363</v>
      </c>
      <c r="B142" s="42">
        <v>0.11530014641288433</v>
      </c>
      <c r="C142" s="42">
        <v>8.2032547326469623E-3</v>
      </c>
      <c r="D142" s="168">
        <v>0.28999999999999998</v>
      </c>
      <c r="E142" s="168">
        <v>5.9</v>
      </c>
      <c r="F142" s="168">
        <v>4.46</v>
      </c>
      <c r="G142" s="168" t="e">
        <f>VLOOKUP(A142,Overall!$1:$1048576,33,FALSE)</f>
        <v>#N/A</v>
      </c>
      <c r="H142" s="168">
        <v>6</v>
      </c>
      <c r="I142" s="169">
        <v>630</v>
      </c>
      <c r="J142" s="169">
        <v>105</v>
      </c>
    </row>
    <row r="143" spans="1:10" ht="15.75" customHeight="1" x14ac:dyDescent="0.2">
      <c r="A143" s="34" t="s">
        <v>262</v>
      </c>
      <c r="B143" s="42">
        <v>0.23719958202716823</v>
      </c>
      <c r="C143" s="42">
        <v>3.6499766027140855E-2</v>
      </c>
      <c r="D143" s="168">
        <v>0.11627906976744186</v>
      </c>
      <c r="E143" s="168">
        <v>5.8911290322580649</v>
      </c>
      <c r="F143" s="168">
        <v>3.36</v>
      </c>
      <c r="G143" s="168" t="e">
        <f>VLOOKUP(A143,Overall!$1:$1048576,33,FALSE)</f>
        <v>#N/A</v>
      </c>
      <c r="H143" s="168">
        <v>4.9708029197080288</v>
      </c>
      <c r="I143" s="169">
        <v>1362</v>
      </c>
      <c r="J143" s="169">
        <v>274</v>
      </c>
    </row>
    <row r="144" spans="1:10" ht="15.75" customHeight="1" x14ac:dyDescent="0.2">
      <c r="A144" s="34" t="s">
        <v>125</v>
      </c>
      <c r="B144" s="42">
        <v>0.14190450786876502</v>
      </c>
      <c r="C144" s="42">
        <v>2.1568627450980392E-2</v>
      </c>
      <c r="D144" s="168">
        <v>0.20930232558139536</v>
      </c>
      <c r="E144" s="168">
        <v>6.2</v>
      </c>
      <c r="F144" s="168">
        <v>3.65</v>
      </c>
      <c r="G144" s="168" t="e">
        <f>VLOOKUP(A144,Overall!$1:$1048576,33,FALSE)</f>
        <v>#N/A</v>
      </c>
      <c r="H144" s="168">
        <v>6.1502890173410405</v>
      </c>
      <c r="I144" s="169">
        <v>1064</v>
      </c>
      <c r="J144" s="169">
        <v>173</v>
      </c>
    </row>
    <row r="145" spans="1:10" ht="15.75" customHeight="1" x14ac:dyDescent="0.2">
      <c r="A145" s="34" t="s">
        <v>372</v>
      </c>
      <c r="B145" s="42">
        <v>8.0930703085483058E-2</v>
      </c>
      <c r="C145" s="42">
        <v>1.5639122014202714E-2</v>
      </c>
      <c r="D145" s="168">
        <v>0.16455696202531644</v>
      </c>
      <c r="E145" s="168">
        <v>5.4</v>
      </c>
      <c r="F145" s="168">
        <v>3.08</v>
      </c>
      <c r="G145" s="168" t="e">
        <f>VLOOKUP(A145,Overall!$1:$1048576,33,FALSE)</f>
        <v>#N/A</v>
      </c>
      <c r="H145" s="168">
        <v>5.5813953488372094</v>
      </c>
      <c r="I145" s="169">
        <v>480</v>
      </c>
      <c r="J145" s="169">
        <v>86</v>
      </c>
    </row>
    <row r="146" spans="1:10" ht="15.75" customHeight="1" x14ac:dyDescent="0.2">
      <c r="A146" s="34" t="s">
        <v>241</v>
      </c>
      <c r="B146" s="42">
        <v>0.26542974339406661</v>
      </c>
      <c r="C146" s="42">
        <v>5.4083064982247547E-2</v>
      </c>
      <c r="D146" s="168">
        <v>0.27071823204419887</v>
      </c>
      <c r="E146" s="168">
        <v>5.4</v>
      </c>
      <c r="F146" s="168">
        <v>3.77</v>
      </c>
      <c r="G146" s="168" t="e">
        <f>VLOOKUP(A146,Overall!$1:$1048576,33,FALSE)</f>
        <v>#N/A</v>
      </c>
      <c r="H146" s="168">
        <v>5.3253588516746415</v>
      </c>
      <c r="I146" s="169">
        <v>1113</v>
      </c>
      <c r="J146" s="169">
        <v>209</v>
      </c>
    </row>
    <row r="147" spans="1:10" ht="15.75" customHeight="1" x14ac:dyDescent="0.2">
      <c r="A147" s="34" t="s">
        <v>235</v>
      </c>
      <c r="B147" s="42">
        <v>0.37166405023547883</v>
      </c>
      <c r="C147" s="42">
        <v>4.1213768115942025E-2</v>
      </c>
      <c r="D147" s="168">
        <v>0.25552050473186122</v>
      </c>
      <c r="E147" s="168">
        <v>5.4</v>
      </c>
      <c r="F147" s="168">
        <v>3.48</v>
      </c>
      <c r="G147" s="168" t="e">
        <f>VLOOKUP(A147,Overall!$1:$1048576,33,FALSE)</f>
        <v>#N/A</v>
      </c>
      <c r="H147" s="168">
        <v>5.7393939393939393</v>
      </c>
      <c r="I147" s="169">
        <v>1894</v>
      </c>
      <c r="J147" s="169">
        <v>330</v>
      </c>
    </row>
    <row r="148" spans="1:10" ht="15.75" customHeight="1" x14ac:dyDescent="0.2">
      <c r="A148" s="34" t="s">
        <v>134</v>
      </c>
      <c r="B148" s="42">
        <v>0.23233360723089563</v>
      </c>
      <c r="C148" s="42">
        <v>1.9683626875407697E-2</v>
      </c>
      <c r="D148" s="168">
        <v>0.19213973799126638</v>
      </c>
      <c r="E148" s="168">
        <v>5.5</v>
      </c>
      <c r="F148" s="168">
        <v>2.85</v>
      </c>
      <c r="G148" s="168" t="e">
        <f>VLOOKUP(A148,Overall!$1:$1048576,33,FALSE)</f>
        <v>#N/A</v>
      </c>
      <c r="H148" s="168">
        <v>4.7125000000000004</v>
      </c>
      <c r="I148" s="169">
        <v>1131</v>
      </c>
      <c r="J148" s="169">
        <v>240</v>
      </c>
    </row>
    <row r="149" spans="1:10" ht="15.75" customHeight="1" x14ac:dyDescent="0.2">
      <c r="A149" s="34" t="s">
        <v>119</v>
      </c>
      <c r="B149" s="42">
        <v>0.21656649135987979</v>
      </c>
      <c r="C149" s="42">
        <v>1.1040339702760084E-2</v>
      </c>
      <c r="D149" s="168">
        <v>0.14761904761904762</v>
      </c>
      <c r="E149" s="168">
        <v>5.2</v>
      </c>
      <c r="F149" s="168">
        <v>3.34</v>
      </c>
      <c r="G149" s="168" t="e">
        <f>VLOOKUP(A149,Overall!$1:$1048576,33,FALSE)</f>
        <v>#N/A</v>
      </c>
      <c r="H149" s="168">
        <v>5.4644549763033172</v>
      </c>
      <c r="I149" s="169">
        <v>1153</v>
      </c>
      <c r="J149" s="169">
        <v>211</v>
      </c>
    </row>
    <row r="150" spans="1:10" ht="15.75" customHeight="1" x14ac:dyDescent="0.2">
      <c r="A150" s="34" t="s">
        <v>333</v>
      </c>
      <c r="B150" s="42">
        <v>0.20357901845121057</v>
      </c>
      <c r="C150" s="42">
        <v>9.6257274457346179E-2</v>
      </c>
      <c r="D150" s="168">
        <v>0.20422535211267606</v>
      </c>
      <c r="E150" s="168">
        <v>5.2834224598930479</v>
      </c>
      <c r="F150" s="168">
        <v>3.76</v>
      </c>
      <c r="G150" s="168" t="e">
        <f>VLOOKUP(A150,Overall!$1:$1048576,33,FALSE)</f>
        <v>#N/A</v>
      </c>
      <c r="H150" s="168">
        <v>5.6944444444444446</v>
      </c>
      <c r="I150" s="169">
        <v>1025</v>
      </c>
      <c r="J150" s="169">
        <v>180</v>
      </c>
    </row>
    <row r="151" spans="1:10" ht="15.75" customHeight="1" x14ac:dyDescent="0.2">
      <c r="A151" s="34" t="s">
        <v>252</v>
      </c>
      <c r="B151" s="42">
        <v>0.15085817524841916</v>
      </c>
      <c r="C151" s="42">
        <v>7.2525145579671782E-2</v>
      </c>
      <c r="D151" s="168">
        <v>0.22123893805309736</v>
      </c>
      <c r="E151" s="168">
        <v>6.7</v>
      </c>
      <c r="F151" s="168">
        <v>3.91</v>
      </c>
      <c r="G151" s="168" t="e">
        <f>VLOOKUP(A151,Overall!$1:$1048576,33,FALSE)</f>
        <v>#N/A</v>
      </c>
      <c r="H151" s="168">
        <v>7.1571428571428575</v>
      </c>
      <c r="I151" s="169">
        <v>1002</v>
      </c>
      <c r="J151" s="169">
        <v>140</v>
      </c>
    </row>
    <row r="152" spans="1:10" ht="15.75" customHeight="1" x14ac:dyDescent="0.2">
      <c r="A152" s="34" t="s">
        <v>98</v>
      </c>
      <c r="B152" s="42">
        <v>0.1357142857142857</v>
      </c>
      <c r="C152" s="42">
        <v>2.3270156438026476E-2</v>
      </c>
      <c r="D152" s="168">
        <v>8.2802547770700632E-2</v>
      </c>
      <c r="E152" s="168">
        <v>4.3</v>
      </c>
      <c r="F152" s="168">
        <v>2.74</v>
      </c>
      <c r="G152" s="168" t="e">
        <f>VLOOKUP(A152,Overall!$1:$1048576,33,FALSE)</f>
        <v>#N/A</v>
      </c>
      <c r="H152" s="168">
        <v>4.2937853107344637</v>
      </c>
      <c r="I152" s="169">
        <v>760</v>
      </c>
      <c r="J152" s="169">
        <v>177</v>
      </c>
    </row>
    <row r="153" spans="1:10" ht="15.75" customHeight="1" x14ac:dyDescent="0.2">
      <c r="A153" s="34" t="s">
        <v>310</v>
      </c>
      <c r="B153" s="42">
        <v>0.20030035667354984</v>
      </c>
      <c r="C153" s="42">
        <v>3.7039106145251396E-2</v>
      </c>
      <c r="D153" s="168">
        <v>0.22435897435897437</v>
      </c>
      <c r="E153" s="168">
        <v>5.8</v>
      </c>
      <c r="F153" s="168">
        <v>3.71</v>
      </c>
      <c r="G153" s="168" t="e">
        <f>VLOOKUP(A153,Overall!$1:$1048576,33,FALSE)</f>
        <v>#N/A</v>
      </c>
      <c r="H153" s="168">
        <v>5.9943820224719104</v>
      </c>
      <c r="I153" s="169">
        <v>1067</v>
      </c>
      <c r="J153" s="169">
        <v>178</v>
      </c>
    </row>
    <row r="154" spans="1:10" ht="15.75" customHeight="1" x14ac:dyDescent="0.2">
      <c r="A154" s="34" t="s">
        <v>291</v>
      </c>
      <c r="B154" s="42">
        <v>0.26160337552742619</v>
      </c>
      <c r="C154" s="42">
        <v>6.47129909365559E-2</v>
      </c>
      <c r="D154" s="168">
        <v>0.27358490566037735</v>
      </c>
      <c r="E154" s="168">
        <v>6.5</v>
      </c>
      <c r="F154" s="168">
        <v>3.43</v>
      </c>
      <c r="G154" s="168" t="e">
        <f>VLOOKUP(A154,Overall!$1:$1048576,33,FALSE)</f>
        <v>#N/A</v>
      </c>
      <c r="H154" s="168">
        <v>6.5528455284552845</v>
      </c>
      <c r="I154" s="169">
        <v>1612</v>
      </c>
      <c r="J154" s="169">
        <v>246</v>
      </c>
    </row>
    <row r="155" spans="1:10" ht="15.75" customHeight="1" x14ac:dyDescent="0.2">
      <c r="A155" s="34" t="s">
        <v>265</v>
      </c>
      <c r="B155" s="42">
        <v>0.14121663563004347</v>
      </c>
      <c r="C155" s="42">
        <v>3.9768019884009936E-2</v>
      </c>
      <c r="D155" s="168">
        <v>0.48936170212765956</v>
      </c>
      <c r="E155" s="168">
        <v>5.9</v>
      </c>
      <c r="F155" s="168">
        <v>4.28</v>
      </c>
      <c r="G155" s="168" t="e">
        <f>VLOOKUP(A155,Overall!$1:$1048576,33,FALSE)</f>
        <v>#N/A</v>
      </c>
      <c r="H155" s="168">
        <v>6.7407407407407405</v>
      </c>
      <c r="I155" s="169">
        <v>728</v>
      </c>
      <c r="J155" s="169">
        <v>108</v>
      </c>
    </row>
    <row r="156" spans="1:10" ht="15.75" customHeight="1" x14ac:dyDescent="0.2">
      <c r="A156" s="34" t="s">
        <v>152</v>
      </c>
      <c r="B156" s="42">
        <v>0.24742826204656199</v>
      </c>
      <c r="C156" s="42">
        <v>4.5492957746478872E-2</v>
      </c>
      <c r="D156" s="168">
        <v>0.32183908045977011</v>
      </c>
      <c r="E156" s="168">
        <v>5.9</v>
      </c>
      <c r="F156" s="168">
        <v>4.3499999999999996</v>
      </c>
      <c r="G156" s="168" t="e">
        <f>VLOOKUP(A156,Overall!$1:$1048576,33,FALSE)</f>
        <v>#N/A</v>
      </c>
      <c r="H156" s="168">
        <v>4.6161616161616159</v>
      </c>
      <c r="I156" s="169">
        <v>457</v>
      </c>
      <c r="J156" s="169">
        <v>99</v>
      </c>
    </row>
    <row r="157" spans="1:10" ht="15.75" customHeight="1" x14ac:dyDescent="0.2">
      <c r="A157" s="34" t="s">
        <v>101</v>
      </c>
      <c r="B157" s="42">
        <v>0.30833094760950475</v>
      </c>
      <c r="C157" s="42">
        <v>0.14347408829174665</v>
      </c>
      <c r="D157" s="168">
        <v>0.20105820105820105</v>
      </c>
      <c r="E157" s="168">
        <v>6.2</v>
      </c>
      <c r="F157" s="168">
        <v>4.28</v>
      </c>
      <c r="G157" s="168" t="e">
        <f>VLOOKUP(A157,Overall!$1:$1048576,33,FALSE)</f>
        <v>#N/A</v>
      </c>
      <c r="H157" s="168">
        <v>4.7654867256637168</v>
      </c>
      <c r="I157" s="169">
        <v>1077</v>
      </c>
      <c r="J157" s="169">
        <v>226</v>
      </c>
    </row>
    <row r="158" spans="1:10" ht="15.75" customHeight="1" x14ac:dyDescent="0.2">
      <c r="A158" s="34" t="s">
        <v>311</v>
      </c>
      <c r="B158" s="42">
        <v>0.16901911738431302</v>
      </c>
      <c r="C158" s="42">
        <v>6.9053708439897693E-2</v>
      </c>
      <c r="D158" s="168">
        <v>0.18181818181818182</v>
      </c>
      <c r="E158" s="168">
        <v>6.1</v>
      </c>
      <c r="F158" s="168">
        <v>3.73</v>
      </c>
      <c r="G158" s="168" t="e">
        <f>VLOOKUP(A158,Overall!$1:$1048576,33,FALSE)</f>
        <v>#N/A</v>
      </c>
      <c r="H158" s="168">
        <v>5.4682080924855487</v>
      </c>
      <c r="I158" s="169">
        <v>946</v>
      </c>
      <c r="J158" s="169">
        <v>173</v>
      </c>
    </row>
    <row r="159" spans="1:10" ht="15.75" customHeight="1" x14ac:dyDescent="0.2">
      <c r="A159" s="34" t="s">
        <v>251</v>
      </c>
      <c r="B159" s="42">
        <v>0.21331792031829669</v>
      </c>
      <c r="C159" s="42">
        <v>6.8432648354816134E-2</v>
      </c>
      <c r="D159" s="168">
        <v>0.36898395721925131</v>
      </c>
      <c r="E159" s="168">
        <v>6.7770700636942678</v>
      </c>
      <c r="F159" s="168">
        <v>4.3600000000000003</v>
      </c>
      <c r="G159" s="168" t="e">
        <f>VLOOKUP(A159,Overall!$1:$1048576,33,FALSE)</f>
        <v>#N/A</v>
      </c>
      <c r="H159" s="168">
        <v>6.5850622406639001</v>
      </c>
      <c r="I159" s="169">
        <v>1587</v>
      </c>
      <c r="J159" s="169">
        <v>241</v>
      </c>
    </row>
    <row r="160" spans="1:10" ht="15.75" customHeight="1" x14ac:dyDescent="0.2">
      <c r="A160" s="34" t="s">
        <v>328</v>
      </c>
      <c r="B160" s="42">
        <v>0.16805721096543505</v>
      </c>
      <c r="C160" s="42">
        <v>0.1490782122905028</v>
      </c>
      <c r="D160" s="168">
        <v>0.19230769230769232</v>
      </c>
      <c r="E160" s="168">
        <v>6.1</v>
      </c>
      <c r="F160" s="168">
        <v>3.49</v>
      </c>
      <c r="G160" s="168" t="e">
        <f>VLOOKUP(A160,Overall!$1:$1048576,33,FALSE)</f>
        <v>#N/A</v>
      </c>
      <c r="H160" s="168">
        <v>6.4934210526315788</v>
      </c>
      <c r="I160" s="169">
        <v>987</v>
      </c>
      <c r="J160" s="169">
        <v>152</v>
      </c>
    </row>
    <row r="161" spans="1:10" ht="15.75" customHeight="1" x14ac:dyDescent="0.2">
      <c r="A161" s="34" t="s">
        <v>102</v>
      </c>
      <c r="B161" s="42">
        <v>0.17741575541173846</v>
      </c>
      <c r="C161" s="42">
        <v>6.9371196754563894E-2</v>
      </c>
      <c r="D161" s="168">
        <v>9.4017094017094016E-2</v>
      </c>
      <c r="E161" s="168">
        <v>5.3</v>
      </c>
      <c r="F161" s="168">
        <v>3.16</v>
      </c>
      <c r="G161" s="168" t="e">
        <f>VLOOKUP(A161,Overall!$1:$1048576,33,FALSE)</f>
        <v>#N/A</v>
      </c>
      <c r="H161" s="168">
        <v>6.2598425196850398</v>
      </c>
      <c r="I161" s="169">
        <v>795</v>
      </c>
      <c r="J161" s="169">
        <v>127</v>
      </c>
    </row>
    <row r="162" spans="1:10" ht="15.75" customHeight="1" x14ac:dyDescent="0.2">
      <c r="A162" s="34" t="s">
        <v>351</v>
      </c>
      <c r="B162" s="42">
        <v>0.15385700183330983</v>
      </c>
      <c r="C162" s="42">
        <v>3.6566147031263312E-2</v>
      </c>
      <c r="D162" s="168">
        <v>0.19863013698630136</v>
      </c>
      <c r="E162" s="168">
        <v>6.1</v>
      </c>
      <c r="F162" s="168">
        <v>3.53</v>
      </c>
      <c r="G162" s="168" t="e">
        <f>VLOOKUP(A162,Overall!$1:$1048576,33,FALSE)</f>
        <v>#N/A</v>
      </c>
      <c r="H162" s="168">
        <v>6.5329341317365266</v>
      </c>
      <c r="I162" s="169">
        <v>1091</v>
      </c>
      <c r="J162" s="169">
        <v>167</v>
      </c>
    </row>
    <row r="163" spans="1:10" ht="15.75" customHeight="1" x14ac:dyDescent="0.2">
      <c r="A163" s="34" t="s">
        <v>211</v>
      </c>
      <c r="B163" s="42">
        <v>0.33828796561604585</v>
      </c>
      <c r="C163" s="42">
        <v>9.0057361376673042E-2</v>
      </c>
      <c r="D163" s="168">
        <v>0.40466926070038911</v>
      </c>
      <c r="E163" s="168">
        <v>6.1</v>
      </c>
      <c r="F163" s="168">
        <v>4.17</v>
      </c>
      <c r="G163" s="168" t="e">
        <f>VLOOKUP(A163,Overall!$1:$1048576,33,FALSE)</f>
        <v>#N/A</v>
      </c>
      <c r="H163" s="168">
        <v>6.8442028985507246</v>
      </c>
      <c r="I163" s="169">
        <v>1889</v>
      </c>
      <c r="J163" s="169">
        <v>276</v>
      </c>
    </row>
    <row r="164" spans="1:10" ht="15.75" customHeight="1" x14ac:dyDescent="0.2">
      <c r="A164" s="34" t="s">
        <v>308</v>
      </c>
      <c r="B164" s="42">
        <v>0.19667525169749475</v>
      </c>
      <c r="C164" s="42">
        <v>5.0374490983129731E-2</v>
      </c>
      <c r="D164" s="168">
        <v>0.23353293413173654</v>
      </c>
      <c r="E164" s="168">
        <v>5.2871972318339102</v>
      </c>
      <c r="F164" s="168">
        <v>4.0199999999999996</v>
      </c>
      <c r="G164" s="168" t="e">
        <f>VLOOKUP(A164,Overall!$1:$1048576,33,FALSE)</f>
        <v>#N/A</v>
      </c>
      <c r="H164" s="168">
        <v>5.4782608695652177</v>
      </c>
      <c r="I164" s="169">
        <v>1008</v>
      </c>
      <c r="J164" s="169">
        <v>184</v>
      </c>
    </row>
    <row r="165" spans="1:10" ht="15.75" customHeight="1" x14ac:dyDescent="0.2">
      <c r="A165" s="34" t="s">
        <v>320</v>
      </c>
      <c r="B165" s="42">
        <v>0.18231155778894473</v>
      </c>
      <c r="C165" s="42">
        <v>4.0566310314937876E-2</v>
      </c>
      <c r="D165" s="168">
        <v>0.34532374100719426</v>
      </c>
      <c r="E165" s="168">
        <v>5.5</v>
      </c>
      <c r="F165" s="168">
        <v>3.41</v>
      </c>
      <c r="G165" s="168" t="e">
        <f>VLOOKUP(A165,Overall!$1:$1048576,33,FALSE)</f>
        <v>#N/A</v>
      </c>
      <c r="H165" s="168">
        <v>5.6687500000000002</v>
      </c>
      <c r="I165" s="169">
        <v>907</v>
      </c>
      <c r="J165" s="169">
        <v>160</v>
      </c>
    </row>
    <row r="166" spans="1:10" ht="15.75" customHeight="1" x14ac:dyDescent="0.2">
      <c r="A166" s="34" t="s">
        <v>329</v>
      </c>
      <c r="B166" s="42">
        <v>8.1719375663969918E-2</v>
      </c>
      <c r="C166" s="42">
        <v>2.601263470828688E-2</v>
      </c>
      <c r="D166" s="168">
        <v>0.20408163265306123</v>
      </c>
      <c r="E166" s="168">
        <v>6.4453125</v>
      </c>
      <c r="F166" s="168">
        <v>4.37</v>
      </c>
      <c r="G166" s="168" t="e">
        <f>VLOOKUP(A166,Overall!$1:$1048576,33,FALSE)</f>
        <v>#N/A</v>
      </c>
      <c r="H166" s="168">
        <v>3.7735849056603774</v>
      </c>
      <c r="I166" s="169">
        <v>200</v>
      </c>
      <c r="J166" s="169">
        <v>53</v>
      </c>
    </row>
    <row r="167" spans="1:10" ht="15.75" customHeight="1" x14ac:dyDescent="0.2">
      <c r="A167" s="34" t="s">
        <v>122</v>
      </c>
      <c r="B167" s="42">
        <v>0.15269515053181901</v>
      </c>
      <c r="C167" s="42">
        <v>2.7377521613832854E-2</v>
      </c>
      <c r="D167" s="168">
        <v>0.32061068702290074</v>
      </c>
      <c r="E167" s="168">
        <v>5.9</v>
      </c>
      <c r="F167" s="168">
        <v>3.99</v>
      </c>
      <c r="G167" s="168" t="e">
        <f>VLOOKUP(A167,Overall!$1:$1048576,33,FALSE)</f>
        <v>#N/A</v>
      </c>
      <c r="H167" s="168">
        <v>6.3684210526315788</v>
      </c>
      <c r="I167" s="169">
        <v>847</v>
      </c>
      <c r="J167" s="169">
        <v>133</v>
      </c>
    </row>
    <row r="168" spans="1:10" ht="15.75" customHeight="1" x14ac:dyDescent="0.2">
      <c r="A168" s="34" t="s">
        <v>279</v>
      </c>
      <c r="B168" s="42">
        <v>0.24345785959213137</v>
      </c>
      <c r="C168" s="42">
        <v>9.7766884531590409E-2</v>
      </c>
      <c r="D168" s="168">
        <v>0.28431372549019607</v>
      </c>
      <c r="E168" s="168">
        <v>5.3</v>
      </c>
      <c r="F168" s="168">
        <v>3.71</v>
      </c>
      <c r="G168" s="168" t="e">
        <f>VLOOKUP(A168,Overall!$1:$1048576,33,FALSE)</f>
        <v>#N/A</v>
      </c>
      <c r="H168" s="168">
        <v>5.4837398373983737</v>
      </c>
      <c r="I168" s="169">
        <v>1349</v>
      </c>
      <c r="J168" s="169">
        <v>246</v>
      </c>
    </row>
    <row r="169" spans="1:10" ht="15.75" customHeight="1" x14ac:dyDescent="0.2">
      <c r="A169" s="34" t="s">
        <v>341</v>
      </c>
      <c r="B169" s="42">
        <v>0.191441014959288</v>
      </c>
      <c r="C169" s="42">
        <v>8.2305042279987473E-2</v>
      </c>
      <c r="D169" s="168">
        <v>0.25850340136054423</v>
      </c>
      <c r="E169" s="168">
        <v>5.6</v>
      </c>
      <c r="F169" s="168">
        <v>3.3</v>
      </c>
      <c r="G169" s="168" t="e">
        <f>VLOOKUP(A169,Overall!$1:$1048576,33,FALSE)</f>
        <v>#N/A</v>
      </c>
      <c r="H169" s="168">
        <v>5.6166666666666663</v>
      </c>
      <c r="I169" s="169">
        <v>1011</v>
      </c>
      <c r="J169" s="169">
        <v>180</v>
      </c>
    </row>
    <row r="170" spans="1:10" ht="15.75" customHeight="1" x14ac:dyDescent="0.2">
      <c r="A170" s="34" t="s">
        <v>365</v>
      </c>
      <c r="B170" s="42">
        <v>0.13354006201860558</v>
      </c>
      <c r="C170" s="42">
        <v>2.7234583598219963E-2</v>
      </c>
      <c r="D170" s="168">
        <v>0.29710144927536231</v>
      </c>
      <c r="E170" s="168">
        <v>4.9000000000000004</v>
      </c>
      <c r="F170" s="168">
        <v>3.09</v>
      </c>
      <c r="G170" s="168" t="e">
        <f>VLOOKUP(A170,Overall!$1:$1048576,33,FALSE)</f>
        <v>#N/A</v>
      </c>
      <c r="H170" s="168">
        <v>4.975155279503106</v>
      </c>
      <c r="I170" s="169">
        <v>801</v>
      </c>
      <c r="J170" s="169">
        <v>161</v>
      </c>
    </row>
    <row r="171" spans="1:10" ht="15.75" customHeight="1" x14ac:dyDescent="0.2">
      <c r="A171" s="34" t="s">
        <v>155</v>
      </c>
      <c r="B171" s="42">
        <v>0.19401330376940132</v>
      </c>
      <c r="C171" s="42">
        <v>5.9262363788767806E-2</v>
      </c>
      <c r="D171" s="168">
        <v>0.1736111111111111</v>
      </c>
      <c r="E171" s="168">
        <v>5.3</v>
      </c>
      <c r="F171" s="168">
        <v>3.57</v>
      </c>
      <c r="G171" s="168" t="e">
        <f>VLOOKUP(A171,Overall!$1:$1048576,33,FALSE)</f>
        <v>#N/A</v>
      </c>
      <c r="H171" s="168">
        <v>5.537974683544304</v>
      </c>
      <c r="I171" s="169">
        <v>875</v>
      </c>
      <c r="J171" s="169">
        <v>158</v>
      </c>
    </row>
    <row r="172" spans="1:10" ht="15.75" customHeight="1" x14ac:dyDescent="0.2">
      <c r="A172" s="34" t="s">
        <v>360</v>
      </c>
      <c r="B172" s="42">
        <v>0.21538173652694612</v>
      </c>
      <c r="C172" s="42">
        <v>0.12514177693761816</v>
      </c>
      <c r="D172" s="168">
        <v>0.14583333333333334</v>
      </c>
      <c r="E172" s="168">
        <v>5.7</v>
      </c>
      <c r="F172" s="168">
        <v>2.97</v>
      </c>
      <c r="G172" s="168" t="e">
        <f>VLOOKUP(A172,Overall!$1:$1048576,33,FALSE)</f>
        <v>#N/A</v>
      </c>
      <c r="H172" s="168">
        <v>6.8922155688622757</v>
      </c>
      <c r="I172" s="169">
        <v>1151</v>
      </c>
      <c r="J172" s="169">
        <v>167</v>
      </c>
    </row>
    <row r="173" spans="1:10" ht="15.75" customHeight="1" x14ac:dyDescent="0.2">
      <c r="A173" s="34" t="s">
        <v>111</v>
      </c>
      <c r="B173" s="42">
        <v>0.26581854703716101</v>
      </c>
      <c r="C173" s="42">
        <v>2.9623287671232876E-2</v>
      </c>
      <c r="D173" s="168">
        <v>0.2251655629139073</v>
      </c>
      <c r="E173" s="168">
        <v>5.0999999999999996</v>
      </c>
      <c r="F173" s="168">
        <v>3.23</v>
      </c>
      <c r="G173" s="168" t="e">
        <f>VLOOKUP(A173,Overall!$1:$1048576,33,FALSE)</f>
        <v>#N/A</v>
      </c>
      <c r="H173" s="168">
        <v>5.1391585760517797</v>
      </c>
      <c r="I173" s="169">
        <v>1588</v>
      </c>
      <c r="J173" s="169">
        <v>309</v>
      </c>
    </row>
    <row r="174" spans="1:10" ht="15.75" customHeight="1" x14ac:dyDescent="0.2">
      <c r="A174" s="34" t="s">
        <v>302</v>
      </c>
      <c r="B174" s="42">
        <v>0.22388059701492538</v>
      </c>
      <c r="C174" s="42">
        <v>1.5129151291512915E-2</v>
      </c>
      <c r="D174" s="168">
        <v>0.36</v>
      </c>
      <c r="E174" s="168">
        <v>6.1</v>
      </c>
      <c r="F174" s="168">
        <v>3.94</v>
      </c>
      <c r="G174" s="168" t="e">
        <f>VLOOKUP(A174,Overall!$1:$1048576,33,FALSE)</f>
        <v>#N/A</v>
      </c>
      <c r="H174" s="168">
        <v>5.25</v>
      </c>
      <c r="I174" s="169">
        <v>945</v>
      </c>
      <c r="J174" s="169">
        <v>180</v>
      </c>
    </row>
    <row r="175" spans="1:10" ht="15.75" customHeight="1" x14ac:dyDescent="0.2">
      <c r="A175" s="34" t="s">
        <v>350</v>
      </c>
      <c r="B175" s="42">
        <v>0.19582992641046607</v>
      </c>
      <c r="C175" s="42">
        <v>4.7135842880523734E-2</v>
      </c>
      <c r="D175" s="168">
        <v>0.28104575163398693</v>
      </c>
      <c r="E175" s="168">
        <v>5.4</v>
      </c>
      <c r="F175" s="168">
        <v>3.89</v>
      </c>
      <c r="G175" s="168" t="e">
        <f>VLOOKUP(A175,Overall!$1:$1048576,33,FALSE)</f>
        <v>#N/A</v>
      </c>
      <c r="H175" s="168">
        <v>5.4742857142857142</v>
      </c>
      <c r="I175" s="169">
        <v>958</v>
      </c>
      <c r="J175" s="169">
        <v>175</v>
      </c>
    </row>
    <row r="176" spans="1:10" ht="15.75" customHeight="1" x14ac:dyDescent="0.2">
      <c r="A176" s="34" t="s">
        <v>78</v>
      </c>
      <c r="B176" s="42">
        <v>0.16863004632693582</v>
      </c>
      <c r="C176" s="42">
        <v>2.5693751247754044E-2</v>
      </c>
      <c r="D176" s="168">
        <v>0.2413793103448276</v>
      </c>
      <c r="E176" s="168">
        <v>5.4</v>
      </c>
      <c r="F176" s="168">
        <v>3.32</v>
      </c>
      <c r="G176" s="168" t="e">
        <f>VLOOKUP(A176,Overall!$1:$1048576,33,FALSE)</f>
        <v>#N/A</v>
      </c>
      <c r="H176" s="168">
        <v>5.0555555555555554</v>
      </c>
      <c r="I176" s="169">
        <v>1274</v>
      </c>
      <c r="J176" s="169">
        <v>252</v>
      </c>
    </row>
    <row r="177" spans="1:10" ht="15.75" customHeight="1" x14ac:dyDescent="0.2">
      <c r="A177" s="34" t="s">
        <v>367</v>
      </c>
      <c r="B177" s="42">
        <v>0.16509775524981898</v>
      </c>
      <c r="C177" s="42">
        <v>2.3947750362844702E-2</v>
      </c>
      <c r="D177" s="168">
        <v>0.23204419889502761</v>
      </c>
      <c r="E177" s="168">
        <v>4.8</v>
      </c>
      <c r="F177" s="168">
        <v>3.03</v>
      </c>
      <c r="G177" s="168" t="e">
        <f>VLOOKUP(A177,Overall!$1:$1048576,33,FALSE)</f>
        <v>#N/A</v>
      </c>
      <c r="H177" s="168">
        <v>4.6294416243654819</v>
      </c>
      <c r="I177" s="169">
        <v>912</v>
      </c>
      <c r="J177" s="169">
        <v>197</v>
      </c>
    </row>
    <row r="178" spans="1:10" ht="15.75" customHeight="1" x14ac:dyDescent="0.2">
      <c r="A178" s="34" t="s">
        <v>289</v>
      </c>
      <c r="B178" s="42">
        <v>0.12319703586079132</v>
      </c>
      <c r="C178" s="42">
        <v>1.9057702488088937E-2</v>
      </c>
      <c r="D178" s="168">
        <v>0.22981366459627328</v>
      </c>
      <c r="E178" s="168">
        <v>5.4</v>
      </c>
      <c r="F178" s="168">
        <v>3.6</v>
      </c>
      <c r="G178" s="168" t="e">
        <f>VLOOKUP(A178,Overall!$1:$1048576,33,FALSE)</f>
        <v>#N/A</v>
      </c>
      <c r="H178" s="168">
        <v>5.5088757396449708</v>
      </c>
      <c r="I178" s="169">
        <v>931</v>
      </c>
      <c r="J178" s="169">
        <v>169</v>
      </c>
    </row>
    <row r="179" spans="1:10" ht="15.75" customHeight="1" x14ac:dyDescent="0.2">
      <c r="A179" s="34" t="s">
        <v>273</v>
      </c>
      <c r="B179" s="42">
        <v>0.22162900422150481</v>
      </c>
      <c r="C179" s="42">
        <v>7.5853765323992989E-2</v>
      </c>
      <c r="D179" s="168">
        <v>0.16167664670658682</v>
      </c>
      <c r="E179" s="168">
        <v>5.5497630331753554</v>
      </c>
      <c r="F179" s="168">
        <v>3.37</v>
      </c>
      <c r="G179" s="168" t="e">
        <f>VLOOKUP(A179,Overall!$1:$1048576,33,FALSE)</f>
        <v>#N/A</v>
      </c>
      <c r="H179" s="168">
        <v>5.4090909090909092</v>
      </c>
      <c r="I179" s="169">
        <v>1071</v>
      </c>
      <c r="J179" s="169">
        <v>198</v>
      </c>
    </row>
    <row r="180" spans="1:10" ht="15.75" customHeight="1" x14ac:dyDescent="0.2">
      <c r="A180" s="34" t="s">
        <v>295</v>
      </c>
      <c r="B180" s="42">
        <v>0.2010178117048346</v>
      </c>
      <c r="C180" s="42">
        <v>4.8513192796314386E-2</v>
      </c>
      <c r="D180" s="168">
        <v>0.27071823204419887</v>
      </c>
      <c r="E180" s="168">
        <v>5.8648648648648649</v>
      </c>
      <c r="F180" s="168">
        <v>3.5</v>
      </c>
      <c r="G180" s="168" t="e">
        <f>VLOOKUP(A180,Overall!$1:$1048576,33,FALSE)</f>
        <v>#N/A</v>
      </c>
      <c r="H180" s="168">
        <v>5.2666666666666666</v>
      </c>
      <c r="I180" s="169">
        <v>1027</v>
      </c>
      <c r="J180" s="169">
        <v>195</v>
      </c>
    </row>
    <row r="181" spans="1:10" ht="15.75" customHeight="1" x14ac:dyDescent="0.2">
      <c r="A181" s="34" t="s">
        <v>259</v>
      </c>
      <c r="B181" s="42">
        <v>0.22381537621193501</v>
      </c>
      <c r="C181" s="42">
        <v>5.8348117484723044E-2</v>
      </c>
      <c r="D181" s="168">
        <v>0.29151291512915128</v>
      </c>
      <c r="E181" s="168">
        <v>5.3</v>
      </c>
      <c r="F181" s="168">
        <v>4.05</v>
      </c>
      <c r="G181" s="168" t="e">
        <f>VLOOKUP(A181,Overall!$1:$1048576,33,FALSE)</f>
        <v>#N/A</v>
      </c>
      <c r="H181" s="168">
        <v>5.356209150326797</v>
      </c>
      <c r="I181" s="169">
        <v>1639</v>
      </c>
      <c r="J181" s="169">
        <v>306</v>
      </c>
    </row>
    <row r="182" spans="1:10" ht="15.75" customHeight="1" x14ac:dyDescent="0.2">
      <c r="A182" s="34" t="s">
        <v>115</v>
      </c>
      <c r="B182" s="42">
        <v>0.33169899808143255</v>
      </c>
      <c r="C182" s="42">
        <v>5.0023820867079564E-2</v>
      </c>
      <c r="D182" s="168">
        <v>0.15972222222222221</v>
      </c>
      <c r="E182" s="168">
        <v>5.0999999999999996</v>
      </c>
      <c r="F182" s="168">
        <v>3.36</v>
      </c>
      <c r="G182" s="168" t="e">
        <f>VLOOKUP(A182,Overall!$1:$1048576,33,FALSE)</f>
        <v>#N/A</v>
      </c>
      <c r="H182" s="168">
        <v>5.3287671232876717</v>
      </c>
      <c r="I182" s="169">
        <v>1556</v>
      </c>
      <c r="J182" s="169">
        <v>292</v>
      </c>
    </row>
    <row r="183" spans="1:10" ht="15.75" customHeight="1" x14ac:dyDescent="0.2">
      <c r="A183" s="34" t="s">
        <v>331</v>
      </c>
      <c r="B183" s="42">
        <v>0.34524047096387944</v>
      </c>
      <c r="C183" s="42">
        <v>6.9903999999999994E-2</v>
      </c>
      <c r="D183" s="168">
        <v>0.15562913907284767</v>
      </c>
      <c r="E183" s="168">
        <v>5.0999999999999996</v>
      </c>
      <c r="F183" s="168">
        <v>3.24</v>
      </c>
      <c r="G183" s="168" t="e">
        <f>VLOOKUP(A183,Overall!$1:$1048576,33,FALSE)</f>
        <v>#N/A</v>
      </c>
      <c r="H183" s="168">
        <v>5.3230769230769228</v>
      </c>
      <c r="I183" s="169">
        <v>1730</v>
      </c>
      <c r="J183" s="169">
        <v>325</v>
      </c>
    </row>
    <row r="184" spans="1:10" ht="15.75" customHeight="1" x14ac:dyDescent="0.2">
      <c r="A184" s="34" t="s">
        <v>371</v>
      </c>
      <c r="B184" s="42">
        <v>0.12576858580212411</v>
      </c>
      <c r="C184" s="42">
        <v>3.9229340761374187E-3</v>
      </c>
      <c r="D184" s="168">
        <v>0.21249999999999999</v>
      </c>
      <c r="E184" s="168">
        <v>5.5</v>
      </c>
      <c r="F184" s="168">
        <v>3.89</v>
      </c>
      <c r="G184" s="168" t="e">
        <f>VLOOKUP(A184,Overall!$1:$1048576,33,FALSE)</f>
        <v>#N/A</v>
      </c>
      <c r="H184" s="168">
        <v>5.5555555555555554</v>
      </c>
      <c r="I184" s="169">
        <v>450</v>
      </c>
      <c r="J184" s="169">
        <v>81</v>
      </c>
    </row>
    <row r="185" spans="1:10" ht="15.75" customHeight="1" x14ac:dyDescent="0.2">
      <c r="A185" s="34" t="s">
        <v>89</v>
      </c>
      <c r="B185" s="42">
        <v>0.25098845484738258</v>
      </c>
      <c r="C185" s="42">
        <v>5.9075604530149983E-2</v>
      </c>
      <c r="D185" s="168">
        <v>0.17543859649122806</v>
      </c>
      <c r="E185" s="168">
        <v>4.9000000000000004</v>
      </c>
      <c r="F185" s="168">
        <v>2.98</v>
      </c>
      <c r="G185" s="168" t="e">
        <f>VLOOKUP(A185,Overall!$1:$1048576,33,FALSE)</f>
        <v>#N/A</v>
      </c>
      <c r="H185" s="168">
        <v>5.1359223300970873</v>
      </c>
      <c r="I185" s="169">
        <v>1587</v>
      </c>
      <c r="J185" s="169">
        <v>309</v>
      </c>
    </row>
    <row r="186" spans="1:10" ht="15.75" customHeight="1" x14ac:dyDescent="0.2">
      <c r="A186" s="34" t="s">
        <v>139</v>
      </c>
      <c r="B186" s="42">
        <v>0.26828575486436584</v>
      </c>
      <c r="C186" s="42">
        <v>9.1280068728522332E-2</v>
      </c>
      <c r="D186" s="168">
        <v>0.28174603174603174</v>
      </c>
      <c r="E186" s="168">
        <v>5.9</v>
      </c>
      <c r="F186" s="168">
        <v>3.57</v>
      </c>
      <c r="G186" s="168" t="e">
        <f>VLOOKUP(A186,Overall!$1:$1048576,33,FALSE)</f>
        <v>#N/A</v>
      </c>
      <c r="H186" s="168">
        <v>6.4033898305084742</v>
      </c>
      <c r="I186" s="169">
        <v>1889</v>
      </c>
      <c r="J186" s="169">
        <v>295</v>
      </c>
    </row>
    <row r="187" spans="1:10" ht="15.75" customHeight="1" x14ac:dyDescent="0.2">
      <c r="A187" s="34" t="s">
        <v>271</v>
      </c>
      <c r="B187" s="42">
        <v>0.15221003655699569</v>
      </c>
      <c r="C187" s="42">
        <v>6.5375302663438259E-2</v>
      </c>
      <c r="D187" s="168">
        <v>0.39</v>
      </c>
      <c r="E187" s="168">
        <v>5.7</v>
      </c>
      <c r="F187" s="168">
        <v>3.65</v>
      </c>
      <c r="G187" s="168" t="e">
        <f>VLOOKUP(A187,Overall!$1:$1048576,33,FALSE)</f>
        <v>#N/A</v>
      </c>
      <c r="H187" s="168">
        <v>7.6974789915966388</v>
      </c>
      <c r="I187" s="169">
        <v>916</v>
      </c>
      <c r="J187" s="169">
        <v>119</v>
      </c>
    </row>
    <row r="188" spans="1:10" ht="15.75" customHeight="1" x14ac:dyDescent="0.2">
      <c r="A188" s="34" t="s">
        <v>104</v>
      </c>
      <c r="B188" s="42">
        <v>0.28467758656437903</v>
      </c>
      <c r="C188" s="42">
        <v>4.5114942528735637E-2</v>
      </c>
      <c r="D188" s="168">
        <v>0.38671875</v>
      </c>
      <c r="E188" s="168">
        <v>5.0999999999999996</v>
      </c>
      <c r="F188" s="168">
        <v>3.67</v>
      </c>
      <c r="G188" s="168" t="e">
        <f>VLOOKUP(A188,Overall!$1:$1048576,33,FALSE)</f>
        <v>#N/A</v>
      </c>
      <c r="H188" s="168">
        <v>5.301158301158301</v>
      </c>
      <c r="I188" s="169">
        <v>1373</v>
      </c>
      <c r="J188" s="169">
        <v>259</v>
      </c>
    </row>
    <row r="189" spans="1:10" ht="15.75" customHeight="1" x14ac:dyDescent="0.2">
      <c r="A189" s="34" t="s">
        <v>370</v>
      </c>
      <c r="B189" s="42">
        <v>7.9847053531264062E-2</v>
      </c>
      <c r="C189" s="42">
        <v>3.3644992208528124E-2</v>
      </c>
      <c r="D189" s="168">
        <v>0.11538461538461539</v>
      </c>
      <c r="E189" s="168">
        <v>4.5</v>
      </c>
      <c r="F189" s="168">
        <v>3.07</v>
      </c>
      <c r="G189" s="168" t="e">
        <f>VLOOKUP(A189,Overall!$1:$1048576,33,FALSE)</f>
        <v>#N/A</v>
      </c>
      <c r="H189" s="168">
        <v>4.382716049382716</v>
      </c>
      <c r="I189" s="169">
        <v>355</v>
      </c>
      <c r="J189" s="169">
        <v>81</v>
      </c>
    </row>
    <row r="190" spans="1:10" ht="15.75" customHeight="1" x14ac:dyDescent="0.2">
      <c r="A190" s="34" t="s">
        <v>359</v>
      </c>
      <c r="B190" s="42">
        <v>0.11000611995104038</v>
      </c>
      <c r="C190" s="42">
        <v>1.0475781026081972E-2</v>
      </c>
      <c r="D190" s="168">
        <v>0.20422535211267606</v>
      </c>
      <c r="E190" s="168">
        <v>5.4</v>
      </c>
      <c r="F190" s="168">
        <v>3.81</v>
      </c>
      <c r="G190" s="168" t="e">
        <f>VLOOKUP(A190,Overall!$1:$1048576,33,FALSE)</f>
        <v>#N/A</v>
      </c>
      <c r="H190" s="168">
        <v>4.8581081081081079</v>
      </c>
      <c r="I190" s="169">
        <v>719</v>
      </c>
      <c r="J190" s="169">
        <v>148</v>
      </c>
    </row>
    <row r="191" spans="1:10" ht="15.75" customHeight="1" x14ac:dyDescent="0.2">
      <c r="A191" s="34" t="s">
        <v>150</v>
      </c>
      <c r="B191" s="42">
        <v>0.2708955223880597</v>
      </c>
      <c r="C191" s="42">
        <v>3.7481259370314844E-2</v>
      </c>
      <c r="D191" s="168">
        <v>0.19431279620853081</v>
      </c>
      <c r="E191" s="168">
        <v>4.7</v>
      </c>
      <c r="F191" s="168">
        <v>2.91</v>
      </c>
      <c r="G191" s="168" t="e">
        <f>VLOOKUP(A191,Overall!$1:$1048576,33,FALSE)</f>
        <v>#N/A</v>
      </c>
      <c r="H191" s="168">
        <v>4.8185840707964598</v>
      </c>
      <c r="I191" s="169">
        <v>1089</v>
      </c>
      <c r="J191" s="169">
        <v>226</v>
      </c>
    </row>
    <row r="192" spans="1:10" ht="15.75" customHeight="1" x14ac:dyDescent="0.2">
      <c r="A192" s="34" t="s">
        <v>373</v>
      </c>
      <c r="B192" s="42">
        <v>0.15513320337881742</v>
      </c>
      <c r="C192" s="42">
        <v>3.2808838299296955E-2</v>
      </c>
      <c r="D192" s="168">
        <v>0.19487179487179487</v>
      </c>
      <c r="E192" s="168">
        <v>5</v>
      </c>
      <c r="F192" s="168">
        <v>2.81</v>
      </c>
      <c r="G192" s="168" t="e">
        <f>VLOOKUP(A192,Overall!$1:$1048576,33,FALSE)</f>
        <v>#N/A</v>
      </c>
      <c r="H192" s="168">
        <v>4.6813725490196081</v>
      </c>
      <c r="I192" s="169">
        <v>955</v>
      </c>
      <c r="J192" s="169">
        <v>204</v>
      </c>
    </row>
    <row r="193" spans="1:10" ht="15.75" customHeight="1" x14ac:dyDescent="0.2">
      <c r="A193" s="34" t="s">
        <v>293</v>
      </c>
      <c r="B193" s="42">
        <v>0.17733138220034589</v>
      </c>
      <c r="C193" s="42">
        <v>0.11471715122830742</v>
      </c>
      <c r="D193" s="168">
        <v>0.29801324503311261</v>
      </c>
      <c r="E193" s="168">
        <v>5.7</v>
      </c>
      <c r="F193" s="168">
        <v>3.76</v>
      </c>
      <c r="G193" s="168" t="e">
        <f>VLOOKUP(A193,Overall!$1:$1048576,33,FALSE)</f>
        <v>#N/A</v>
      </c>
      <c r="H193" s="168">
        <v>6.9067357512953365</v>
      </c>
      <c r="I193" s="169">
        <v>1333</v>
      </c>
      <c r="J193" s="169">
        <v>193</v>
      </c>
    </row>
    <row r="194" spans="1:10" ht="15.75" customHeight="1" x14ac:dyDescent="0.2">
      <c r="A194" s="34" t="s">
        <v>303</v>
      </c>
      <c r="B194" s="42">
        <v>0.22526096033402923</v>
      </c>
      <c r="C194" s="42">
        <v>1.9347037484885126E-2</v>
      </c>
      <c r="D194" s="168">
        <v>0.17535545023696683</v>
      </c>
      <c r="E194" s="168">
        <v>4.8</v>
      </c>
      <c r="F194" s="168">
        <v>3.03</v>
      </c>
      <c r="G194" s="168" t="e">
        <f>VLOOKUP(A194,Overall!$1:$1048576,33,FALSE)</f>
        <v>#N/A</v>
      </c>
      <c r="H194" s="168">
        <v>4.882352941176471</v>
      </c>
      <c r="I194" s="169">
        <v>1079</v>
      </c>
      <c r="J194" s="169">
        <v>221</v>
      </c>
    </row>
    <row r="195" spans="1:10" ht="15.75" customHeight="1" x14ac:dyDescent="0.2">
      <c r="A195" s="34" t="s">
        <v>103</v>
      </c>
      <c r="B195" s="42">
        <v>0.1532567049808429</v>
      </c>
      <c r="C195" s="42">
        <v>6.1804697156983932E-2</v>
      </c>
      <c r="D195" s="168">
        <v>0.27272727272727271</v>
      </c>
      <c r="E195" s="168">
        <v>6.2</v>
      </c>
      <c r="F195" s="168">
        <v>4.07</v>
      </c>
      <c r="G195" s="168" t="e">
        <f>VLOOKUP(A195,Overall!$1:$1048576,33,FALSE)</f>
        <v>#N/A</v>
      </c>
      <c r="H195" s="168">
        <v>9.5238095238095237</v>
      </c>
      <c r="I195" s="169">
        <v>1200</v>
      </c>
      <c r="J195" s="169">
        <v>126</v>
      </c>
    </row>
    <row r="196" spans="1:10" ht="15.75" customHeight="1" x14ac:dyDescent="0.2">
      <c r="A196" s="34" t="s">
        <v>149</v>
      </c>
      <c r="B196" s="42">
        <v>6.9838498472282851E-2</v>
      </c>
      <c r="C196" s="42">
        <v>5.7922769640479363E-2</v>
      </c>
      <c r="D196" s="168">
        <v>0.3125</v>
      </c>
      <c r="E196" s="168">
        <v>4.5999999999999996</v>
      </c>
      <c r="F196" s="168">
        <v>2.44</v>
      </c>
      <c r="G196" s="168" t="e">
        <f>VLOOKUP(A196,Overall!$1:$1048576,33,FALSE)</f>
        <v>#N/A</v>
      </c>
      <c r="H196" s="168">
        <v>6.4</v>
      </c>
      <c r="I196" s="169">
        <v>160</v>
      </c>
      <c r="J196" s="169">
        <v>25</v>
      </c>
    </row>
    <row r="197" spans="1:10" ht="15.75" customHeight="1" x14ac:dyDescent="0.2"/>
    <row r="198" spans="1:10" ht="15.75" customHeight="1" x14ac:dyDescent="0.2"/>
    <row r="199" spans="1:10" ht="15.75" customHeight="1" x14ac:dyDescent="0.2"/>
    <row r="200" spans="1:10" ht="15.75" customHeight="1" x14ac:dyDescent="0.2"/>
    <row r="201" spans="1:10" ht="15.75" customHeight="1" x14ac:dyDescent="0.2"/>
    <row r="202" spans="1:10" ht="15.75" customHeight="1" x14ac:dyDescent="0.2"/>
    <row r="203" spans="1:10" ht="15.75" customHeight="1" x14ac:dyDescent="0.2"/>
    <row r="204" spans="1:10" ht="15.75" customHeight="1" x14ac:dyDescent="0.2"/>
    <row r="205" spans="1:10" ht="15.75" customHeight="1" x14ac:dyDescent="0.2"/>
    <row r="206" spans="1:10" ht="15.75" customHeight="1" x14ac:dyDescent="0.2"/>
    <row r="207" spans="1:10" ht="15.75" customHeight="1" x14ac:dyDescent="0.2"/>
    <row r="208" spans="1:10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J2" xr:uid="{00000000-0009-0000-0000-00000C000000}">
    <sortState xmlns:xlrd2="http://schemas.microsoft.com/office/spreadsheetml/2017/richdata2" ref="A2:J2">
      <sortCondition descending="1" ref="G2"/>
    </sortState>
  </autoFilter>
  <mergeCells count="1">
    <mergeCell ref="O22:P22"/>
  </mergeCells>
  <conditionalFormatting sqref="A3:A196">
    <cfRule type="expression" dxfId="158" priority="1" stopIfTrue="1">
      <formula>AQ5&gt;14</formula>
    </cfRule>
    <cfRule type="expression" dxfId="157" priority="2">
      <formula>AND(AQ5&gt;=12,AQ5&lt;14)</formula>
    </cfRule>
    <cfRule type="expression" dxfId="156" priority="3" stopIfTrue="1">
      <formula>AND(AQ5&gt;=11,AQ5&lt;12)</formula>
    </cfRule>
    <cfRule type="expression" dxfId="155" priority="4">
      <formula>AND(AQ5&gt;=9,AQ5&lt;11)</formula>
    </cfRule>
    <cfRule type="expression" dxfId="154" priority="5">
      <formula>AND(AQ5&gt;=7,AQ5&lt;9)</formula>
    </cfRule>
    <cfRule type="expression" dxfId="153" priority="6" stopIfTrue="1">
      <formula>AND(AQ5&gt;=5,AQ5&lt;7)</formula>
    </cfRule>
    <cfRule type="expression" dxfId="152" priority="7">
      <formula>AQ5&lt;5</formula>
    </cfRule>
  </conditionalFormatting>
  <conditionalFormatting sqref="B2:B196">
    <cfRule type="cellIs" dxfId="151" priority="8" operator="equal">
      <formula>0</formula>
    </cfRule>
    <cfRule type="cellIs" dxfId="150" priority="9" operator="between">
      <formula>0.15</formula>
      <formula>0.1999</formula>
    </cfRule>
    <cfRule type="colorScale" priority="10">
      <colorScale>
        <cfvo type="formula" val="0.14999"/>
        <cfvo type="formula" val="0.15"/>
        <cfvo type="formula" val="0.4"/>
        <color rgb="FFFACACA"/>
        <color rgb="FFB5F694"/>
        <color rgb="FF00C059"/>
      </colorScale>
    </cfRule>
  </conditionalFormatting>
  <conditionalFormatting sqref="C3:C19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">
    <cfRule type="expression" dxfId="149" priority="12" stopIfTrue="1">
      <formula>#REF!&gt;12.5</formula>
    </cfRule>
    <cfRule type="expression" dxfId="148" priority="13" stopIfTrue="1">
      <formula>AND(#REF!&gt;11.995,#REF!&lt;12.5)</formula>
    </cfRule>
    <cfRule type="expression" dxfId="147" priority="14" stopIfTrue="1">
      <formula>AND(#REF!&gt;11,#REF!&lt;11.995)</formula>
    </cfRule>
    <cfRule type="expression" dxfId="146" priority="15" stopIfTrue="1">
      <formula>AND(#REF!&gt;10,#REF!&lt;10.999)</formula>
    </cfRule>
    <cfRule type="expression" dxfId="145" priority="16" stopIfTrue="1">
      <formula>AND(#REF!&gt;9,#REF!&lt;9.999)</formula>
    </cfRule>
    <cfRule type="expression" dxfId="144" priority="17" stopIfTrue="1">
      <formula>AND(#REF!&gt;8,#REF!&lt;8.999)</formula>
    </cfRule>
    <cfRule type="expression" dxfId="143" priority="18" stopIfTrue="1">
      <formula>AND(#REF!&gt;=7,#REF!&lt;7.999)</formula>
    </cfRule>
    <cfRule type="expression" dxfId="142" priority="19">
      <formula>#REF!&lt;7</formula>
    </cfRule>
  </conditionalFormatting>
  <conditionalFormatting sqref="M3:N3">
    <cfRule type="colorScale" priority="20">
      <colorScale>
        <cfvo type="formula" val="0.1999"/>
        <cfvo type="formula" val="0.2"/>
        <cfvo type="formula" val="0.4"/>
        <color rgb="FFFACACA"/>
        <color rgb="FFD7F397"/>
        <color rgb="FF00B050"/>
      </colorScale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/>
  </sheetViews>
  <sheetFormatPr baseColWidth="10" defaultColWidth="14.5" defaultRowHeight="15" customHeight="1" x14ac:dyDescent="0.2"/>
  <cols>
    <col min="1" max="1" width="17.1640625" customWidth="1"/>
    <col min="2" max="9" width="11.5" customWidth="1"/>
  </cols>
  <sheetData>
    <row r="1" spans="1:9" x14ac:dyDescent="0.2">
      <c r="A1" s="1" t="s">
        <v>0</v>
      </c>
      <c r="B1" s="2" t="s">
        <v>1</v>
      </c>
    </row>
    <row r="2" spans="1:9" ht="31.5" customHeight="1" x14ac:dyDescent="0.2">
      <c r="A2" s="3" t="s">
        <v>2</v>
      </c>
      <c r="B2" s="199" t="s">
        <v>3</v>
      </c>
      <c r="C2" s="198"/>
      <c r="D2" s="198"/>
      <c r="E2" s="198"/>
      <c r="F2" s="198"/>
      <c r="G2" s="198"/>
      <c r="H2" s="198"/>
      <c r="I2" s="198"/>
    </row>
    <row r="3" spans="1:9" x14ac:dyDescent="0.2">
      <c r="A3" s="4" t="s">
        <v>4</v>
      </c>
      <c r="B3" s="197" t="s">
        <v>5</v>
      </c>
      <c r="C3" s="198"/>
      <c r="D3" s="198"/>
      <c r="E3" s="198"/>
      <c r="F3" s="198"/>
      <c r="G3" s="198"/>
      <c r="H3" s="198"/>
      <c r="I3" s="198"/>
    </row>
    <row r="4" spans="1:9" ht="33" customHeight="1" x14ac:dyDescent="0.2">
      <c r="A4" s="4" t="s">
        <v>6</v>
      </c>
      <c r="B4" s="199" t="s">
        <v>7</v>
      </c>
      <c r="C4" s="198"/>
      <c r="D4" s="198"/>
      <c r="E4" s="198"/>
      <c r="F4" s="198"/>
      <c r="G4" s="198"/>
      <c r="H4" s="198"/>
      <c r="I4" s="198"/>
    </row>
    <row r="5" spans="1:9" x14ac:dyDescent="0.2">
      <c r="A5" s="4" t="s">
        <v>8</v>
      </c>
      <c r="B5" s="197" t="s">
        <v>9</v>
      </c>
      <c r="C5" s="198"/>
      <c r="D5" s="198"/>
      <c r="E5" s="198"/>
      <c r="F5" s="198"/>
      <c r="G5" s="198"/>
      <c r="H5" s="198"/>
      <c r="I5" s="198"/>
    </row>
    <row r="6" spans="1:9" x14ac:dyDescent="0.2">
      <c r="A6" s="4" t="s">
        <v>10</v>
      </c>
      <c r="B6" s="197" t="s">
        <v>11</v>
      </c>
      <c r="C6" s="198"/>
      <c r="D6" s="198"/>
      <c r="E6" s="198"/>
      <c r="F6" s="198"/>
      <c r="G6" s="198"/>
      <c r="H6" s="198"/>
      <c r="I6" s="198"/>
    </row>
    <row r="7" spans="1:9" x14ac:dyDescent="0.2">
      <c r="A7" s="4" t="s">
        <v>12</v>
      </c>
      <c r="B7" s="197" t="s">
        <v>13</v>
      </c>
      <c r="C7" s="198"/>
      <c r="D7" s="198"/>
      <c r="E7" s="198"/>
      <c r="F7" s="198"/>
      <c r="G7" s="198"/>
      <c r="H7" s="198"/>
      <c r="I7" s="198"/>
    </row>
    <row r="8" spans="1:9" x14ac:dyDescent="0.2">
      <c r="A8" s="4" t="s">
        <v>14</v>
      </c>
      <c r="B8" s="197" t="s">
        <v>15</v>
      </c>
      <c r="C8" s="198"/>
      <c r="D8" s="198"/>
      <c r="E8" s="198"/>
      <c r="F8" s="198"/>
      <c r="G8" s="198"/>
      <c r="H8" s="198"/>
      <c r="I8" s="198"/>
    </row>
    <row r="9" spans="1:9" x14ac:dyDescent="0.2">
      <c r="A9" s="4" t="s">
        <v>16</v>
      </c>
      <c r="B9" s="199" t="s">
        <v>17</v>
      </c>
      <c r="C9" s="198"/>
      <c r="D9" s="198"/>
      <c r="E9" s="198"/>
      <c r="F9" s="198"/>
      <c r="G9" s="198"/>
      <c r="H9" s="198"/>
      <c r="I9" s="198"/>
    </row>
    <row r="10" spans="1:9" ht="33" customHeight="1" x14ac:dyDescent="0.2">
      <c r="A10" s="4" t="s">
        <v>18</v>
      </c>
      <c r="B10" s="199" t="s">
        <v>19</v>
      </c>
      <c r="C10" s="198"/>
      <c r="D10" s="198"/>
      <c r="E10" s="198"/>
      <c r="F10" s="198"/>
      <c r="G10" s="198"/>
      <c r="H10" s="198"/>
      <c r="I10" s="198"/>
    </row>
    <row r="11" spans="1:9" x14ac:dyDescent="0.2">
      <c r="A11" s="4" t="s">
        <v>20</v>
      </c>
      <c r="B11" s="197" t="s">
        <v>21</v>
      </c>
      <c r="C11" s="198"/>
      <c r="D11" s="198"/>
      <c r="E11" s="198"/>
      <c r="F11" s="198"/>
      <c r="G11" s="198"/>
      <c r="H11" s="198"/>
      <c r="I11" s="198"/>
    </row>
    <row r="12" spans="1:9" x14ac:dyDescent="0.2">
      <c r="A12" s="5" t="s">
        <v>22</v>
      </c>
      <c r="B12" s="197" t="s">
        <v>23</v>
      </c>
      <c r="C12" s="198"/>
      <c r="D12" s="198"/>
      <c r="E12" s="198"/>
      <c r="F12" s="198"/>
      <c r="G12" s="198"/>
      <c r="H12" s="198"/>
      <c r="I12" s="198"/>
    </row>
    <row r="13" spans="1:9" x14ac:dyDescent="0.2">
      <c r="A13" s="4" t="s">
        <v>24</v>
      </c>
      <c r="B13" s="197" t="s">
        <v>25</v>
      </c>
      <c r="C13" s="198"/>
      <c r="D13" s="198"/>
      <c r="E13" s="198"/>
      <c r="F13" s="198"/>
      <c r="G13" s="198"/>
      <c r="H13" s="198"/>
      <c r="I13" s="198"/>
    </row>
    <row r="14" spans="1:9" ht="30.75" customHeight="1" x14ac:dyDescent="0.2">
      <c r="A14" s="4" t="s">
        <v>26</v>
      </c>
      <c r="B14" s="199" t="s">
        <v>27</v>
      </c>
      <c r="C14" s="198"/>
      <c r="D14" s="198"/>
      <c r="E14" s="198"/>
      <c r="F14" s="198"/>
      <c r="G14" s="198"/>
      <c r="H14" s="198"/>
      <c r="I14" s="198"/>
    </row>
    <row r="15" spans="1:9" x14ac:dyDescent="0.2">
      <c r="A15" s="6" t="s">
        <v>28</v>
      </c>
      <c r="B15" s="197" t="s">
        <v>29</v>
      </c>
      <c r="C15" s="198"/>
      <c r="D15" s="198"/>
      <c r="E15" s="198"/>
      <c r="F15" s="198"/>
      <c r="G15" s="198"/>
      <c r="H15" s="198"/>
      <c r="I15" s="198"/>
    </row>
    <row r="16" spans="1:9" x14ac:dyDescent="0.2">
      <c r="A16" s="4" t="s">
        <v>30</v>
      </c>
      <c r="B16" s="197" t="s">
        <v>31</v>
      </c>
      <c r="C16" s="198"/>
      <c r="D16" s="198"/>
      <c r="E16" s="198"/>
      <c r="F16" s="198"/>
      <c r="G16" s="198"/>
      <c r="H16" s="198"/>
      <c r="I16" s="198"/>
    </row>
    <row r="17" spans="1:9" x14ac:dyDescent="0.2">
      <c r="A17" s="4" t="s">
        <v>32</v>
      </c>
      <c r="B17" s="200" t="s">
        <v>33</v>
      </c>
      <c r="C17" s="198"/>
      <c r="D17" s="198"/>
      <c r="E17" s="198"/>
      <c r="F17" s="198"/>
      <c r="G17" s="198"/>
      <c r="H17" s="198"/>
      <c r="I17" s="198"/>
    </row>
    <row r="18" spans="1:9" x14ac:dyDescent="0.2">
      <c r="A18" s="4" t="s">
        <v>34</v>
      </c>
      <c r="B18" s="197" t="s">
        <v>35</v>
      </c>
      <c r="C18" s="198"/>
      <c r="D18" s="198"/>
      <c r="E18" s="198"/>
      <c r="F18" s="198"/>
      <c r="G18" s="198"/>
      <c r="H18" s="198"/>
      <c r="I18" s="198"/>
    </row>
    <row r="19" spans="1:9" x14ac:dyDescent="0.2">
      <c r="A19" s="4" t="s">
        <v>36</v>
      </c>
      <c r="B19" s="197" t="s">
        <v>37</v>
      </c>
      <c r="C19" s="198"/>
      <c r="D19" s="198"/>
      <c r="E19" s="198"/>
      <c r="F19" s="198"/>
      <c r="G19" s="198"/>
      <c r="H19" s="198"/>
      <c r="I19" s="198"/>
    </row>
    <row r="20" spans="1:9" x14ac:dyDescent="0.2">
      <c r="A20" s="4" t="s">
        <v>38</v>
      </c>
      <c r="B20" s="197" t="s">
        <v>39</v>
      </c>
      <c r="C20" s="198"/>
      <c r="D20" s="198"/>
      <c r="E20" s="198"/>
      <c r="F20" s="198"/>
      <c r="G20" s="198"/>
      <c r="H20" s="198"/>
      <c r="I20" s="198"/>
    </row>
    <row r="21" spans="1:9" ht="15.75" customHeight="1" x14ac:dyDescent="0.2">
      <c r="A21" s="4" t="s">
        <v>40</v>
      </c>
      <c r="B21" s="197" t="s">
        <v>41</v>
      </c>
      <c r="C21" s="198"/>
      <c r="D21" s="198"/>
      <c r="E21" s="198"/>
      <c r="F21" s="198"/>
      <c r="G21" s="198"/>
      <c r="H21" s="198"/>
      <c r="I21" s="198"/>
    </row>
    <row r="22" spans="1:9" ht="15.75" customHeight="1" x14ac:dyDescent="0.2">
      <c r="A22" s="4" t="s">
        <v>42</v>
      </c>
      <c r="B22" s="197" t="s">
        <v>43</v>
      </c>
      <c r="C22" s="198"/>
      <c r="D22" s="198"/>
      <c r="E22" s="198"/>
      <c r="F22" s="198"/>
      <c r="G22" s="198"/>
      <c r="H22" s="198"/>
      <c r="I22" s="198"/>
    </row>
    <row r="23" spans="1:9" ht="15.75" customHeight="1" x14ac:dyDescent="0.2">
      <c r="A23" s="4" t="s">
        <v>44</v>
      </c>
      <c r="B23" s="197" t="s">
        <v>45</v>
      </c>
      <c r="C23" s="198"/>
      <c r="D23" s="198"/>
      <c r="E23" s="198"/>
      <c r="F23" s="198"/>
      <c r="G23" s="198"/>
      <c r="H23" s="198"/>
      <c r="I23" s="198"/>
    </row>
    <row r="24" spans="1:9" ht="15.75" customHeight="1" x14ac:dyDescent="0.2">
      <c r="A24" s="4" t="s">
        <v>46</v>
      </c>
      <c r="B24" s="197" t="s">
        <v>47</v>
      </c>
      <c r="C24" s="198"/>
      <c r="D24" s="198"/>
      <c r="E24" s="198"/>
      <c r="F24" s="198"/>
      <c r="G24" s="198"/>
      <c r="H24" s="198"/>
      <c r="I24" s="198"/>
    </row>
    <row r="25" spans="1:9" ht="30.75" customHeight="1" x14ac:dyDescent="0.2">
      <c r="A25" s="8">
        <v>2025</v>
      </c>
      <c r="B25" s="199" t="s">
        <v>48</v>
      </c>
      <c r="C25" s="198"/>
      <c r="D25" s="198"/>
      <c r="E25" s="198"/>
      <c r="F25" s="198"/>
      <c r="G25" s="198"/>
      <c r="H25" s="198"/>
      <c r="I25" s="198"/>
    </row>
    <row r="26" spans="1:9" ht="182.25" customHeight="1" x14ac:dyDescent="0.2">
      <c r="A26" s="4" t="s">
        <v>49</v>
      </c>
      <c r="B26" s="199" t="s">
        <v>50</v>
      </c>
      <c r="C26" s="198"/>
      <c r="D26" s="198"/>
      <c r="E26" s="198"/>
      <c r="F26" s="198"/>
      <c r="G26" s="198"/>
      <c r="H26" s="198"/>
      <c r="I26" s="198"/>
    </row>
    <row r="27" spans="1:9" ht="212.25" customHeight="1" x14ac:dyDescent="0.2">
      <c r="A27" s="4" t="s">
        <v>51</v>
      </c>
      <c r="B27" s="199" t="s">
        <v>52</v>
      </c>
      <c r="C27" s="198"/>
      <c r="D27" s="198"/>
      <c r="E27" s="198"/>
      <c r="F27" s="198"/>
      <c r="G27" s="198"/>
      <c r="H27" s="198"/>
      <c r="I27" s="198"/>
    </row>
    <row r="28" spans="1:9" ht="15.75" customHeight="1" x14ac:dyDescent="0.2">
      <c r="A28" s="9"/>
    </row>
    <row r="29" spans="1:9" ht="15.75" customHeight="1" x14ac:dyDescent="0.2">
      <c r="A29" s="10" t="s">
        <v>53</v>
      </c>
    </row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6"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23:I23"/>
    <mergeCell ref="B24:I24"/>
    <mergeCell ref="B25:I25"/>
    <mergeCell ref="B26:I26"/>
    <mergeCell ref="B27:I27"/>
    <mergeCell ref="B16:I16"/>
    <mergeCell ref="B17:I17"/>
    <mergeCell ref="B18:I18"/>
    <mergeCell ref="B19:I19"/>
    <mergeCell ref="B20:I20"/>
    <mergeCell ref="B21:I21"/>
    <mergeCell ref="B22:I22"/>
  </mergeCells>
  <conditionalFormatting sqref="A17">
    <cfRule type="expression" dxfId="141" priority="1">
      <formula>$AJ10=TRUE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6" sqref="G6"/>
    </sheetView>
  </sheetViews>
  <sheetFormatPr baseColWidth="10" defaultColWidth="14.5" defaultRowHeight="15" customHeight="1" x14ac:dyDescent="0.2"/>
  <cols>
    <col min="1" max="1" width="18.33203125" hidden="1" customWidth="1"/>
    <col min="2" max="2" width="8.6640625" customWidth="1"/>
    <col min="3" max="3" width="10.83203125" hidden="1" customWidth="1"/>
    <col min="4" max="4" width="4.83203125" customWidth="1"/>
    <col min="5" max="5" width="10.83203125" customWidth="1"/>
    <col min="6" max="7" width="19" customWidth="1"/>
    <col min="8" max="8" width="8.33203125" customWidth="1"/>
    <col min="9" max="11" width="10.83203125" customWidth="1"/>
  </cols>
  <sheetData>
    <row r="1" spans="1:11" x14ac:dyDescent="0.2">
      <c r="A1" s="11" t="s">
        <v>54</v>
      </c>
      <c r="B1" s="11" t="s">
        <v>55</v>
      </c>
      <c r="C1" s="11"/>
      <c r="D1" s="12" t="s">
        <v>56</v>
      </c>
      <c r="E1" s="12" t="s">
        <v>57</v>
      </c>
      <c r="F1" s="12" t="s">
        <v>58</v>
      </c>
      <c r="G1" s="12" t="s">
        <v>59</v>
      </c>
      <c r="H1" s="13" t="s">
        <v>60</v>
      </c>
      <c r="I1" s="11" t="s">
        <v>61</v>
      </c>
      <c r="J1" s="11"/>
      <c r="K1" s="11" t="s">
        <v>62</v>
      </c>
    </row>
    <row r="2" spans="1:11" x14ac:dyDescent="0.2">
      <c r="A2" s="11" t="str">
        <f t="shared" ref="A2:A94" si="0">F2</f>
        <v>Christian McCaffrey</v>
      </c>
      <c r="B2" s="11">
        <v>16</v>
      </c>
      <c r="C2" s="11"/>
      <c r="D2" s="11">
        <f>'2017'!A3</f>
        <v>1</v>
      </c>
      <c r="E2" s="11">
        <v>2017</v>
      </c>
      <c r="F2" s="11" t="s">
        <v>63</v>
      </c>
      <c r="G2" s="11" t="e">
        <f t="shared" ref="G2:G94" si="1">VLOOKUP(F2,#REF!,14,FALSE)</f>
        <v>#REF!</v>
      </c>
      <c r="H2" s="14">
        <f>'2017'!C3</f>
        <v>12.411111111111111</v>
      </c>
      <c r="I2" s="11" t="e">
        <v>#N/A</v>
      </c>
      <c r="J2" s="11"/>
      <c r="K2" s="11" t="e">
        <f>CORREL(H2:H94,I2:I94)</f>
        <v>#N/A</v>
      </c>
    </row>
    <row r="3" spans="1:11" x14ac:dyDescent="0.2">
      <c r="A3" s="11" t="str">
        <f t="shared" si="0"/>
        <v>Kareem Hunt</v>
      </c>
      <c r="B3" s="11">
        <v>17</v>
      </c>
      <c r="C3" s="11"/>
      <c r="D3" s="11">
        <f>'2017'!A6</f>
        <v>4</v>
      </c>
      <c r="E3" s="11">
        <v>2017</v>
      </c>
      <c r="F3" s="11" t="s">
        <v>64</v>
      </c>
      <c r="G3" s="11" t="e">
        <f t="shared" si="1"/>
        <v>#REF!</v>
      </c>
      <c r="H3" s="14">
        <f>'2017'!C6</f>
        <v>11.2</v>
      </c>
      <c r="I3" s="11" t="e">
        <v>#N/A</v>
      </c>
      <c r="J3" s="11"/>
      <c r="K3" s="11"/>
    </row>
    <row r="4" spans="1:11" x14ac:dyDescent="0.2">
      <c r="A4" s="11" t="str">
        <f t="shared" si="0"/>
        <v>Alvin Kamara</v>
      </c>
      <c r="B4" s="11">
        <v>18</v>
      </c>
      <c r="C4" s="11"/>
      <c r="D4" s="11">
        <f>'2017'!A11</f>
        <v>9</v>
      </c>
      <c r="E4" s="11">
        <v>2017</v>
      </c>
      <c r="F4" s="11" t="s">
        <v>65</v>
      </c>
      <c r="G4" s="11" t="e">
        <f t="shared" si="1"/>
        <v>#REF!</v>
      </c>
      <c r="H4" s="14">
        <f>'2017'!C11</f>
        <v>8.7722222222222204</v>
      </c>
      <c r="I4" s="11" t="e">
        <v>#N/A</v>
      </c>
      <c r="J4" s="11"/>
      <c r="K4" s="11"/>
    </row>
    <row r="5" spans="1:11" x14ac:dyDescent="0.2">
      <c r="A5" s="11" t="str">
        <f t="shared" si="0"/>
        <v>Dalvin Cook</v>
      </c>
      <c r="B5" s="11">
        <v>19</v>
      </c>
      <c r="C5" s="11"/>
      <c r="D5" s="11">
        <f>'2017'!A4</f>
        <v>2</v>
      </c>
      <c r="E5" s="11">
        <v>2017</v>
      </c>
      <c r="F5" s="11" t="s">
        <v>66</v>
      </c>
      <c r="G5" s="11" t="e">
        <f t="shared" si="1"/>
        <v>#REF!</v>
      </c>
      <c r="H5" s="14">
        <f>'2017'!C4</f>
        <v>11.838888888888889</v>
      </c>
      <c r="I5" s="11" t="e">
        <v>#N/A</v>
      </c>
      <c r="J5" s="11"/>
      <c r="K5" s="11"/>
    </row>
    <row r="6" spans="1:11" x14ac:dyDescent="0.2">
      <c r="A6" s="11" t="str">
        <f t="shared" si="0"/>
        <v>Leonard Fournette</v>
      </c>
      <c r="B6" s="11">
        <v>20</v>
      </c>
      <c r="C6" s="11"/>
      <c r="D6" s="11">
        <f>'2017'!A5</f>
        <v>3</v>
      </c>
      <c r="E6" s="11">
        <v>2017</v>
      </c>
      <c r="F6" s="11" t="s">
        <v>67</v>
      </c>
      <c r="G6" s="11" t="e">
        <f t="shared" si="1"/>
        <v>#REF!</v>
      </c>
      <c r="H6" s="14">
        <f>'2017'!C5</f>
        <v>11.444444444444445</v>
      </c>
      <c r="I6" s="11" t="e">
        <v>#N/A</v>
      </c>
      <c r="J6" s="11"/>
      <c r="K6" s="11"/>
    </row>
    <row r="7" spans="1:11" x14ac:dyDescent="0.2">
      <c r="A7" s="11" t="str">
        <f t="shared" si="0"/>
        <v>Aaron Jones</v>
      </c>
      <c r="B7" s="11">
        <v>21</v>
      </c>
      <c r="C7" s="11"/>
      <c r="D7" s="11">
        <f>'2017'!A8</f>
        <v>6</v>
      </c>
      <c r="E7" s="11">
        <v>2017</v>
      </c>
      <c r="F7" s="11" t="s">
        <v>68</v>
      </c>
      <c r="G7" s="11" t="e">
        <f t="shared" si="1"/>
        <v>#REF!</v>
      </c>
      <c r="H7" s="14">
        <f>'2017'!C8</f>
        <v>9.9888888888888889</v>
      </c>
      <c r="I7" s="11" t="e">
        <v>#N/A</v>
      </c>
      <c r="J7" s="11"/>
      <c r="K7" s="11"/>
    </row>
    <row r="8" spans="1:11" x14ac:dyDescent="0.2">
      <c r="A8" s="11" t="str">
        <f t="shared" si="0"/>
        <v>Chris Carson</v>
      </c>
      <c r="B8" s="11">
        <v>22</v>
      </c>
      <c r="C8" s="11"/>
      <c r="D8" s="11">
        <f>'2017'!A26</f>
        <v>24</v>
      </c>
      <c r="E8" s="11">
        <v>2017</v>
      </c>
      <c r="F8" s="11" t="s">
        <v>69</v>
      </c>
      <c r="G8" s="11" t="e">
        <f t="shared" si="1"/>
        <v>#REF!</v>
      </c>
      <c r="H8" s="14">
        <f>'2017'!C26</f>
        <v>3.8388888888888886</v>
      </c>
      <c r="I8" s="11" t="e">
        <v>#N/A</v>
      </c>
      <c r="J8" s="11"/>
      <c r="K8" s="11"/>
    </row>
    <row r="9" spans="1:11" x14ac:dyDescent="0.2">
      <c r="A9" s="11" t="str">
        <f t="shared" si="0"/>
        <v>Joe Mixon</v>
      </c>
      <c r="B9" s="11">
        <v>23</v>
      </c>
      <c r="C9" s="11"/>
      <c r="D9" s="11">
        <f>'2017'!A7</f>
        <v>5</v>
      </c>
      <c r="E9" s="11">
        <v>2017</v>
      </c>
      <c r="F9" s="11" t="s">
        <v>70</v>
      </c>
      <c r="G9" s="11" t="e">
        <f t="shared" si="1"/>
        <v>#REF!</v>
      </c>
      <c r="H9" s="14">
        <f>'2017'!C7</f>
        <v>10.844444444444443</v>
      </c>
      <c r="I9" s="11" t="e">
        <v>#N/A</v>
      </c>
      <c r="J9" s="11"/>
      <c r="K9" s="11"/>
    </row>
    <row r="10" spans="1:11" x14ac:dyDescent="0.2">
      <c r="A10" s="11" t="str">
        <f t="shared" si="0"/>
        <v>James Conner</v>
      </c>
      <c r="B10" s="11">
        <v>24</v>
      </c>
      <c r="C10" s="11"/>
      <c r="D10" s="11">
        <f>'2017'!A10</f>
        <v>8</v>
      </c>
      <c r="E10" s="11">
        <v>2017</v>
      </c>
      <c r="F10" s="11" t="s">
        <v>71</v>
      </c>
      <c r="G10" s="11" t="e">
        <f t="shared" si="1"/>
        <v>#REF!</v>
      </c>
      <c r="H10" s="14">
        <f>'2017'!C10</f>
        <v>8.9333333333333336</v>
      </c>
      <c r="I10" s="11" t="e">
        <v>#N/A</v>
      </c>
      <c r="J10" s="11"/>
      <c r="K10" s="11"/>
    </row>
    <row r="11" spans="1:11" x14ac:dyDescent="0.2">
      <c r="A11" s="11" t="str">
        <f t="shared" si="0"/>
        <v>Marlon Mack</v>
      </c>
      <c r="B11" s="11">
        <v>25</v>
      </c>
      <c r="C11" s="11"/>
      <c r="D11" s="11">
        <f>'2017'!A12</f>
        <v>10</v>
      </c>
      <c r="E11" s="11">
        <v>2017</v>
      </c>
      <c r="F11" s="11" t="s">
        <v>72</v>
      </c>
      <c r="G11" s="11" t="e">
        <f t="shared" si="1"/>
        <v>#REF!</v>
      </c>
      <c r="H11" s="14">
        <f>'2017'!C12</f>
        <v>7.4500000000000011</v>
      </c>
      <c r="I11" s="11" t="e">
        <v>#N/A</v>
      </c>
      <c r="J11" s="11"/>
      <c r="K11" s="11"/>
    </row>
    <row r="12" spans="1:11" x14ac:dyDescent="0.2">
      <c r="A12" s="11" t="str">
        <f t="shared" si="0"/>
        <v>Jamaal Williams</v>
      </c>
      <c r="B12" s="11">
        <v>26</v>
      </c>
      <c r="C12" s="11"/>
      <c r="D12" s="11">
        <f>'2017'!A17</f>
        <v>15</v>
      </c>
      <c r="E12" s="11">
        <v>2017</v>
      </c>
      <c r="F12" s="11" t="s">
        <v>73</v>
      </c>
      <c r="G12" s="11" t="e">
        <f t="shared" si="1"/>
        <v>#REF!</v>
      </c>
      <c r="H12" s="14">
        <f>'2017'!C17</f>
        <v>6.6277777777777773</v>
      </c>
      <c r="I12" s="11" t="e">
        <v>#N/A</v>
      </c>
      <c r="J12" s="11"/>
      <c r="K12" s="11"/>
    </row>
    <row r="13" spans="1:11" x14ac:dyDescent="0.2">
      <c r="A13" s="11" t="str">
        <f t="shared" si="0"/>
        <v>Samaje Perine</v>
      </c>
      <c r="B13" s="11">
        <v>28</v>
      </c>
      <c r="C13" s="11"/>
      <c r="D13" s="11">
        <f>'2017'!A13</f>
        <v>11</v>
      </c>
      <c r="E13" s="11">
        <v>2017</v>
      </c>
      <c r="F13" s="11" t="s">
        <v>74</v>
      </c>
      <c r="G13" s="11" t="e">
        <f t="shared" si="1"/>
        <v>#REF!</v>
      </c>
      <c r="H13" s="14">
        <f>'2017'!C13</f>
        <v>7.1388888888888893</v>
      </c>
      <c r="I13" s="11" t="e">
        <v>#N/A</v>
      </c>
      <c r="J13" s="11"/>
      <c r="K13" s="11"/>
    </row>
    <row r="14" spans="1:11" x14ac:dyDescent="0.2">
      <c r="A14" s="11" t="str">
        <f t="shared" si="0"/>
        <v>Elijah McGuire</v>
      </c>
      <c r="B14" s="11">
        <v>29</v>
      </c>
      <c r="C14" s="11"/>
      <c r="D14" s="11">
        <f>'2017'!A15</f>
        <v>13</v>
      </c>
      <c r="E14" s="11">
        <v>2017</v>
      </c>
      <c r="F14" s="11" t="s">
        <v>75</v>
      </c>
      <c r="G14" s="11" t="e">
        <f t="shared" si="1"/>
        <v>#REF!</v>
      </c>
      <c r="H14" s="14">
        <f>'2017'!C15</f>
        <v>7.0500000000000007</v>
      </c>
      <c r="I14" s="11" t="e">
        <v>#N/A</v>
      </c>
      <c r="J14" s="11"/>
      <c r="K14" s="11"/>
    </row>
    <row r="15" spans="1:11" x14ac:dyDescent="0.2">
      <c r="A15" s="11" t="str">
        <f t="shared" si="0"/>
        <v>D'Onta Foreman</v>
      </c>
      <c r="B15" s="11">
        <v>30</v>
      </c>
      <c r="C15" s="11"/>
      <c r="D15" s="11">
        <f>'2017'!A9</f>
        <v>7</v>
      </c>
      <c r="E15" s="11">
        <v>2017</v>
      </c>
      <c r="F15" s="11" t="s">
        <v>76</v>
      </c>
      <c r="G15" s="11" t="e">
        <f t="shared" si="1"/>
        <v>#REF!</v>
      </c>
      <c r="H15" s="14">
        <f>'2017'!C9</f>
        <v>9.4555555555555557</v>
      </c>
      <c r="I15" s="11" t="e">
        <v>#N/A</v>
      </c>
      <c r="J15" s="11"/>
      <c r="K15" s="11"/>
    </row>
    <row r="16" spans="1:11" x14ac:dyDescent="0.2">
      <c r="A16" s="11" t="str">
        <f t="shared" si="0"/>
        <v>Brian Hill</v>
      </c>
      <c r="B16" s="11">
        <v>31</v>
      </c>
      <c r="C16" s="11"/>
      <c r="D16" s="11">
        <f>'2017'!A18</f>
        <v>16</v>
      </c>
      <c r="E16" s="11">
        <v>2017</v>
      </c>
      <c r="F16" s="11" t="s">
        <v>77</v>
      </c>
      <c r="G16" s="11" t="e">
        <f t="shared" si="1"/>
        <v>#REF!</v>
      </c>
      <c r="H16" s="14">
        <f>'2017'!C18</f>
        <v>5.2833333333333332</v>
      </c>
      <c r="I16" s="11" t="e">
        <v>#N/A</v>
      </c>
      <c r="J16" s="11"/>
      <c r="K16" s="11"/>
    </row>
    <row r="17" spans="1:9" x14ac:dyDescent="0.2">
      <c r="A17" s="11" t="str">
        <f t="shared" si="0"/>
        <v>Wayne Gallman</v>
      </c>
      <c r="B17" s="11">
        <v>32</v>
      </c>
      <c r="C17" s="11"/>
      <c r="D17" s="11">
        <f>'2017'!A20</f>
        <v>18</v>
      </c>
      <c r="E17" s="11">
        <v>2017</v>
      </c>
      <c r="F17" s="11" t="s">
        <v>78</v>
      </c>
      <c r="G17" s="11" t="e">
        <f t="shared" si="1"/>
        <v>#REF!</v>
      </c>
      <c r="H17" s="14">
        <f>'2017'!C20</f>
        <v>4.7388888888888889</v>
      </c>
      <c r="I17" s="11" t="e">
        <v>#N/A</v>
      </c>
    </row>
    <row r="18" spans="1:9" x14ac:dyDescent="0.2">
      <c r="A18" s="11" t="str">
        <f t="shared" si="0"/>
        <v>T.J. Logan</v>
      </c>
      <c r="B18" s="11">
        <v>33</v>
      </c>
      <c r="C18" s="11"/>
      <c r="D18" s="11">
        <f>'2017'!A25</f>
        <v>23</v>
      </c>
      <c r="E18" s="11">
        <v>2017</v>
      </c>
      <c r="F18" s="11" t="s">
        <v>79</v>
      </c>
      <c r="G18" s="11" t="e">
        <f t="shared" si="1"/>
        <v>#REF!</v>
      </c>
      <c r="H18" s="14">
        <f>'2017'!C25</f>
        <v>3.8555555555555561</v>
      </c>
      <c r="I18" s="11" t="e">
        <v>#N/A</v>
      </c>
    </row>
    <row r="19" spans="1:9" x14ac:dyDescent="0.2">
      <c r="A19" s="11" t="str">
        <f t="shared" si="0"/>
        <v>Jeremy McNichols</v>
      </c>
      <c r="B19" s="11">
        <v>34</v>
      </c>
      <c r="C19" s="11"/>
      <c r="D19" s="11">
        <f>'2017'!A14</f>
        <v>12</v>
      </c>
      <c r="E19" s="11">
        <v>2017</v>
      </c>
      <c r="F19" s="11" t="s">
        <v>80</v>
      </c>
      <c r="G19" s="11" t="e">
        <f t="shared" si="1"/>
        <v>#REF!</v>
      </c>
      <c r="H19" s="14">
        <f>'2017'!C14</f>
        <v>7.1166666666666663</v>
      </c>
      <c r="I19" s="11" t="e">
        <v>#N/A</v>
      </c>
    </row>
    <row r="20" spans="1:9" x14ac:dyDescent="0.2">
      <c r="A20" s="11" t="str">
        <f t="shared" si="0"/>
        <v>Donnel Pumphrey</v>
      </c>
      <c r="B20" s="11">
        <v>35</v>
      </c>
      <c r="C20" s="11"/>
      <c r="D20" s="11">
        <f>'2017'!A16</f>
        <v>14</v>
      </c>
      <c r="E20" s="11">
        <v>2017</v>
      </c>
      <c r="F20" s="11" t="s">
        <v>81</v>
      </c>
      <c r="G20" s="11" t="e">
        <f t="shared" si="1"/>
        <v>#REF!</v>
      </c>
      <c r="H20" s="14">
        <f>'2017'!C16</f>
        <v>6.6388888888888893</v>
      </c>
      <c r="I20" s="11" t="e">
        <v>#N/A</v>
      </c>
    </row>
    <row r="21" spans="1:9" ht="15.75" customHeight="1" x14ac:dyDescent="0.2">
      <c r="A21" s="11" t="str">
        <f t="shared" si="0"/>
        <v>Joe Williams</v>
      </c>
      <c r="B21" s="11">
        <v>36</v>
      </c>
      <c r="C21" s="11"/>
      <c r="D21" s="11">
        <f>'2017'!A19</f>
        <v>17</v>
      </c>
      <c r="E21" s="11">
        <v>2017</v>
      </c>
      <c r="F21" s="11" t="s">
        <v>82</v>
      </c>
      <c r="G21" s="11" t="e">
        <f t="shared" si="1"/>
        <v>#REF!</v>
      </c>
      <c r="H21" s="14">
        <f>'2017'!C19</f>
        <v>5.0166666666666666</v>
      </c>
      <c r="I21" s="11" t="e">
        <v>#N/A</v>
      </c>
    </row>
    <row r="22" spans="1:9" ht="15.75" customHeight="1" x14ac:dyDescent="0.2">
      <c r="A22" s="11" t="str">
        <f t="shared" si="0"/>
        <v>Elijah Hood</v>
      </c>
      <c r="B22" s="11">
        <v>37</v>
      </c>
      <c r="C22" s="11"/>
      <c r="D22" s="11">
        <f>'2017'!A21</f>
        <v>19</v>
      </c>
      <c r="E22" s="11">
        <v>2017</v>
      </c>
      <c r="F22" s="11" t="s">
        <v>83</v>
      </c>
      <c r="G22" s="11" t="e">
        <f t="shared" si="1"/>
        <v>#REF!</v>
      </c>
      <c r="H22" s="14">
        <f>'2017'!C21</f>
        <v>4.6333333333333337</v>
      </c>
      <c r="I22" s="11" t="e">
        <v>#N/A</v>
      </c>
    </row>
    <row r="23" spans="1:9" ht="15.75" customHeight="1" x14ac:dyDescent="0.2">
      <c r="A23" s="11" t="str">
        <f t="shared" si="0"/>
        <v>Khalfani Muhammad</v>
      </c>
      <c r="B23" s="11">
        <v>38</v>
      </c>
      <c r="C23" s="11"/>
      <c r="D23" s="11">
        <f>'2017'!A27</f>
        <v>25</v>
      </c>
      <c r="E23" s="11">
        <v>2017</v>
      </c>
      <c r="F23" s="11" t="s">
        <v>84</v>
      </c>
      <c r="G23" s="11" t="e">
        <f t="shared" si="1"/>
        <v>#REF!</v>
      </c>
      <c r="H23" s="14">
        <f>'2017'!C27</f>
        <v>3.6500000000000004</v>
      </c>
      <c r="I23" s="11" t="e">
        <v>#N/A</v>
      </c>
    </row>
    <row r="24" spans="1:9" ht="15.75" customHeight="1" x14ac:dyDescent="0.2">
      <c r="A24" s="11" t="str">
        <f t="shared" si="0"/>
        <v>Devante Mays</v>
      </c>
      <c r="B24" s="11">
        <v>40</v>
      </c>
      <c r="C24" s="11"/>
      <c r="D24" s="11">
        <f>'2017'!A22</f>
        <v>20</v>
      </c>
      <c r="E24" s="11">
        <v>2017</v>
      </c>
      <c r="F24" s="11" t="s">
        <v>85</v>
      </c>
      <c r="G24" s="11" t="e">
        <f t="shared" si="1"/>
        <v>#REF!</v>
      </c>
      <c r="H24" s="14">
        <f>'2017'!C22</f>
        <v>4.5055555555555555</v>
      </c>
      <c r="I24" s="11" t="e">
        <v>#N/A</v>
      </c>
    </row>
    <row r="25" spans="1:9" ht="15.75" customHeight="1" x14ac:dyDescent="0.2">
      <c r="A25" s="11" t="str">
        <f t="shared" si="0"/>
        <v>Saquon Barkley</v>
      </c>
      <c r="B25" s="11">
        <v>41</v>
      </c>
      <c r="C25" s="11"/>
      <c r="D25" s="11">
        <f>'2018'!A3</f>
        <v>1</v>
      </c>
      <c r="E25" s="11">
        <v>2018</v>
      </c>
      <c r="F25" s="11" t="s">
        <v>86</v>
      </c>
      <c r="G25" s="11" t="e">
        <f t="shared" si="1"/>
        <v>#REF!</v>
      </c>
      <c r="H25" s="14">
        <f>'2018'!C3</f>
        <v>13.427777777777777</v>
      </c>
      <c r="I25" s="11" t="e">
        <v>#N/A</v>
      </c>
    </row>
    <row r="26" spans="1:9" ht="15.75" customHeight="1" x14ac:dyDescent="0.2">
      <c r="A26" s="11" t="str">
        <f t="shared" si="0"/>
        <v>Nick Chubb</v>
      </c>
      <c r="B26" s="11">
        <v>42</v>
      </c>
      <c r="C26" s="11"/>
      <c r="D26" s="11">
        <f>'2018'!A6</f>
        <v>4</v>
      </c>
      <c r="E26" s="11">
        <v>2018</v>
      </c>
      <c r="F26" s="11" t="s">
        <v>87</v>
      </c>
      <c r="G26" s="11" t="e">
        <f t="shared" si="1"/>
        <v>#REF!</v>
      </c>
      <c r="H26" s="14">
        <f>'2018'!C6</f>
        <v>10.044444444444444</v>
      </c>
      <c r="I26" s="11" t="e">
        <v>#N/A</v>
      </c>
    </row>
    <row r="27" spans="1:9" ht="15.75" customHeight="1" x14ac:dyDescent="0.2">
      <c r="A27" s="11" t="str">
        <f t="shared" si="0"/>
        <v>Sony Michel</v>
      </c>
      <c r="B27" s="11">
        <v>44</v>
      </c>
      <c r="C27" s="11"/>
      <c r="D27" s="11">
        <f>'2018'!A5</f>
        <v>3</v>
      </c>
      <c r="E27" s="11">
        <v>2018</v>
      </c>
      <c r="F27" s="11" t="s">
        <v>88</v>
      </c>
      <c r="G27" s="11" t="e">
        <f t="shared" si="1"/>
        <v>#REF!</v>
      </c>
      <c r="H27" s="14">
        <f>'2018'!C5</f>
        <v>10.105555555555556</v>
      </c>
      <c r="I27" s="11" t="e">
        <v>#N/A</v>
      </c>
    </row>
    <row r="28" spans="1:9" ht="15.75" customHeight="1" x14ac:dyDescent="0.2">
      <c r="A28" s="11" t="str">
        <f t="shared" si="0"/>
        <v>Kerryon Johnson</v>
      </c>
      <c r="B28" s="11">
        <v>45</v>
      </c>
      <c r="C28" s="11"/>
      <c r="D28" s="11">
        <f>'2018'!A10</f>
        <v>8</v>
      </c>
      <c r="E28" s="11">
        <v>2018</v>
      </c>
      <c r="F28" s="11" t="s">
        <v>89</v>
      </c>
      <c r="G28" s="11" t="e">
        <f t="shared" si="1"/>
        <v>#REF!</v>
      </c>
      <c r="H28" s="14">
        <f>'2018'!C10</f>
        <v>7.6388888888888893</v>
      </c>
      <c r="I28" s="11" t="e">
        <v>#N/A</v>
      </c>
    </row>
    <row r="29" spans="1:9" ht="15.75" customHeight="1" x14ac:dyDescent="0.2">
      <c r="A29" s="11" t="str">
        <f t="shared" si="0"/>
        <v>Derrius Guice</v>
      </c>
      <c r="B29" s="11">
        <v>46</v>
      </c>
      <c r="C29" s="11"/>
      <c r="D29" s="11">
        <f>'2018'!A7</f>
        <v>5</v>
      </c>
      <c r="E29" s="11">
        <v>2018</v>
      </c>
      <c r="F29" s="11" t="s">
        <v>90</v>
      </c>
      <c r="G29" s="11" t="e">
        <f t="shared" si="1"/>
        <v>#REF!</v>
      </c>
      <c r="H29" s="14">
        <f>'2018'!C7</f>
        <v>9.8888888888888893</v>
      </c>
      <c r="I29" s="11" t="e">
        <v>#N/A</v>
      </c>
    </row>
    <row r="30" spans="1:9" ht="15.75" customHeight="1" x14ac:dyDescent="0.2">
      <c r="A30" s="11" t="str">
        <f t="shared" si="0"/>
        <v>Nyheim Hines</v>
      </c>
      <c r="B30" s="11">
        <v>47</v>
      </c>
      <c r="C30" s="11"/>
      <c r="D30" s="11">
        <f>'2018'!A19</f>
        <v>17</v>
      </c>
      <c r="E30" s="11">
        <v>2018</v>
      </c>
      <c r="F30" s="11" t="s">
        <v>91</v>
      </c>
      <c r="G30" s="11" t="e">
        <f t="shared" si="1"/>
        <v>#REF!</v>
      </c>
      <c r="H30" s="14">
        <f>'2018'!C19</f>
        <v>4.75</v>
      </c>
      <c r="I30" s="11" t="e">
        <v>#N/A</v>
      </c>
    </row>
    <row r="31" spans="1:9" ht="15.75" customHeight="1" x14ac:dyDescent="0.2">
      <c r="A31" s="11" t="str">
        <f t="shared" si="0"/>
        <v>Rashaad Penny</v>
      </c>
      <c r="B31" s="11">
        <v>48</v>
      </c>
      <c r="C31" s="11"/>
      <c r="D31" s="11">
        <f>'2018'!A4</f>
        <v>2</v>
      </c>
      <c r="E31" s="11">
        <v>2018</v>
      </c>
      <c r="F31" s="11" t="s">
        <v>92</v>
      </c>
      <c r="G31" s="11" t="e">
        <f t="shared" si="1"/>
        <v>#REF!</v>
      </c>
      <c r="H31" s="14">
        <f>'2018'!C4</f>
        <v>10.766666666666667</v>
      </c>
      <c r="I31" s="11" t="e">
        <v>#N/A</v>
      </c>
    </row>
    <row r="32" spans="1:9" ht="15.75" customHeight="1" x14ac:dyDescent="0.2">
      <c r="A32" s="11" t="str">
        <f t="shared" si="0"/>
        <v>Bo Scarbrough</v>
      </c>
      <c r="B32" s="11">
        <v>49</v>
      </c>
      <c r="C32" s="11"/>
      <c r="D32" s="11">
        <f>'2018'!A21</f>
        <v>19</v>
      </c>
      <c r="E32" s="11">
        <v>2018</v>
      </c>
      <c r="F32" s="11" t="s">
        <v>93</v>
      </c>
      <c r="G32" s="11" t="e">
        <f t="shared" si="1"/>
        <v>#REF!</v>
      </c>
      <c r="H32" s="14">
        <f>'2018'!C21</f>
        <v>4.4111111111111105</v>
      </c>
      <c r="I32" s="11" t="e">
        <v>#N/A</v>
      </c>
    </row>
    <row r="33" spans="1:9" ht="15.75" customHeight="1" x14ac:dyDescent="0.2">
      <c r="A33" s="11" t="str">
        <f t="shared" si="0"/>
        <v>Royce Freeman</v>
      </c>
      <c r="B33" s="11">
        <v>50</v>
      </c>
      <c r="C33" s="11"/>
      <c r="D33" s="11">
        <f>'2018'!A8</f>
        <v>6</v>
      </c>
      <c r="E33" s="11">
        <v>2018</v>
      </c>
      <c r="F33" s="11" t="s">
        <v>94</v>
      </c>
      <c r="G33" s="11" t="e">
        <f t="shared" si="1"/>
        <v>#REF!</v>
      </c>
      <c r="H33" s="14">
        <f>'2018'!C8</f>
        <v>8.9888888888888889</v>
      </c>
      <c r="I33" s="11" t="e">
        <v>#N/A</v>
      </c>
    </row>
    <row r="34" spans="1:9" ht="15.75" customHeight="1" x14ac:dyDescent="0.2">
      <c r="A34" s="11" t="str">
        <f t="shared" si="0"/>
        <v>Justin Jackson</v>
      </c>
      <c r="B34" s="11">
        <v>51</v>
      </c>
      <c r="C34" s="11"/>
      <c r="D34" s="11">
        <f>'2018'!A15</f>
        <v>13</v>
      </c>
      <c r="E34" s="11">
        <v>2018</v>
      </c>
      <c r="F34" s="11" t="s">
        <v>95</v>
      </c>
      <c r="G34" s="11" t="e">
        <f t="shared" si="1"/>
        <v>#REF!</v>
      </c>
      <c r="H34" s="14">
        <f>'2018'!C15</f>
        <v>5.7777777777777777</v>
      </c>
      <c r="I34" s="11" t="e">
        <v>#N/A</v>
      </c>
    </row>
    <row r="35" spans="1:9" ht="15.75" customHeight="1" x14ac:dyDescent="0.2">
      <c r="A35" s="11" t="str">
        <f t="shared" si="0"/>
        <v>Boston Scott</v>
      </c>
      <c r="B35" s="11">
        <v>53</v>
      </c>
      <c r="C35" s="11"/>
      <c r="D35" s="11">
        <f>'2018'!A17</f>
        <v>15</v>
      </c>
      <c r="E35" s="11">
        <v>2018</v>
      </c>
      <c r="F35" s="11" t="s">
        <v>96</v>
      </c>
      <c r="G35" s="11" t="e">
        <f t="shared" si="1"/>
        <v>#REF!</v>
      </c>
      <c r="H35" s="14">
        <f>'2018'!C17</f>
        <v>5.2888888888888888</v>
      </c>
      <c r="I35" s="11" t="e">
        <v>#N/A</v>
      </c>
    </row>
    <row r="36" spans="1:9" ht="15.75" customHeight="1" x14ac:dyDescent="0.2">
      <c r="A36" s="11" t="str">
        <f t="shared" si="0"/>
        <v>Ito Smith</v>
      </c>
      <c r="B36" s="11">
        <v>55</v>
      </c>
      <c r="C36" s="11"/>
      <c r="D36" s="11">
        <f>'2018'!A11</f>
        <v>9</v>
      </c>
      <c r="E36" s="11">
        <v>2018</v>
      </c>
      <c r="F36" s="11" t="s">
        <v>97</v>
      </c>
      <c r="G36" s="11" t="e">
        <f t="shared" si="1"/>
        <v>#REF!</v>
      </c>
      <c r="H36" s="14">
        <f>'2018'!C11</f>
        <v>7.5222222222222221</v>
      </c>
      <c r="I36" s="11" t="e">
        <v>#N/A</v>
      </c>
    </row>
    <row r="37" spans="1:9" ht="15.75" customHeight="1" x14ac:dyDescent="0.2">
      <c r="A37" s="11" t="str">
        <f t="shared" si="0"/>
        <v>Kalen Ballage</v>
      </c>
      <c r="B37" s="11">
        <v>56</v>
      </c>
      <c r="C37" s="11"/>
      <c r="D37" s="11">
        <f>'2018'!A22</f>
        <v>20</v>
      </c>
      <c r="E37" s="11">
        <v>2018</v>
      </c>
      <c r="F37" s="11" t="s">
        <v>98</v>
      </c>
      <c r="G37" s="11" t="e">
        <f t="shared" si="1"/>
        <v>#REF!</v>
      </c>
      <c r="H37" s="14">
        <f>'2018'!C22</f>
        <v>4.405555555555555</v>
      </c>
      <c r="I37" s="11" t="e">
        <v>#N/A</v>
      </c>
    </row>
    <row r="38" spans="1:9" ht="15.75" customHeight="1" x14ac:dyDescent="0.2">
      <c r="A38" s="11" t="str">
        <f t="shared" si="0"/>
        <v>Jordan Wilkins</v>
      </c>
      <c r="B38" s="11">
        <v>57</v>
      </c>
      <c r="C38" s="11"/>
      <c r="D38" s="11">
        <f>'2018'!A20</f>
        <v>18</v>
      </c>
      <c r="E38" s="11">
        <v>2018</v>
      </c>
      <c r="F38" s="11" t="s">
        <v>99</v>
      </c>
      <c r="G38" s="11" t="e">
        <f t="shared" si="1"/>
        <v>#REF!</v>
      </c>
      <c r="H38" s="14">
        <f>'2018'!C20</f>
        <v>4.6222222222222227</v>
      </c>
      <c r="I38" s="11" t="e">
        <v>#N/A</v>
      </c>
    </row>
    <row r="39" spans="1:9" ht="15.75" customHeight="1" x14ac:dyDescent="0.2">
      <c r="A39" s="11" t="str">
        <f t="shared" si="0"/>
        <v>Mark Walton</v>
      </c>
      <c r="B39" s="11">
        <v>58</v>
      </c>
      <c r="C39" s="11"/>
      <c r="D39" s="11">
        <f>'2018'!A16</f>
        <v>14</v>
      </c>
      <c r="E39" s="11">
        <v>2018</v>
      </c>
      <c r="F39" s="11" t="s">
        <v>100</v>
      </c>
      <c r="G39" s="11" t="e">
        <f t="shared" si="1"/>
        <v>#REF!</v>
      </c>
      <c r="H39" s="14">
        <f>'2018'!C16</f>
        <v>5.65</v>
      </c>
      <c r="I39" s="11" t="e">
        <v>#N/A</v>
      </c>
    </row>
    <row r="40" spans="1:9" ht="15.75" customHeight="1" x14ac:dyDescent="0.2">
      <c r="A40" s="11" t="str">
        <f t="shared" si="0"/>
        <v>John Kelly</v>
      </c>
      <c r="B40" s="11">
        <v>59</v>
      </c>
      <c r="C40" s="11"/>
      <c r="D40" s="11">
        <f>'2018'!A12</f>
        <v>10</v>
      </c>
      <c r="E40" s="11">
        <v>2018</v>
      </c>
      <c r="F40" s="11" t="s">
        <v>101</v>
      </c>
      <c r="G40" s="11" t="e">
        <f t="shared" si="1"/>
        <v>#REF!</v>
      </c>
      <c r="H40" s="14">
        <f>'2018'!C12</f>
        <v>6.85</v>
      </c>
      <c r="I40" s="11" t="e">
        <v>#N/A</v>
      </c>
    </row>
    <row r="41" spans="1:9" ht="15.75" customHeight="1" x14ac:dyDescent="0.2">
      <c r="A41" s="11" t="str">
        <f t="shared" si="0"/>
        <v>David Williams</v>
      </c>
      <c r="B41" s="11">
        <v>60</v>
      </c>
      <c r="C41" s="11"/>
      <c r="D41" s="11">
        <f>'2018'!A25</f>
        <v>23</v>
      </c>
      <c r="E41" s="11">
        <v>2018</v>
      </c>
      <c r="F41" s="11" t="s">
        <v>102</v>
      </c>
      <c r="G41" s="11" t="e">
        <f t="shared" si="1"/>
        <v>#REF!</v>
      </c>
      <c r="H41" s="14">
        <f>'2018'!C25</f>
        <v>2.9944444444444449</v>
      </c>
      <c r="I41" s="11" t="e">
        <v>#N/A</v>
      </c>
    </row>
    <row r="42" spans="1:9" ht="15.75" customHeight="1" x14ac:dyDescent="0.2">
      <c r="A42" s="11" t="str">
        <f t="shared" si="0"/>
        <v>Josh Jacobs</v>
      </c>
      <c r="B42" s="11">
        <v>62</v>
      </c>
      <c r="C42" s="11"/>
      <c r="D42" s="11">
        <f>'2019'!A4</f>
        <v>2</v>
      </c>
      <c r="E42" s="11">
        <v>2019</v>
      </c>
      <c r="F42" s="11" t="s">
        <v>103</v>
      </c>
      <c r="G42" s="11" t="e">
        <f t="shared" si="1"/>
        <v>#REF!</v>
      </c>
      <c r="H42" s="14">
        <f>'2019'!C4</f>
        <v>10.433333333333334</v>
      </c>
      <c r="I42" s="11" t="e">
        <v>#N/A</v>
      </c>
    </row>
    <row r="43" spans="1:9" ht="15.75" customHeight="1" x14ac:dyDescent="0.2">
      <c r="A43" s="11" t="str">
        <f t="shared" si="0"/>
        <v>David Montgomery</v>
      </c>
      <c r="B43" s="11">
        <v>63</v>
      </c>
      <c r="C43" s="11"/>
      <c r="D43" s="11">
        <f>'2019'!A9</f>
        <v>7</v>
      </c>
      <c r="E43" s="11">
        <v>2019</v>
      </c>
      <c r="F43" s="11" t="s">
        <v>104</v>
      </c>
      <c r="G43" s="11" t="e">
        <f t="shared" si="1"/>
        <v>#REF!</v>
      </c>
      <c r="H43" s="14">
        <f>'2019'!C9</f>
        <v>8.3888888888888893</v>
      </c>
      <c r="I43" s="11" t="e">
        <v>#N/A</v>
      </c>
    </row>
    <row r="44" spans="1:9" ht="15.75" customHeight="1" x14ac:dyDescent="0.2">
      <c r="A44" s="11" t="str">
        <f t="shared" si="0"/>
        <v>Damien Harris</v>
      </c>
      <c r="B44" s="11">
        <v>64</v>
      </c>
      <c r="C44" s="11"/>
      <c r="D44" s="11">
        <f>'2019'!A5</f>
        <v>3</v>
      </c>
      <c r="E44" s="11">
        <v>2019</v>
      </c>
      <c r="F44" s="11" t="s">
        <v>105</v>
      </c>
      <c r="G44" s="11" t="e">
        <f t="shared" si="1"/>
        <v>#REF!</v>
      </c>
      <c r="H44" s="14">
        <f>'2019'!C5</f>
        <v>9.8555555555555543</v>
      </c>
      <c r="I44" s="11" t="e">
        <v>#N/A</v>
      </c>
    </row>
    <row r="45" spans="1:9" ht="15.75" customHeight="1" x14ac:dyDescent="0.2">
      <c r="A45" s="11" t="str">
        <f t="shared" si="0"/>
        <v>Miles Sanders</v>
      </c>
      <c r="B45" s="11">
        <v>65</v>
      </c>
      <c r="C45" s="11"/>
      <c r="D45" s="11">
        <f>'2019'!A3</f>
        <v>1</v>
      </c>
      <c r="E45" s="11">
        <v>2019</v>
      </c>
      <c r="F45" s="11" t="s">
        <v>106</v>
      </c>
      <c r="G45" s="11" t="e">
        <f t="shared" si="1"/>
        <v>#REF!</v>
      </c>
      <c r="H45" s="14">
        <f>'2019'!C3</f>
        <v>11.100000000000001</v>
      </c>
      <c r="I45" s="11" t="e">
        <v>#N/A</v>
      </c>
    </row>
    <row r="46" spans="1:9" ht="15.75" customHeight="1" x14ac:dyDescent="0.2">
      <c r="A46" s="11" t="str">
        <f t="shared" si="0"/>
        <v>Devin Singletary</v>
      </c>
      <c r="B46" s="11">
        <v>66</v>
      </c>
      <c r="C46" s="11"/>
      <c r="D46" s="11">
        <f>'2019'!A7</f>
        <v>5</v>
      </c>
      <c r="E46" s="11">
        <v>2019</v>
      </c>
      <c r="F46" s="11" t="s">
        <v>107</v>
      </c>
      <c r="G46" s="11" t="e">
        <f t="shared" si="1"/>
        <v>#REF!</v>
      </c>
      <c r="H46" s="14">
        <f>'2019'!C7</f>
        <v>8.9944444444444436</v>
      </c>
      <c r="I46" s="11" t="e">
        <v>#N/A</v>
      </c>
    </row>
    <row r="47" spans="1:9" ht="15.75" customHeight="1" x14ac:dyDescent="0.2">
      <c r="A47" s="11" t="str">
        <f t="shared" si="0"/>
        <v>Myles Gaskin</v>
      </c>
      <c r="B47" s="11">
        <v>67</v>
      </c>
      <c r="C47" s="11"/>
      <c r="D47" s="11">
        <f>'2019'!A14</f>
        <v>12</v>
      </c>
      <c r="E47" s="11">
        <v>2019</v>
      </c>
      <c r="F47" s="11" t="s">
        <v>108</v>
      </c>
      <c r="G47" s="11" t="e">
        <f t="shared" si="1"/>
        <v>#REF!</v>
      </c>
      <c r="H47" s="14">
        <f>'2019'!C14</f>
        <v>6.5666666666666664</v>
      </c>
      <c r="I47" s="11" t="e">
        <v>#N/A</v>
      </c>
    </row>
    <row r="48" spans="1:9" ht="15.75" customHeight="1" x14ac:dyDescent="0.2">
      <c r="A48" s="11" t="str">
        <f t="shared" si="0"/>
        <v>Darrell Henderson</v>
      </c>
      <c r="B48" s="11">
        <v>68</v>
      </c>
      <c r="C48" s="11"/>
      <c r="D48" s="11">
        <f>'2019'!A6</f>
        <v>4</v>
      </c>
      <c r="E48" s="11">
        <v>2019</v>
      </c>
      <c r="F48" s="11" t="s">
        <v>109</v>
      </c>
      <c r="G48" s="11" t="e">
        <f t="shared" si="1"/>
        <v>#REF!</v>
      </c>
      <c r="H48" s="14">
        <f>'2019'!C6</f>
        <v>9.3222222222222229</v>
      </c>
      <c r="I48" s="11" t="e">
        <v>#N/A</v>
      </c>
    </row>
    <row r="49" spans="1:9" ht="15.75" customHeight="1" x14ac:dyDescent="0.2">
      <c r="A49" s="11" t="str">
        <f t="shared" si="0"/>
        <v>Tony Pollard</v>
      </c>
      <c r="B49" s="11">
        <v>69</v>
      </c>
      <c r="C49" s="11"/>
      <c r="D49" s="11">
        <f>'2019'!A13</f>
        <v>11</v>
      </c>
      <c r="E49" s="11">
        <v>2019</v>
      </c>
      <c r="F49" s="11" t="s">
        <v>110</v>
      </c>
      <c r="G49" s="11" t="e">
        <f t="shared" si="1"/>
        <v>#REF!</v>
      </c>
      <c r="H49" s="14">
        <f>'2019'!C13</f>
        <v>6.6277777777777782</v>
      </c>
      <c r="I49" s="11" t="e">
        <v>#N/A</v>
      </c>
    </row>
    <row r="50" spans="1:9" ht="15.75" customHeight="1" x14ac:dyDescent="0.2">
      <c r="A50" s="11" t="str">
        <f t="shared" si="0"/>
        <v>Alexander Mattison</v>
      </c>
      <c r="B50" s="11">
        <v>70</v>
      </c>
      <c r="C50" s="11"/>
      <c r="D50" s="11">
        <f>'2019'!A15</f>
        <v>13</v>
      </c>
      <c r="E50" s="11">
        <v>2019</v>
      </c>
      <c r="F50" s="11" t="s">
        <v>111</v>
      </c>
      <c r="G50" s="11" t="e">
        <f t="shared" si="1"/>
        <v>#REF!</v>
      </c>
      <c r="H50" s="14">
        <f>'2019'!C15</f>
        <v>6.5166666666666666</v>
      </c>
      <c r="I50" s="11" t="e">
        <v>#N/A</v>
      </c>
    </row>
    <row r="51" spans="1:9" ht="15.75" customHeight="1" x14ac:dyDescent="0.2">
      <c r="A51" s="11" t="str">
        <f t="shared" si="0"/>
        <v>Ty Johnson</v>
      </c>
      <c r="B51" s="11">
        <v>71</v>
      </c>
      <c r="C51" s="11"/>
      <c r="D51" s="11">
        <f>'2019'!A11</f>
        <v>9</v>
      </c>
      <c r="E51" s="11">
        <v>2019</v>
      </c>
      <c r="F51" s="11" t="s">
        <v>112</v>
      </c>
      <c r="G51" s="11" t="e">
        <f t="shared" si="1"/>
        <v>#REF!</v>
      </c>
      <c r="H51" s="14">
        <f>'2019'!C11</f>
        <v>7.2722222222222221</v>
      </c>
      <c r="I51" s="11" t="e">
        <v>#N/A</v>
      </c>
    </row>
    <row r="52" spans="1:9" ht="15.75" customHeight="1" x14ac:dyDescent="0.2">
      <c r="A52" s="11" t="str">
        <f t="shared" si="0"/>
        <v>Qadree Ollison</v>
      </c>
      <c r="B52" s="11">
        <v>72</v>
      </c>
      <c r="C52" s="11"/>
      <c r="D52" s="11">
        <f>'2019'!A16</f>
        <v>14</v>
      </c>
      <c r="E52" s="11">
        <v>2019</v>
      </c>
      <c r="F52" s="11" t="s">
        <v>113</v>
      </c>
      <c r="G52" s="11" t="e">
        <f t="shared" si="1"/>
        <v>#REF!</v>
      </c>
      <c r="H52" s="14">
        <f>'2019'!C16</f>
        <v>6.3944444444444439</v>
      </c>
      <c r="I52" s="11" t="e">
        <v>#N/A</v>
      </c>
    </row>
    <row r="53" spans="1:9" ht="15.75" customHeight="1" x14ac:dyDescent="0.2">
      <c r="A53" s="11" t="str">
        <f t="shared" si="0"/>
        <v>Travis Homer</v>
      </c>
      <c r="B53" s="11">
        <v>73</v>
      </c>
      <c r="C53" s="11"/>
      <c r="D53" s="11">
        <f>'2019'!A18</f>
        <v>16</v>
      </c>
      <c r="E53" s="11">
        <v>2019</v>
      </c>
      <c r="F53" s="11" t="s">
        <v>114</v>
      </c>
      <c r="G53" s="11" t="e">
        <f t="shared" si="1"/>
        <v>#REF!</v>
      </c>
      <c r="H53" s="14">
        <f>'2019'!C18</f>
        <v>6.0333333333333341</v>
      </c>
      <c r="I53" s="11" t="e">
        <v>#N/A</v>
      </c>
    </row>
    <row r="54" spans="1:9" ht="15.75" customHeight="1" x14ac:dyDescent="0.2">
      <c r="A54" s="11" t="str">
        <f t="shared" si="0"/>
        <v>Benny Snell Jr.</v>
      </c>
      <c r="B54" s="11">
        <v>74</v>
      </c>
      <c r="C54" s="11"/>
      <c r="D54" s="11">
        <f>'2019'!A10</f>
        <v>8</v>
      </c>
      <c r="E54" s="11">
        <v>2019</v>
      </c>
      <c r="F54" s="11" t="s">
        <v>115</v>
      </c>
      <c r="G54" s="11" t="e">
        <f t="shared" si="1"/>
        <v>#REF!</v>
      </c>
      <c r="H54" s="14">
        <f>'2019'!C10</f>
        <v>8.1833333333333336</v>
      </c>
      <c r="I54" s="11" t="e">
        <v>#N/A</v>
      </c>
    </row>
    <row r="55" spans="1:9" ht="15.75" customHeight="1" x14ac:dyDescent="0.2">
      <c r="A55" s="11" t="str">
        <f t="shared" si="0"/>
        <v>Kerrith Whyte Jr.</v>
      </c>
      <c r="B55" s="11">
        <v>75</v>
      </c>
      <c r="C55" s="11"/>
      <c r="D55" s="11">
        <f>'2019'!A25</f>
        <v>23</v>
      </c>
      <c r="E55" s="11">
        <v>2019</v>
      </c>
      <c r="F55" s="11" t="s">
        <v>116</v>
      </c>
      <c r="G55" s="11" t="e">
        <f t="shared" si="1"/>
        <v>#REF!</v>
      </c>
      <c r="H55" s="14">
        <f>'2019'!C25</f>
        <v>2.7444444444444445</v>
      </c>
      <c r="I55" s="11" t="e">
        <v>#N/A</v>
      </c>
    </row>
    <row r="56" spans="1:9" ht="15.75" customHeight="1" x14ac:dyDescent="0.2">
      <c r="A56" s="11" t="str">
        <f t="shared" si="0"/>
        <v>Justice Hill</v>
      </c>
      <c r="B56" s="11">
        <v>76</v>
      </c>
      <c r="C56" s="11"/>
      <c r="D56" s="11">
        <f>'2019'!A19</f>
        <v>17</v>
      </c>
      <c r="E56" s="11">
        <v>2019</v>
      </c>
      <c r="F56" s="11" t="s">
        <v>117</v>
      </c>
      <c r="G56" s="11" t="e">
        <f t="shared" si="1"/>
        <v>#REF!</v>
      </c>
      <c r="H56" s="14">
        <f>'2019'!C19</f>
        <v>5.5777777777777784</v>
      </c>
      <c r="I56" s="11" t="e">
        <v>#N/A</v>
      </c>
    </row>
    <row r="57" spans="1:9" ht="15.75" customHeight="1" x14ac:dyDescent="0.2">
      <c r="A57" s="11" t="str">
        <f t="shared" si="0"/>
        <v>Darwin Thompson</v>
      </c>
      <c r="B57" s="11">
        <v>77</v>
      </c>
      <c r="C57" s="11"/>
      <c r="D57" s="11">
        <f>'2019'!A20</f>
        <v>18</v>
      </c>
      <c r="E57" s="11">
        <v>2019</v>
      </c>
      <c r="F57" s="11" t="s">
        <v>118</v>
      </c>
      <c r="G57" s="11" t="e">
        <f t="shared" si="1"/>
        <v>#REF!</v>
      </c>
      <c r="H57" s="14">
        <f>'2019'!C20</f>
        <v>5.1111111111111107</v>
      </c>
      <c r="I57" s="11" t="e">
        <v>#N/A</v>
      </c>
    </row>
    <row r="58" spans="1:9" ht="15.75" customHeight="1" x14ac:dyDescent="0.2">
      <c r="A58" s="11" t="str">
        <f t="shared" si="0"/>
        <v>Ryquell Armstead</v>
      </c>
      <c r="B58" s="11">
        <v>78</v>
      </c>
      <c r="C58" s="11"/>
      <c r="D58" s="11">
        <f>'2019'!A21</f>
        <v>19</v>
      </c>
      <c r="E58" s="11">
        <v>2019</v>
      </c>
      <c r="F58" s="11" t="s">
        <v>119</v>
      </c>
      <c r="G58" s="11" t="e">
        <f t="shared" si="1"/>
        <v>#REF!</v>
      </c>
      <c r="H58" s="14">
        <f>'2019'!C21</f>
        <v>4.9611111111111112</v>
      </c>
      <c r="I58" s="11" t="e">
        <v>#N/A</v>
      </c>
    </row>
    <row r="59" spans="1:9" ht="15.75" customHeight="1" x14ac:dyDescent="0.2">
      <c r="A59" s="11" t="str">
        <f t="shared" si="0"/>
        <v>Trayveon Williams</v>
      </c>
      <c r="B59" s="11">
        <v>79</v>
      </c>
      <c r="C59" s="11"/>
      <c r="D59" s="11" t="e">
        <f>'2019'!#REF!</f>
        <v>#REF!</v>
      </c>
      <c r="E59" s="11">
        <v>2019</v>
      </c>
      <c r="F59" s="11" t="s">
        <v>120</v>
      </c>
      <c r="G59" s="11" t="e">
        <f t="shared" si="1"/>
        <v>#REF!</v>
      </c>
      <c r="H59" s="14" t="e">
        <f>'2019'!#REF!</f>
        <v>#REF!</v>
      </c>
      <c r="I59" s="11" t="e">
        <v>#N/A</v>
      </c>
    </row>
    <row r="60" spans="1:9" ht="15.75" customHeight="1" x14ac:dyDescent="0.2">
      <c r="A60" s="11" t="str">
        <f t="shared" si="0"/>
        <v>Dexter Williams</v>
      </c>
      <c r="B60" s="11">
        <v>80</v>
      </c>
      <c r="C60" s="11"/>
      <c r="D60" s="11">
        <f>'2019'!A22</f>
        <v>20</v>
      </c>
      <c r="E60" s="11">
        <v>2019</v>
      </c>
      <c r="F60" s="11" t="s">
        <v>121</v>
      </c>
      <c r="G60" s="11" t="e">
        <f t="shared" si="1"/>
        <v>#REF!</v>
      </c>
      <c r="H60" s="14">
        <f>'2019'!C22</f>
        <v>4.75</v>
      </c>
      <c r="I60" s="11" t="e">
        <v>#N/A</v>
      </c>
    </row>
    <row r="61" spans="1:9" ht="15.75" customHeight="1" x14ac:dyDescent="0.2">
      <c r="A61" s="11" t="str">
        <f t="shared" si="0"/>
        <v>Jordan Scarlett</v>
      </c>
      <c r="B61" s="11">
        <v>81</v>
      </c>
      <c r="C61" s="11"/>
      <c r="D61" s="11">
        <f>'2019'!A23</f>
        <v>21</v>
      </c>
      <c r="E61" s="11">
        <v>2019</v>
      </c>
      <c r="F61" s="11" t="s">
        <v>122</v>
      </c>
      <c r="G61" s="11" t="e">
        <f t="shared" si="1"/>
        <v>#REF!</v>
      </c>
      <c r="H61" s="14">
        <f>'2019'!C23</f>
        <v>4.4388888888888891</v>
      </c>
      <c r="I61" s="11" t="e">
        <v>#N/A</v>
      </c>
    </row>
    <row r="62" spans="1:9" ht="15.75" customHeight="1" x14ac:dyDescent="0.2">
      <c r="A62" s="11" t="str">
        <f t="shared" si="0"/>
        <v>Bryce Love</v>
      </c>
      <c r="B62" s="11">
        <v>82</v>
      </c>
      <c r="C62" s="11"/>
      <c r="D62" s="11">
        <f>'2019'!A8</f>
        <v>6</v>
      </c>
      <c r="E62" s="11">
        <v>2019</v>
      </c>
      <c r="F62" s="11" t="s">
        <v>123</v>
      </c>
      <c r="G62" s="11" t="e">
        <f t="shared" si="1"/>
        <v>#REF!</v>
      </c>
      <c r="H62" s="14">
        <f>'2019'!C8</f>
        <v>8.5222222222222221</v>
      </c>
      <c r="I62" s="11" t="e">
        <v>#N/A</v>
      </c>
    </row>
    <row r="63" spans="1:9" ht="15.75" customHeight="1" x14ac:dyDescent="0.2">
      <c r="A63" s="11" t="str">
        <f t="shared" si="0"/>
        <v>Rodney Anderson</v>
      </c>
      <c r="B63" s="11">
        <v>83</v>
      </c>
      <c r="C63" s="11"/>
      <c r="D63" s="11">
        <f>'2019'!A17</f>
        <v>15</v>
      </c>
      <c r="E63" s="11">
        <v>2019</v>
      </c>
      <c r="F63" s="11" t="s">
        <v>124</v>
      </c>
      <c r="G63" s="11" t="e">
        <f t="shared" si="1"/>
        <v>#REF!</v>
      </c>
      <c r="H63" s="14">
        <f>'2019'!C17</f>
        <v>6.15</v>
      </c>
      <c r="I63" s="11" t="e">
        <v>#N/A</v>
      </c>
    </row>
    <row r="64" spans="1:9" ht="15.75" customHeight="1" x14ac:dyDescent="0.2">
      <c r="A64" s="11" t="str">
        <f t="shared" si="0"/>
        <v>Mike Weber</v>
      </c>
      <c r="B64" s="11">
        <v>84</v>
      </c>
      <c r="C64" s="11"/>
      <c r="D64" s="11">
        <f>'2019'!A24</f>
        <v>22</v>
      </c>
      <c r="E64" s="11">
        <v>2019</v>
      </c>
      <c r="F64" s="11" t="s">
        <v>125</v>
      </c>
      <c r="G64" s="11" t="e">
        <f t="shared" si="1"/>
        <v>#REF!</v>
      </c>
      <c r="H64" s="14">
        <f>'2019'!C24</f>
        <v>4.0333333333333341</v>
      </c>
      <c r="I64" s="11" t="e">
        <v>#N/A</v>
      </c>
    </row>
    <row r="65" spans="1:9" ht="15.75" customHeight="1" x14ac:dyDescent="0.2">
      <c r="A65" s="11" t="str">
        <f t="shared" si="0"/>
        <v>Jonathan Taylor</v>
      </c>
      <c r="B65" s="11">
        <v>85</v>
      </c>
      <c r="C65" s="11"/>
      <c r="D65" s="11">
        <f>'2020'!A3</f>
        <v>1</v>
      </c>
      <c r="E65" s="11">
        <v>2020</v>
      </c>
      <c r="F65" s="11" t="s">
        <v>126</v>
      </c>
      <c r="G65" s="11" t="e">
        <f t="shared" si="1"/>
        <v>#REF!</v>
      </c>
      <c r="H65" s="14">
        <f>'2020'!C3</f>
        <v>12.588888888888889</v>
      </c>
      <c r="I65" s="11" t="e">
        <v>#N/A</v>
      </c>
    </row>
    <row r="66" spans="1:9" ht="15.75" customHeight="1" x14ac:dyDescent="0.2">
      <c r="A66" s="11" t="str">
        <f t="shared" si="0"/>
        <v>D'Andre Swift</v>
      </c>
      <c r="B66" s="11">
        <v>86</v>
      </c>
      <c r="C66" s="11"/>
      <c r="D66" s="11">
        <f>'2020'!A6</f>
        <v>4</v>
      </c>
      <c r="E66" s="11">
        <v>2020</v>
      </c>
      <c r="F66" s="11" t="s">
        <v>127</v>
      </c>
      <c r="G66" s="11" t="e">
        <f t="shared" si="1"/>
        <v>#REF!</v>
      </c>
      <c r="H66" s="14">
        <f>'2020'!C6</f>
        <v>10.722222222222221</v>
      </c>
      <c r="I66" s="11" t="e">
        <v>#N/A</v>
      </c>
    </row>
    <row r="67" spans="1:9" ht="15.75" customHeight="1" x14ac:dyDescent="0.2">
      <c r="A67" s="11" t="str">
        <f t="shared" si="0"/>
        <v>Clyde Edwards-Helaire</v>
      </c>
      <c r="B67" s="11">
        <v>87</v>
      </c>
      <c r="C67" s="11"/>
      <c r="D67" s="11">
        <f>'2020'!A7</f>
        <v>5</v>
      </c>
      <c r="E67" s="11">
        <v>2020</v>
      </c>
      <c r="F67" s="11" t="s">
        <v>128</v>
      </c>
      <c r="G67" s="11" t="e">
        <f t="shared" si="1"/>
        <v>#REF!</v>
      </c>
      <c r="H67" s="14">
        <f>'2020'!C7</f>
        <v>10.355555555555556</v>
      </c>
      <c r="I67" s="11" t="e">
        <v>#N/A</v>
      </c>
    </row>
    <row r="68" spans="1:9" ht="15.75" customHeight="1" x14ac:dyDescent="0.2">
      <c r="A68" s="11" t="str">
        <f t="shared" si="0"/>
        <v>J.K. Dobbins</v>
      </c>
      <c r="B68" s="11">
        <v>88</v>
      </c>
      <c r="C68" s="11"/>
      <c r="D68" s="11">
        <f>'2020'!A4</f>
        <v>2</v>
      </c>
      <c r="E68" s="11">
        <v>2020</v>
      </c>
      <c r="F68" s="11" t="s">
        <v>129</v>
      </c>
      <c r="G68" s="11" t="e">
        <f t="shared" si="1"/>
        <v>#REF!</v>
      </c>
      <c r="H68" s="14">
        <f>'2020'!C4</f>
        <v>11.56111111111111</v>
      </c>
      <c r="I68" s="11" t="e">
        <v>#N/A</v>
      </c>
    </row>
    <row r="69" spans="1:9" ht="15.75" customHeight="1" x14ac:dyDescent="0.2">
      <c r="A69" s="11" t="str">
        <f t="shared" si="0"/>
        <v>Cam Akers</v>
      </c>
      <c r="B69" s="11">
        <v>89</v>
      </c>
      <c r="C69" s="11"/>
      <c r="D69" s="11">
        <f>'2020'!A8</f>
        <v>6</v>
      </c>
      <c r="E69" s="11">
        <v>2020</v>
      </c>
      <c r="F69" s="11" t="s">
        <v>130</v>
      </c>
      <c r="G69" s="11" t="e">
        <f t="shared" si="1"/>
        <v>#REF!</v>
      </c>
      <c r="H69" s="14">
        <f>'2020'!C8</f>
        <v>10.205555555555556</v>
      </c>
      <c r="I69" s="11" t="e">
        <v>#N/A</v>
      </c>
    </row>
    <row r="70" spans="1:9" ht="15.75" customHeight="1" x14ac:dyDescent="0.2">
      <c r="A70" s="11" t="str">
        <f t="shared" si="0"/>
        <v>Zack Moss</v>
      </c>
      <c r="B70" s="11">
        <v>90</v>
      </c>
      <c r="C70" s="11"/>
      <c r="D70" s="11">
        <f>'2020'!A9</f>
        <v>7</v>
      </c>
      <c r="E70" s="11">
        <v>2020</v>
      </c>
      <c r="F70" s="11" t="s">
        <v>131</v>
      </c>
      <c r="G70" s="11" t="e">
        <f t="shared" si="1"/>
        <v>#REF!</v>
      </c>
      <c r="H70" s="14">
        <f>'2020'!C9</f>
        <v>9.8500000000000014</v>
      </c>
      <c r="I70" s="11" t="e">
        <v>#N/A</v>
      </c>
    </row>
    <row r="71" spans="1:9" ht="15.75" customHeight="1" x14ac:dyDescent="0.2">
      <c r="A71" s="11" t="str">
        <f t="shared" si="0"/>
        <v>DeeJay Dallas</v>
      </c>
      <c r="B71" s="11">
        <v>92</v>
      </c>
      <c r="C71" s="11"/>
      <c r="D71" s="11">
        <f>'2020'!A14</f>
        <v>12</v>
      </c>
      <c r="E71" s="11">
        <v>2020</v>
      </c>
      <c r="F71" s="11" t="s">
        <v>132</v>
      </c>
      <c r="G71" s="11" t="e">
        <f t="shared" si="1"/>
        <v>#REF!</v>
      </c>
      <c r="H71" s="14">
        <f>'2020'!C14</f>
        <v>6.4666666666666668</v>
      </c>
      <c r="I71" s="11" t="e">
        <v>#N/A</v>
      </c>
    </row>
    <row r="72" spans="1:9" ht="15.75" customHeight="1" x14ac:dyDescent="0.2">
      <c r="A72" s="11" t="str">
        <f t="shared" si="0"/>
        <v>Ke'Shawn Vaughn</v>
      </c>
      <c r="B72" s="11">
        <v>93</v>
      </c>
      <c r="C72" s="11"/>
      <c r="D72" s="11">
        <f>'2020'!A5</f>
        <v>3</v>
      </c>
      <c r="E72" s="11">
        <v>2020</v>
      </c>
      <c r="F72" s="11" t="s">
        <v>133</v>
      </c>
      <c r="G72" s="11" t="e">
        <f t="shared" si="1"/>
        <v>#REF!</v>
      </c>
      <c r="H72" s="14">
        <f>'2020'!C5</f>
        <v>10.794444444444444</v>
      </c>
      <c r="I72" s="11" t="e">
        <v>#N/A</v>
      </c>
    </row>
    <row r="73" spans="1:9" ht="15.75" customHeight="1" x14ac:dyDescent="0.2">
      <c r="A73" s="11" t="str">
        <f t="shared" si="0"/>
        <v>Joshua Kelley</v>
      </c>
      <c r="B73" s="11">
        <v>94</v>
      </c>
      <c r="C73" s="11"/>
      <c r="D73" s="11">
        <f>'2020'!A17</f>
        <v>15</v>
      </c>
      <c r="E73" s="11">
        <v>2020</v>
      </c>
      <c r="F73" s="11" t="s">
        <v>134</v>
      </c>
      <c r="G73" s="11" t="e">
        <f t="shared" si="1"/>
        <v>#REF!</v>
      </c>
      <c r="H73" s="14">
        <f>'2020'!C17</f>
        <v>5.4833333333333334</v>
      </c>
      <c r="I73" s="11" t="e">
        <v>#N/A</v>
      </c>
    </row>
    <row r="74" spans="1:9" ht="15.75" customHeight="1" x14ac:dyDescent="0.2">
      <c r="A74" s="11" t="str">
        <f t="shared" si="0"/>
        <v>Darrynton Evans</v>
      </c>
      <c r="B74" s="11">
        <v>96</v>
      </c>
      <c r="C74" s="11"/>
      <c r="D74" s="11">
        <f>'2020'!A11</f>
        <v>9</v>
      </c>
      <c r="E74" s="11">
        <v>2020</v>
      </c>
      <c r="F74" s="11" t="s">
        <v>135</v>
      </c>
      <c r="G74" s="11" t="e">
        <f t="shared" si="1"/>
        <v>#REF!</v>
      </c>
      <c r="H74" s="14">
        <f>'2020'!C11</f>
        <v>9.1555555555555568</v>
      </c>
      <c r="I74" s="11" t="e">
        <v>#N/A</v>
      </c>
    </row>
    <row r="75" spans="1:9" ht="15.75" customHeight="1" x14ac:dyDescent="0.2">
      <c r="A75" s="11" t="str">
        <f t="shared" si="0"/>
        <v>Eno Benjamin</v>
      </c>
      <c r="B75" s="11">
        <v>97</v>
      </c>
      <c r="C75" s="11"/>
      <c r="D75" s="11">
        <f>'2020'!A15</f>
        <v>13</v>
      </c>
      <c r="E75" s="11">
        <v>2020</v>
      </c>
      <c r="F75" s="11" t="s">
        <v>136</v>
      </c>
      <c r="G75" s="11" t="e">
        <f t="shared" si="1"/>
        <v>#REF!</v>
      </c>
      <c r="H75" s="14">
        <f>'2020'!C15</f>
        <v>6.3722222222222218</v>
      </c>
      <c r="I75" s="11" t="e">
        <v>#N/A</v>
      </c>
    </row>
    <row r="76" spans="1:9" ht="15.75" customHeight="1" x14ac:dyDescent="0.2">
      <c r="A76" s="11" t="str">
        <f t="shared" si="0"/>
        <v>Jason Huntley</v>
      </c>
      <c r="B76" s="11">
        <v>101</v>
      </c>
      <c r="C76" s="11"/>
      <c r="D76" s="11">
        <f>'2020'!A12</f>
        <v>10</v>
      </c>
      <c r="E76" s="11">
        <v>2020</v>
      </c>
      <c r="F76" s="11" t="s">
        <v>137</v>
      </c>
      <c r="G76" s="11" t="e">
        <f t="shared" si="1"/>
        <v>#REF!</v>
      </c>
      <c r="H76" s="14">
        <f>'2020'!C12</f>
        <v>7.6444444444444439</v>
      </c>
      <c r="I76" s="11" t="e">
        <v>#N/A</v>
      </c>
    </row>
    <row r="77" spans="1:9" ht="15.75" customHeight="1" x14ac:dyDescent="0.2">
      <c r="A77" s="11" t="str">
        <f t="shared" si="0"/>
        <v>Raymond Calais</v>
      </c>
      <c r="B77" s="11">
        <v>103</v>
      </c>
      <c r="C77" s="11"/>
      <c r="D77" s="11">
        <f>'2020'!A20</f>
        <v>18</v>
      </c>
      <c r="E77" s="11">
        <v>2020</v>
      </c>
      <c r="F77" s="11" t="s">
        <v>138</v>
      </c>
      <c r="G77" s="11" t="e">
        <f t="shared" si="1"/>
        <v>#REF!</v>
      </c>
      <c r="H77" s="14">
        <f>'2020'!C20</f>
        <v>3.8222222222222229</v>
      </c>
      <c r="I77" s="11" t="e">
        <v>#N/A</v>
      </c>
    </row>
    <row r="78" spans="1:9" ht="15.75" customHeight="1" x14ac:dyDescent="0.2">
      <c r="A78" s="11" t="str">
        <f t="shared" si="0"/>
        <v>Najee Harris</v>
      </c>
      <c r="B78" s="11">
        <v>104</v>
      </c>
      <c r="C78" s="11"/>
      <c r="D78" s="11">
        <f>'2021'!A4</f>
        <v>2</v>
      </c>
      <c r="E78" s="11">
        <v>2021</v>
      </c>
      <c r="F78" s="11" t="s">
        <v>139</v>
      </c>
      <c r="G78" s="11" t="e">
        <f t="shared" si="1"/>
        <v>#REF!</v>
      </c>
      <c r="H78" s="14">
        <f>'2021'!C4</f>
        <v>11.666666666666666</v>
      </c>
      <c r="I78" s="11" t="e">
        <v>#N/A</v>
      </c>
    </row>
    <row r="79" spans="1:9" ht="15.75" customHeight="1" x14ac:dyDescent="0.2">
      <c r="A79" s="11" t="str">
        <f t="shared" si="0"/>
        <v>Elijah Mitchell</v>
      </c>
      <c r="B79" s="11">
        <v>105</v>
      </c>
      <c r="C79" s="11"/>
      <c r="D79" s="11">
        <f>'2021'!A15</f>
        <v>13</v>
      </c>
      <c r="E79" s="11">
        <v>2021</v>
      </c>
      <c r="F79" s="11" t="s">
        <v>140</v>
      </c>
      <c r="G79" s="11" t="e">
        <f t="shared" si="1"/>
        <v>#REF!</v>
      </c>
      <c r="H79" s="14">
        <f>'2021'!C15</f>
        <v>5.1222222222222218</v>
      </c>
      <c r="I79" s="11" t="e">
        <v>#N/A</v>
      </c>
    </row>
    <row r="80" spans="1:9" ht="15.75" customHeight="1" x14ac:dyDescent="0.2">
      <c r="A80" s="11" t="str">
        <f t="shared" si="0"/>
        <v>Javonte Williams</v>
      </c>
      <c r="B80" s="11">
        <v>106</v>
      </c>
      <c r="C80" s="11"/>
      <c r="D80" s="11">
        <f>'2021'!A5</f>
        <v>3</v>
      </c>
      <c r="E80" s="11">
        <v>2021</v>
      </c>
      <c r="F80" s="11" t="s">
        <v>141</v>
      </c>
      <c r="G80" s="11" t="e">
        <f t="shared" si="1"/>
        <v>#REF!</v>
      </c>
      <c r="H80" s="14">
        <f>'2021'!C5</f>
        <v>10.583333333333334</v>
      </c>
      <c r="I80" s="11" t="e">
        <v>#N/A</v>
      </c>
    </row>
    <row r="81" spans="1:9" ht="15.75" customHeight="1" x14ac:dyDescent="0.2">
      <c r="A81" s="11" t="str">
        <f t="shared" si="0"/>
        <v>Michael Carter</v>
      </c>
      <c r="B81" s="11">
        <v>107</v>
      </c>
      <c r="C81" s="11"/>
      <c r="D81" s="11">
        <f>'2021'!A7</f>
        <v>5</v>
      </c>
      <c r="E81" s="11">
        <v>2021</v>
      </c>
      <c r="F81" s="11" t="s">
        <v>142</v>
      </c>
      <c r="G81" s="11" t="e">
        <f t="shared" si="1"/>
        <v>#REF!</v>
      </c>
      <c r="H81" s="14">
        <f>'2021'!C7</f>
        <v>8.81111111111111</v>
      </c>
      <c r="I81" s="11" t="e">
        <v>#N/A</v>
      </c>
    </row>
    <row r="82" spans="1:9" ht="15.75" customHeight="1" x14ac:dyDescent="0.2">
      <c r="A82" s="11" t="str">
        <f t="shared" si="0"/>
        <v>Rhamondre Stevenson</v>
      </c>
      <c r="B82" s="11">
        <v>108</v>
      </c>
      <c r="C82" s="11"/>
      <c r="D82" s="11">
        <f>'2021'!A6</f>
        <v>4</v>
      </c>
      <c r="E82" s="11">
        <v>2021</v>
      </c>
      <c r="F82" s="11" t="s">
        <v>143</v>
      </c>
      <c r="G82" s="11" t="e">
        <f t="shared" si="1"/>
        <v>#REF!</v>
      </c>
      <c r="H82" s="14">
        <f>'2021'!C6</f>
        <v>9.1555555555555568</v>
      </c>
      <c r="I82" s="11" t="e">
        <v>#N/A</v>
      </c>
    </row>
    <row r="83" spans="1:9" ht="15.75" customHeight="1" x14ac:dyDescent="0.2">
      <c r="A83" s="11" t="str">
        <f t="shared" si="0"/>
        <v>Chuba Hubbard</v>
      </c>
      <c r="B83" s="11">
        <v>109</v>
      </c>
      <c r="C83" s="11"/>
      <c r="D83" s="11">
        <f>'2021'!A10</f>
        <v>8</v>
      </c>
      <c r="E83" s="11">
        <v>2021</v>
      </c>
      <c r="F83" s="11" t="s">
        <v>144</v>
      </c>
      <c r="G83" s="11" t="e">
        <f t="shared" si="1"/>
        <v>#REF!</v>
      </c>
      <c r="H83" s="14">
        <f>'2021'!C10</f>
        <v>7.6166666666666671</v>
      </c>
      <c r="I83" s="11" t="e">
        <v>#N/A</v>
      </c>
    </row>
    <row r="84" spans="1:9" ht="15.75" customHeight="1" x14ac:dyDescent="0.2">
      <c r="A84" s="11" t="str">
        <f t="shared" si="0"/>
        <v>Jermar Jefferson</v>
      </c>
      <c r="B84" s="11">
        <v>110</v>
      </c>
      <c r="C84" s="11"/>
      <c r="D84" s="11">
        <f>'2021'!A12</f>
        <v>10</v>
      </c>
      <c r="E84" s="11">
        <v>2021</v>
      </c>
      <c r="F84" s="11" t="s">
        <v>145</v>
      </c>
      <c r="G84" s="11" t="e">
        <f t="shared" si="1"/>
        <v>#REF!</v>
      </c>
      <c r="H84" s="14">
        <f>'2021'!C12</f>
        <v>6.7388888888888898</v>
      </c>
      <c r="I84" s="11" t="e">
        <v>#N/A</v>
      </c>
    </row>
    <row r="85" spans="1:9" ht="15.75" customHeight="1" x14ac:dyDescent="0.2">
      <c r="A85" s="11" t="str">
        <f t="shared" si="0"/>
        <v>Trey Sermon</v>
      </c>
      <c r="B85" s="11">
        <v>111</v>
      </c>
      <c r="C85" s="11"/>
      <c r="D85" s="11">
        <f>'2021'!A8</f>
        <v>6</v>
      </c>
      <c r="E85" s="11">
        <v>2021</v>
      </c>
      <c r="F85" s="11" t="s">
        <v>146</v>
      </c>
      <c r="G85" s="11" t="e">
        <f t="shared" si="1"/>
        <v>#REF!</v>
      </c>
      <c r="H85" s="14">
        <f>'2021'!C8</f>
        <v>8.094444444444445</v>
      </c>
      <c r="I85" s="11" t="e">
        <v>#N/A</v>
      </c>
    </row>
    <row r="86" spans="1:9" ht="15.75" customHeight="1" x14ac:dyDescent="0.2">
      <c r="A86" s="11" t="str">
        <f t="shared" si="0"/>
        <v>Kenneth Gainwell</v>
      </c>
      <c r="B86" s="11">
        <v>112</v>
      </c>
      <c r="C86" s="11"/>
      <c r="D86" s="11">
        <f>'2021'!A18</f>
        <v>16</v>
      </c>
      <c r="E86" s="11">
        <v>2021</v>
      </c>
      <c r="F86" s="11" t="s">
        <v>147</v>
      </c>
      <c r="G86" s="11" t="e">
        <f t="shared" si="1"/>
        <v>#REF!</v>
      </c>
      <c r="H86" s="14">
        <f>'2021'!C18</f>
        <v>4.5999999999999996</v>
      </c>
      <c r="I86" s="11" t="e">
        <v>#N/A</v>
      </c>
    </row>
    <row r="87" spans="1:9" ht="15.75" customHeight="1" x14ac:dyDescent="0.2">
      <c r="A87" s="11" t="str">
        <f t="shared" si="0"/>
        <v>Khalil Herbert</v>
      </c>
      <c r="B87" s="11">
        <v>113</v>
      </c>
      <c r="C87" s="11"/>
      <c r="D87" s="11">
        <f>'2021'!A9</f>
        <v>7</v>
      </c>
      <c r="E87" s="11">
        <v>2021</v>
      </c>
      <c r="F87" s="11" t="s">
        <v>148</v>
      </c>
      <c r="G87" s="11" t="e">
        <f t="shared" si="1"/>
        <v>#REF!</v>
      </c>
      <c r="H87" s="14">
        <f>'2021'!C9</f>
        <v>7.6277777777777782</v>
      </c>
      <c r="I87" s="11" t="e">
        <v>#N/A</v>
      </c>
    </row>
    <row r="88" spans="1:9" ht="15.75" customHeight="1" x14ac:dyDescent="0.2">
      <c r="A88" s="11" t="str">
        <f t="shared" si="0"/>
        <v>Chris Evans</v>
      </c>
      <c r="B88" s="11">
        <v>115</v>
      </c>
      <c r="C88" s="11"/>
      <c r="D88" s="11">
        <f>'2021'!A17</f>
        <v>15</v>
      </c>
      <c r="E88" s="11">
        <v>2021</v>
      </c>
      <c r="F88" s="11" t="s">
        <v>149</v>
      </c>
      <c r="G88" s="11" t="e">
        <f t="shared" si="1"/>
        <v>#REF!</v>
      </c>
      <c r="H88" s="14">
        <f>'2021'!C17</f>
        <v>4.7222222222222223</v>
      </c>
      <c r="I88" s="11" t="e">
        <v>#N/A</v>
      </c>
    </row>
    <row r="89" spans="1:9" ht="15.75" customHeight="1" x14ac:dyDescent="0.2">
      <c r="A89" s="11" t="str">
        <f t="shared" si="0"/>
        <v>Larry Rountree III</v>
      </c>
      <c r="B89" s="11">
        <v>116</v>
      </c>
      <c r="C89" s="11"/>
      <c r="D89" s="11">
        <f>'2021'!A20</f>
        <v>18</v>
      </c>
      <c r="E89" s="11">
        <v>2021</v>
      </c>
      <c r="F89" s="11" t="s">
        <v>150</v>
      </c>
      <c r="G89" s="11" t="e">
        <f t="shared" si="1"/>
        <v>#REF!</v>
      </c>
      <c r="H89" s="14">
        <f>'2021'!C20</f>
        <v>4.2166666666666668</v>
      </c>
      <c r="I89" s="11" t="e">
        <v>#N/A</v>
      </c>
    </row>
    <row r="90" spans="1:9" ht="15.75" customHeight="1" x14ac:dyDescent="0.2">
      <c r="A90" s="11" t="str">
        <f t="shared" si="0"/>
        <v>Kylin Hill</v>
      </c>
      <c r="B90" s="11">
        <v>117</v>
      </c>
      <c r="C90" s="11"/>
      <c r="D90" s="11">
        <f>'2021'!A21</f>
        <v>19</v>
      </c>
      <c r="E90" s="11">
        <v>2021</v>
      </c>
      <c r="F90" s="11" t="s">
        <v>151</v>
      </c>
      <c r="G90" s="11" t="e">
        <f t="shared" si="1"/>
        <v>#REF!</v>
      </c>
      <c r="H90" s="14">
        <f>'2021'!C21</f>
        <v>3.8944444444444439</v>
      </c>
      <c r="I90" s="11" t="e">
        <v>#N/A</v>
      </c>
    </row>
    <row r="91" spans="1:9" ht="15.75" customHeight="1" x14ac:dyDescent="0.2">
      <c r="A91" s="11" t="str">
        <f t="shared" si="0"/>
        <v>Gary Brightwell</v>
      </c>
      <c r="B91" s="11">
        <v>118</v>
      </c>
      <c r="C91" s="11"/>
      <c r="D91" s="11">
        <f>'2021'!A19</f>
        <v>17</v>
      </c>
      <c r="E91" s="11">
        <v>2021</v>
      </c>
      <c r="F91" s="11" t="s">
        <v>152</v>
      </c>
      <c r="G91" s="11" t="e">
        <f t="shared" si="1"/>
        <v>#REF!</v>
      </c>
      <c r="H91" s="14">
        <f>'2021'!C19</f>
        <v>4.3055555555555554</v>
      </c>
      <c r="I91" s="11" t="e">
        <v>#N/A</v>
      </c>
    </row>
    <row r="92" spans="1:9" ht="15.75" customHeight="1" x14ac:dyDescent="0.2">
      <c r="A92" s="11" t="str">
        <f t="shared" si="0"/>
        <v>Jake Funk</v>
      </c>
      <c r="B92" s="11">
        <v>119</v>
      </c>
      <c r="C92" s="11"/>
      <c r="D92" s="11">
        <f>'2021'!A16</f>
        <v>14</v>
      </c>
      <c r="E92" s="11">
        <v>2021</v>
      </c>
      <c r="F92" s="11" t="s">
        <v>153</v>
      </c>
      <c r="G92" s="11" t="e">
        <f t="shared" si="1"/>
        <v>#REF!</v>
      </c>
      <c r="H92" s="14">
        <f>'2021'!C16</f>
        <v>5.0722222222222229</v>
      </c>
      <c r="I92" s="11" t="e">
        <v>#N/A</v>
      </c>
    </row>
    <row r="93" spans="1:9" ht="15.75" customHeight="1" x14ac:dyDescent="0.2">
      <c r="A93" s="11" t="str">
        <f t="shared" si="0"/>
        <v>Kene Nwangwu</v>
      </c>
      <c r="B93" s="11">
        <v>121</v>
      </c>
      <c r="C93" s="11"/>
      <c r="D93" s="11">
        <f>'2021'!A13</f>
        <v>11</v>
      </c>
      <c r="E93" s="11">
        <v>2021</v>
      </c>
      <c r="F93" s="11" t="s">
        <v>154</v>
      </c>
      <c r="G93" s="11" t="e">
        <f t="shared" si="1"/>
        <v>#REF!</v>
      </c>
      <c r="H93" s="14">
        <f>'2021'!C13</f>
        <v>6.5500000000000007</v>
      </c>
      <c r="I93" s="11" t="e">
        <v>#N/A</v>
      </c>
    </row>
    <row r="94" spans="1:9" ht="15.75" customHeight="1" x14ac:dyDescent="0.2">
      <c r="A94" s="11" t="str">
        <f t="shared" si="0"/>
        <v>Gerrid Doaks</v>
      </c>
      <c r="B94" s="11">
        <v>122</v>
      </c>
      <c r="C94" s="11"/>
      <c r="D94" s="11">
        <f>'2021'!A22</f>
        <v>20</v>
      </c>
      <c r="E94" s="11">
        <v>2021</v>
      </c>
      <c r="F94" s="11" t="s">
        <v>155</v>
      </c>
      <c r="G94" s="11" t="e">
        <f t="shared" si="1"/>
        <v>#REF!</v>
      </c>
      <c r="H94" s="14">
        <f>'2021'!C22</f>
        <v>3.7611111111111111</v>
      </c>
      <c r="I94" s="11" t="e">
        <v>#N/A</v>
      </c>
    </row>
    <row r="95" spans="1:9" ht="15.75" customHeight="1" x14ac:dyDescent="0.2"/>
    <row r="96" spans="1: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D1:I94" xr:uid="{00000000-0009-0000-0000-000001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EAADB"/>
  </sheetPr>
  <dimension ref="A1:DU249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S3" sqref="S3"/>
    </sheetView>
  </sheetViews>
  <sheetFormatPr baseColWidth="10" defaultColWidth="14.5" defaultRowHeight="15" customHeight="1" x14ac:dyDescent="0.2"/>
  <cols>
    <col min="1" max="1" width="8.5" customWidth="1"/>
    <col min="2" max="2" width="11.5" customWidth="1"/>
    <col min="3" max="3" width="8" customWidth="1"/>
    <col min="4" max="4" width="23.6640625" customWidth="1"/>
    <col min="5" max="5" width="12.5" customWidth="1"/>
    <col min="6" max="6" width="10.5" customWidth="1"/>
    <col min="7" max="7" width="10.6640625" customWidth="1"/>
    <col min="8" max="8" width="20.1640625" customWidth="1"/>
    <col min="9" max="9" width="10.83203125" customWidth="1"/>
    <col min="10" max="10" width="11.5" customWidth="1"/>
    <col min="11" max="11" width="7.5" customWidth="1"/>
    <col min="12" max="12" width="8.5" customWidth="1"/>
    <col min="13" max="13" width="12.6640625" customWidth="1"/>
    <col min="14" max="14" width="11.33203125" customWidth="1"/>
    <col min="15" max="15" width="11" customWidth="1"/>
    <col min="16" max="16" width="10" customWidth="1"/>
    <col min="17" max="17" width="10.5" customWidth="1"/>
    <col min="18" max="18" width="11.33203125" customWidth="1"/>
    <col min="19" max="19" width="12.5" customWidth="1"/>
    <col min="20" max="26" width="9.83203125" customWidth="1"/>
    <col min="27" max="28" width="11" customWidth="1"/>
    <col min="29" max="29" width="10" customWidth="1"/>
    <col min="30" max="30" width="11" customWidth="1"/>
    <col min="31" max="31" width="9.33203125" customWidth="1"/>
    <col min="32" max="32" width="9.5" customWidth="1"/>
    <col min="33" max="33" width="7.6640625" customWidth="1"/>
    <col min="34" max="34" width="10.1640625" customWidth="1"/>
    <col min="35" max="35" width="7.33203125" customWidth="1"/>
    <col min="36" max="38" width="7.5" customWidth="1"/>
    <col min="39" max="39" width="9.83203125" customWidth="1"/>
    <col min="40" max="40" width="11.5" customWidth="1"/>
    <col min="41" max="41" width="10.83203125" customWidth="1"/>
    <col min="42" max="42" width="12.1640625" customWidth="1"/>
    <col min="43" max="43" width="10.33203125" customWidth="1"/>
    <col min="44" max="44" width="10.5" customWidth="1"/>
    <col min="45" max="45" width="10.1640625" customWidth="1"/>
    <col min="46" max="47" width="8.5" customWidth="1"/>
    <col min="48" max="48" width="10.83203125" customWidth="1"/>
    <col min="49" max="49" width="7.6640625" customWidth="1"/>
    <col min="50" max="50" width="9.5" customWidth="1"/>
    <col min="51" max="51" width="12" customWidth="1"/>
    <col min="52" max="52" width="12.6640625" customWidth="1"/>
    <col min="53" max="53" width="12.33203125" customWidth="1"/>
    <col min="54" max="54" width="12.1640625" customWidth="1"/>
    <col min="55" max="55" width="6.6640625" customWidth="1"/>
    <col min="56" max="56" width="8" customWidth="1"/>
    <col min="57" max="57" width="7.33203125" customWidth="1"/>
    <col min="58" max="58" width="8.1640625" customWidth="1"/>
    <col min="59" max="59" width="9.83203125" customWidth="1"/>
    <col min="60" max="60" width="11.5" customWidth="1"/>
    <col min="61" max="61" width="10.83203125" customWidth="1"/>
    <col min="62" max="62" width="12.6640625" customWidth="1"/>
    <col min="63" max="63" width="8.1640625" customWidth="1"/>
    <col min="64" max="64" width="11.33203125" customWidth="1"/>
    <col min="65" max="65" width="13" customWidth="1"/>
    <col min="66" max="66" width="12" customWidth="1"/>
    <col min="67" max="67" width="12.6640625" customWidth="1"/>
    <col min="68" max="68" width="12.33203125" customWidth="1"/>
    <col min="69" max="69" width="12.1640625" customWidth="1"/>
    <col min="70" max="70" width="6.6640625" customWidth="1"/>
    <col min="71" max="71" width="8" customWidth="1"/>
    <col min="72" max="72" width="7.33203125" customWidth="1"/>
    <col min="73" max="73" width="7.5" customWidth="1"/>
    <col min="74" max="74" width="9.83203125" customWidth="1"/>
    <col min="75" max="75" width="11.5" customWidth="1"/>
    <col min="76" max="76" width="10.83203125" customWidth="1"/>
    <col min="77" max="77" width="12.6640625" customWidth="1"/>
    <col min="78" max="78" width="8.1640625" customWidth="1"/>
    <col min="79" max="79" width="11.33203125" customWidth="1"/>
    <col min="80" max="80" width="13" customWidth="1"/>
    <col min="81" max="81" width="12" customWidth="1"/>
    <col min="82" max="82" width="12.6640625" customWidth="1"/>
    <col min="83" max="83" width="12.33203125" customWidth="1"/>
    <col min="84" max="84" width="12.1640625" customWidth="1"/>
    <col min="85" max="85" width="6.6640625" customWidth="1"/>
    <col min="86" max="86" width="8" customWidth="1"/>
    <col min="87" max="87" width="7.33203125" customWidth="1"/>
    <col min="88" max="88" width="7.5" customWidth="1"/>
    <col min="89" max="89" width="9.83203125" customWidth="1"/>
    <col min="90" max="90" width="11.5" customWidth="1"/>
    <col min="91" max="91" width="10.83203125" customWidth="1"/>
    <col min="92" max="92" width="12.6640625" customWidth="1"/>
    <col min="93" max="93" width="8.1640625" customWidth="1"/>
    <col min="94" max="94" width="11.33203125" customWidth="1"/>
    <col min="95" max="95" width="13" customWidth="1"/>
    <col min="96" max="96" width="12" customWidth="1"/>
    <col min="97" max="97" width="12.6640625" customWidth="1"/>
    <col min="98" max="98" width="12.33203125" customWidth="1"/>
    <col min="99" max="99" width="12.1640625" customWidth="1"/>
    <col min="100" max="100" width="6.6640625" customWidth="1"/>
    <col min="101" max="101" width="8" customWidth="1"/>
    <col min="102" max="102" width="7.33203125" customWidth="1"/>
    <col min="103" max="103" width="7.5" customWidth="1"/>
    <col min="104" max="104" width="9.83203125" customWidth="1"/>
    <col min="105" max="105" width="11.5" customWidth="1"/>
    <col min="106" max="106" width="10.83203125" customWidth="1"/>
    <col min="107" max="107" width="12.6640625" customWidth="1"/>
    <col min="108" max="108" width="8.1640625" customWidth="1"/>
    <col min="109" max="109" width="11.33203125" customWidth="1"/>
    <col min="110" max="110" width="13" customWidth="1"/>
    <col min="111" max="111" width="12" customWidth="1"/>
    <col min="112" max="112" width="12.6640625" customWidth="1"/>
    <col min="113" max="113" width="12.33203125" customWidth="1"/>
    <col min="114" max="114" width="12.1640625" customWidth="1"/>
    <col min="115" max="115" width="6.6640625" customWidth="1"/>
    <col min="116" max="116" width="8" customWidth="1"/>
    <col min="117" max="117" width="7.33203125" customWidth="1"/>
    <col min="118" max="118" width="7.5" customWidth="1"/>
    <col min="119" max="119" width="9.83203125" customWidth="1"/>
    <col min="120" max="120" width="11.5" customWidth="1"/>
    <col min="121" max="121" width="10.83203125" customWidth="1"/>
    <col min="122" max="122" width="12.6640625" customWidth="1"/>
    <col min="123" max="123" width="8.1640625" customWidth="1"/>
    <col min="124" max="124" width="11.33203125" customWidth="1"/>
    <col min="125" max="125" width="13" customWidth="1"/>
  </cols>
  <sheetData>
    <row r="1" spans="1:125" x14ac:dyDescent="0.2">
      <c r="A1" s="204"/>
      <c r="B1" s="205"/>
      <c r="C1" s="205"/>
      <c r="D1" s="205"/>
      <c r="E1" s="205"/>
      <c r="F1" s="205"/>
      <c r="G1" s="206"/>
      <c r="H1" s="207" t="s">
        <v>156</v>
      </c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6"/>
      <c r="T1" s="208" t="s">
        <v>157</v>
      </c>
      <c r="U1" s="205"/>
      <c r="V1" s="205"/>
      <c r="W1" s="205"/>
      <c r="X1" s="205"/>
      <c r="Y1" s="205"/>
      <c r="Z1" s="205"/>
      <c r="AA1" s="205"/>
      <c r="AB1" s="205"/>
      <c r="AC1" s="205"/>
      <c r="AD1" s="206"/>
      <c r="AE1" s="209" t="s">
        <v>158</v>
      </c>
      <c r="AF1" s="205"/>
      <c r="AG1" s="205"/>
      <c r="AH1" s="205"/>
      <c r="AI1" s="205"/>
      <c r="AJ1" s="205"/>
      <c r="AK1" s="205"/>
      <c r="AL1" s="205"/>
      <c r="AM1" s="205"/>
      <c r="AN1" s="206"/>
      <c r="AO1" s="210" t="s">
        <v>159</v>
      </c>
      <c r="AP1" s="205"/>
      <c r="AQ1" s="205"/>
      <c r="AR1" s="205"/>
      <c r="AS1" s="205"/>
      <c r="AT1" s="205"/>
      <c r="AU1" s="205"/>
      <c r="AV1" s="205"/>
      <c r="AW1" s="205"/>
      <c r="AX1" s="206"/>
      <c r="AY1" s="201" t="s">
        <v>160</v>
      </c>
      <c r="AZ1" s="202"/>
      <c r="BA1" s="202"/>
      <c r="BB1" s="202"/>
      <c r="BC1" s="202"/>
      <c r="BD1" s="202"/>
      <c r="BE1" s="202"/>
      <c r="BF1" s="202"/>
      <c r="BG1" s="202"/>
      <c r="BH1" s="202"/>
      <c r="BI1" s="202"/>
      <c r="BJ1" s="202"/>
      <c r="BK1" s="202"/>
      <c r="BL1" s="202"/>
      <c r="BM1" s="203"/>
      <c r="BN1" s="201" t="s">
        <v>161</v>
      </c>
      <c r="BO1" s="202"/>
      <c r="BP1" s="202"/>
      <c r="BQ1" s="202"/>
      <c r="BR1" s="202"/>
      <c r="BS1" s="202"/>
      <c r="BT1" s="202"/>
      <c r="BU1" s="202"/>
      <c r="BV1" s="202"/>
      <c r="BW1" s="202"/>
      <c r="BX1" s="202"/>
      <c r="BY1" s="202"/>
      <c r="BZ1" s="202"/>
      <c r="CA1" s="202"/>
      <c r="CB1" s="203"/>
      <c r="CC1" s="201" t="s">
        <v>162</v>
      </c>
      <c r="CD1" s="202"/>
      <c r="CE1" s="202"/>
      <c r="CF1" s="202"/>
      <c r="CG1" s="202"/>
      <c r="CH1" s="202"/>
      <c r="CI1" s="202"/>
      <c r="CJ1" s="202"/>
      <c r="CK1" s="202"/>
      <c r="CL1" s="202"/>
      <c r="CM1" s="202"/>
      <c r="CN1" s="202"/>
      <c r="CO1" s="202"/>
      <c r="CP1" s="202"/>
      <c r="CQ1" s="203"/>
      <c r="CR1" s="201" t="s">
        <v>163</v>
      </c>
      <c r="CS1" s="202"/>
      <c r="CT1" s="202"/>
      <c r="CU1" s="202"/>
      <c r="CV1" s="202"/>
      <c r="CW1" s="202"/>
      <c r="CX1" s="202"/>
      <c r="CY1" s="202"/>
      <c r="CZ1" s="202"/>
      <c r="DA1" s="202"/>
      <c r="DB1" s="202"/>
      <c r="DC1" s="202"/>
      <c r="DD1" s="202"/>
      <c r="DE1" s="202"/>
      <c r="DF1" s="203"/>
      <c r="DG1" s="201" t="s">
        <v>164</v>
      </c>
      <c r="DH1" s="202"/>
      <c r="DI1" s="202"/>
      <c r="DJ1" s="202"/>
      <c r="DK1" s="202"/>
      <c r="DL1" s="202"/>
      <c r="DM1" s="202"/>
      <c r="DN1" s="202"/>
      <c r="DO1" s="202"/>
      <c r="DP1" s="202"/>
      <c r="DQ1" s="202"/>
      <c r="DR1" s="202"/>
      <c r="DS1" s="202"/>
      <c r="DT1" s="202"/>
      <c r="DU1" s="203"/>
    </row>
    <row r="2" spans="1:125" x14ac:dyDescent="0.2">
      <c r="A2" s="15" t="s">
        <v>56</v>
      </c>
      <c r="B2" s="16" t="s">
        <v>165</v>
      </c>
      <c r="C2" s="16" t="s">
        <v>57</v>
      </c>
      <c r="D2" s="16" t="s">
        <v>58</v>
      </c>
      <c r="E2" s="16" t="s">
        <v>2</v>
      </c>
      <c r="F2" s="16" t="s">
        <v>166</v>
      </c>
      <c r="G2" s="17" t="s">
        <v>167</v>
      </c>
      <c r="H2" s="18" t="s">
        <v>168</v>
      </c>
      <c r="I2" s="19" t="s">
        <v>24</v>
      </c>
      <c r="J2" s="19" t="s">
        <v>28</v>
      </c>
      <c r="K2" s="19" t="s">
        <v>30</v>
      </c>
      <c r="L2" s="19" t="s">
        <v>169</v>
      </c>
      <c r="M2" s="19" t="s">
        <v>34</v>
      </c>
      <c r="N2" s="19" t="s">
        <v>49</v>
      </c>
      <c r="O2" s="19" t="s">
        <v>51</v>
      </c>
      <c r="P2" s="19" t="s">
        <v>170</v>
      </c>
      <c r="Q2" s="19" t="s">
        <v>171</v>
      </c>
      <c r="R2" s="19" t="s">
        <v>172</v>
      </c>
      <c r="S2" s="20" t="s">
        <v>22</v>
      </c>
      <c r="T2" s="21" t="s">
        <v>36</v>
      </c>
      <c r="U2" s="22" t="s">
        <v>38</v>
      </c>
      <c r="V2" s="22" t="s">
        <v>40</v>
      </c>
      <c r="W2" s="22" t="s">
        <v>42</v>
      </c>
      <c r="X2" s="22" t="s">
        <v>44</v>
      </c>
      <c r="Y2" s="22" t="s">
        <v>18</v>
      </c>
      <c r="Z2" s="22" t="s">
        <v>20</v>
      </c>
      <c r="AA2" s="22" t="s">
        <v>173</v>
      </c>
      <c r="AB2" s="22" t="s">
        <v>174</v>
      </c>
      <c r="AC2" s="22" t="s">
        <v>175</v>
      </c>
      <c r="AD2" s="23" t="s">
        <v>176</v>
      </c>
      <c r="AE2" s="24" t="s">
        <v>177</v>
      </c>
      <c r="AF2" s="25" t="s">
        <v>178</v>
      </c>
      <c r="AG2" s="25" t="s">
        <v>179</v>
      </c>
      <c r="AH2" s="25" t="s">
        <v>180</v>
      </c>
      <c r="AI2" s="25" t="s">
        <v>8</v>
      </c>
      <c r="AJ2" s="25" t="s">
        <v>181</v>
      </c>
      <c r="AK2" s="25" t="s">
        <v>182</v>
      </c>
      <c r="AL2" s="25" t="s">
        <v>12</v>
      </c>
      <c r="AM2" s="25" t="s">
        <v>10</v>
      </c>
      <c r="AN2" s="26" t="s">
        <v>14</v>
      </c>
      <c r="AO2" s="27" t="s">
        <v>183</v>
      </c>
      <c r="AP2" s="28" t="s">
        <v>184</v>
      </c>
      <c r="AQ2" s="28" t="s">
        <v>185</v>
      </c>
      <c r="AR2" s="28" t="s">
        <v>186</v>
      </c>
      <c r="AS2" s="28" t="s">
        <v>180</v>
      </c>
      <c r="AT2" s="28" t="s">
        <v>187</v>
      </c>
      <c r="AU2" s="28" t="s">
        <v>188</v>
      </c>
      <c r="AV2" s="28" t="s">
        <v>189</v>
      </c>
      <c r="AW2" s="28" t="s">
        <v>26</v>
      </c>
      <c r="AX2" s="29" t="s">
        <v>16</v>
      </c>
      <c r="AY2" s="30" t="s">
        <v>190</v>
      </c>
      <c r="AZ2" s="31" t="s">
        <v>191</v>
      </c>
      <c r="BA2" s="31" t="s">
        <v>192</v>
      </c>
      <c r="BB2" s="31" t="s">
        <v>193</v>
      </c>
      <c r="BC2" s="31" t="s">
        <v>194</v>
      </c>
      <c r="BD2" s="31" t="s">
        <v>195</v>
      </c>
      <c r="BE2" s="31" t="s">
        <v>8</v>
      </c>
      <c r="BF2" s="31" t="s">
        <v>12</v>
      </c>
      <c r="BG2" s="31" t="s">
        <v>10</v>
      </c>
      <c r="BH2" s="31" t="s">
        <v>14</v>
      </c>
      <c r="BI2" s="31" t="s">
        <v>196</v>
      </c>
      <c r="BJ2" s="31" t="s">
        <v>191</v>
      </c>
      <c r="BK2" s="31" t="s">
        <v>197</v>
      </c>
      <c r="BL2" s="31" t="s">
        <v>198</v>
      </c>
      <c r="BM2" s="32" t="s">
        <v>199</v>
      </c>
      <c r="BN2" s="30" t="s">
        <v>190</v>
      </c>
      <c r="BO2" s="31" t="s">
        <v>191</v>
      </c>
      <c r="BP2" s="31" t="s">
        <v>192</v>
      </c>
      <c r="BQ2" s="31" t="s">
        <v>193</v>
      </c>
      <c r="BR2" s="31" t="s">
        <v>194</v>
      </c>
      <c r="BS2" s="31" t="s">
        <v>195</v>
      </c>
      <c r="BT2" s="31" t="s">
        <v>8</v>
      </c>
      <c r="BU2" s="31" t="s">
        <v>12</v>
      </c>
      <c r="BV2" s="31" t="s">
        <v>10</v>
      </c>
      <c r="BW2" s="31" t="s">
        <v>14</v>
      </c>
      <c r="BX2" s="31" t="s">
        <v>196</v>
      </c>
      <c r="BY2" s="31" t="s">
        <v>191</v>
      </c>
      <c r="BZ2" s="31" t="s">
        <v>197</v>
      </c>
      <c r="CA2" s="31" t="s">
        <v>198</v>
      </c>
      <c r="CB2" s="32" t="s">
        <v>199</v>
      </c>
      <c r="CC2" s="30" t="s">
        <v>190</v>
      </c>
      <c r="CD2" s="31" t="s">
        <v>191</v>
      </c>
      <c r="CE2" s="31" t="s">
        <v>192</v>
      </c>
      <c r="CF2" s="31" t="s">
        <v>193</v>
      </c>
      <c r="CG2" s="31" t="s">
        <v>194</v>
      </c>
      <c r="CH2" s="31" t="s">
        <v>195</v>
      </c>
      <c r="CI2" s="31" t="s">
        <v>8</v>
      </c>
      <c r="CJ2" s="31" t="s">
        <v>12</v>
      </c>
      <c r="CK2" s="31" t="s">
        <v>10</v>
      </c>
      <c r="CL2" s="31" t="s">
        <v>14</v>
      </c>
      <c r="CM2" s="31" t="s">
        <v>196</v>
      </c>
      <c r="CN2" s="31" t="s">
        <v>191</v>
      </c>
      <c r="CO2" s="31" t="s">
        <v>197</v>
      </c>
      <c r="CP2" s="31" t="s">
        <v>198</v>
      </c>
      <c r="CQ2" s="32" t="s">
        <v>199</v>
      </c>
      <c r="CR2" s="30" t="s">
        <v>190</v>
      </c>
      <c r="CS2" s="31" t="s">
        <v>191</v>
      </c>
      <c r="CT2" s="31" t="s">
        <v>192</v>
      </c>
      <c r="CU2" s="31" t="s">
        <v>193</v>
      </c>
      <c r="CV2" s="31" t="s">
        <v>194</v>
      </c>
      <c r="CW2" s="31" t="s">
        <v>195</v>
      </c>
      <c r="CX2" s="31" t="s">
        <v>8</v>
      </c>
      <c r="CY2" s="31" t="s">
        <v>12</v>
      </c>
      <c r="CZ2" s="31" t="s">
        <v>10</v>
      </c>
      <c r="DA2" s="31" t="s">
        <v>14</v>
      </c>
      <c r="DB2" s="31" t="s">
        <v>196</v>
      </c>
      <c r="DC2" s="31" t="s">
        <v>191</v>
      </c>
      <c r="DD2" s="31" t="s">
        <v>197</v>
      </c>
      <c r="DE2" s="31" t="s">
        <v>198</v>
      </c>
      <c r="DF2" s="32" t="s">
        <v>199</v>
      </c>
      <c r="DG2" s="30" t="s">
        <v>190</v>
      </c>
      <c r="DH2" s="31" t="s">
        <v>191</v>
      </c>
      <c r="DI2" s="31" t="s">
        <v>192</v>
      </c>
      <c r="DJ2" s="31" t="s">
        <v>193</v>
      </c>
      <c r="DK2" s="31" t="s">
        <v>194</v>
      </c>
      <c r="DL2" s="31" t="s">
        <v>195</v>
      </c>
      <c r="DM2" s="31" t="s">
        <v>8</v>
      </c>
      <c r="DN2" s="31" t="s">
        <v>12</v>
      </c>
      <c r="DO2" s="31" t="s">
        <v>10</v>
      </c>
      <c r="DP2" s="31" t="s">
        <v>14</v>
      </c>
      <c r="DQ2" s="31" t="s">
        <v>196</v>
      </c>
      <c r="DR2" s="31" t="s">
        <v>191</v>
      </c>
      <c r="DS2" s="31" t="s">
        <v>197</v>
      </c>
      <c r="DT2" s="31" t="s">
        <v>198</v>
      </c>
      <c r="DU2" s="32" t="s">
        <v>199</v>
      </c>
    </row>
    <row r="3" spans="1:125" x14ac:dyDescent="0.2">
      <c r="A3" s="33">
        <f t="shared" ref="A3:A249" si="0">_xlfn.RANK.EQ(E3,E$3:E$249)</f>
        <v>1</v>
      </c>
      <c r="B3" s="11">
        <f>'2023'!A3</f>
        <v>1</v>
      </c>
      <c r="C3" s="11">
        <v>2023</v>
      </c>
      <c r="D3" s="34" t="str">
        <f>'2023'!B3</f>
        <v>Bijan Robinson</v>
      </c>
      <c r="E3" s="14">
        <f>'2023'!C3</f>
        <v>14.477777777777778</v>
      </c>
      <c r="F3" s="14">
        <f t="shared" ref="F3:F4" si="1">(_xlfn.PERCENTRANK.EXC($E$3:$E$246,E3)*100)</f>
        <v>99.5</v>
      </c>
      <c r="G3" s="35">
        <f t="shared" ref="G3:G249" si="2">STANDARDIZE(E3,(AVERAGE($E$3:$E$215)),(_xlfn.STDEV.P($E$3:$E$215)))</f>
        <v>2.9756154105218084</v>
      </c>
      <c r="H3" s="36" t="str">
        <f>'2023'!D3</f>
        <v>Texas</v>
      </c>
      <c r="I3" s="37">
        <f>'2023'!E3</f>
        <v>3</v>
      </c>
      <c r="J3" s="38">
        <f>'2023'!F3</f>
        <v>37286</v>
      </c>
      <c r="K3" s="39">
        <f>'2023'!G3</f>
        <v>23.252054794520546</v>
      </c>
      <c r="L3" s="39" t="str">
        <f>'2023'!H3</f>
        <v>JR</v>
      </c>
      <c r="M3" s="39">
        <f>'2023'!I3</f>
        <v>21.252054794520546</v>
      </c>
      <c r="N3" s="39" t="str">
        <f t="shared" ref="N3:N249" si="3">IF(AND(Q3&gt;=225,R3&gt;=4.51),"BRUISER",IF(AND(Q3&gt;=215,R3&lt;=4.51),"FREAK",IF(AND(Q3&gt;=200,R3&gt;=4.51,P3&gt;70),"BELL COW",IF(AND(Q3&gt;=200,R3&gt;=4.51,P3&lt;=70),"BELL CALF",IF(OR(AND(Q3&lt;200,R3&lt;4.5),AND(Q3&gt;=200,R3&lt;=4.35)),"JITTERBUG","DYNAMIC")))))</f>
        <v>FREAK</v>
      </c>
      <c r="O3" s="39" t="str">
        <f>IF(OR(AND($Y3&lt;0.25,$AK3&gt;=0.133,AC3&gt;4%),(AND($N3="JITTERBUG",$AK3&gt;0.11)),(AND($N3="JITTERBUG",$AC3&gt;9.5%))),"+RECEIVER",IF(AND($AH3&gt;=0.25,$AM3&gt;=3.81),"3DOWN",IF($AM3&gt;=3.81,"HORSE",IF(OR(AH3&gt;0.28,AI3&gt;7,AN3&gt;47),"SLASHER",IF(AK3&gt;0.19,"+RECEIVER","PLODDER")))))</f>
        <v>3DOWN</v>
      </c>
      <c r="P3" s="37">
        <f>'2023'!J3</f>
        <v>71</v>
      </c>
      <c r="Q3" s="37">
        <f>'2023'!K3</f>
        <v>215</v>
      </c>
      <c r="R3" s="37">
        <f>'2023'!L3</f>
        <v>4.46</v>
      </c>
      <c r="S3" s="40">
        <f>'2023'!M3</f>
        <v>8</v>
      </c>
      <c r="T3" s="41">
        <f>'2023'!N3</f>
        <v>0</v>
      </c>
      <c r="U3" s="42">
        <f>'2023'!O3</f>
        <v>0</v>
      </c>
      <c r="V3" s="42">
        <f>'2023'!P3</f>
        <v>0.18952461085401767</v>
      </c>
      <c r="W3" s="42">
        <f>'2023'!Q3</f>
        <v>0.27859525210908376</v>
      </c>
      <c r="X3" s="42">
        <f>'2023'!R3</f>
        <v>0.33828796561604585</v>
      </c>
      <c r="Y3" s="42">
        <f>'2023'!S3</f>
        <v>0.33828796561604585</v>
      </c>
      <c r="Z3" s="42">
        <f>'2023'!T3</f>
        <v>0.30445916905444126</v>
      </c>
      <c r="AA3" s="42">
        <f>'2023'!U3</f>
        <v>0.10831792975970425</v>
      </c>
      <c r="AB3" s="42">
        <f>'2023'!V3</f>
        <v>0.10006373486297004</v>
      </c>
      <c r="AC3" s="42">
        <f>'2023'!W3</f>
        <v>0.10419083231133715</v>
      </c>
      <c r="AD3" s="43">
        <f>'2023'!X3</f>
        <v>9.3771749080203429E-2</v>
      </c>
      <c r="AE3" s="44">
        <f>'2023'!Y3</f>
        <v>18.597260273972601</v>
      </c>
      <c r="AF3" s="45">
        <f>'2023'!Z3</f>
        <v>108.67484282052182</v>
      </c>
      <c r="AG3" s="45">
        <f>'2023'!AA3</f>
        <v>29.983138266217022</v>
      </c>
      <c r="AH3" s="45">
        <f>'2023'!AB3</f>
        <v>0.40466926070038911</v>
      </c>
      <c r="AI3" s="45">
        <f>'2023'!AC3</f>
        <v>6.1</v>
      </c>
      <c r="AJ3" s="45">
        <f t="shared" ref="AJ3:AJ249" si="4">SUM(BI3,BX3,CM3,DB3,DQ3)/SUM(BK3,BZ3,CO3,DD3,DS3)</f>
        <v>13.383333333333333</v>
      </c>
      <c r="AK3" s="45">
        <f t="shared" ref="AK3:AK98" si="5">DS3/SUM(DK3,DS3)</f>
        <v>6.8840579710144928E-2</v>
      </c>
      <c r="AL3" s="45">
        <f>'2023'!AD3</f>
        <v>169.1</v>
      </c>
      <c r="AM3" s="45">
        <f>'2023'!AE3</f>
        <v>4.17</v>
      </c>
      <c r="AN3" s="46">
        <f>'2023'!AF3</f>
        <v>38.6</v>
      </c>
      <c r="AO3" s="47">
        <f>'2023'!AG3</f>
        <v>8</v>
      </c>
      <c r="AP3" s="48">
        <f>'2023'!AH3</f>
        <v>9</v>
      </c>
      <c r="AQ3" s="48">
        <f>'2023'!AI3</f>
        <v>9</v>
      </c>
      <c r="AR3" s="48">
        <f>IF(AF3&gt;113.25,10,IF(AF3&gt;=107.84,9,IF(AF3&gt;=105.37,8,IF(AF3&gt;=103.25,7,IF(AF3&gt;=100.55,6,IF(AF3&gt;=98.75,5,IF(AF3&gt;=96.08,4,IF(AF3&gt;=94.39,3,IF(AF3&gt;=88.43,2,IF(AF3&gt;=85.16,1,IF(AF3&lt;85.16,0,FALSE)))))))))))</f>
        <v>9</v>
      </c>
      <c r="AS3" s="48">
        <f>'2023'!AK3</f>
        <v>10</v>
      </c>
      <c r="AT3" s="48">
        <f>'2023'!AL3</f>
        <v>3</v>
      </c>
      <c r="AU3" s="48">
        <f>'2023'!AM3</f>
        <v>8</v>
      </c>
      <c r="AV3" s="48">
        <f>'2023'!AN3</f>
        <v>6</v>
      </c>
      <c r="AW3" s="49">
        <f>'2023'!AO3</f>
        <v>10</v>
      </c>
      <c r="AX3" s="50">
        <f>'2023'!AP3</f>
        <v>1</v>
      </c>
      <c r="AY3" s="51">
        <f>'2023'!AQ3</f>
        <v>0</v>
      </c>
      <c r="AZ3" s="52">
        <f>'2023'!AR3</f>
        <v>2143</v>
      </c>
      <c r="BA3" s="52">
        <f>'2023'!AS3</f>
        <v>0</v>
      </c>
      <c r="BB3" s="52">
        <f>'2023'!AT3</f>
        <v>24</v>
      </c>
      <c r="BC3" s="52">
        <f>'2023'!AU3</f>
        <v>0</v>
      </c>
      <c r="BD3" s="52">
        <f>'2023'!AV3</f>
        <v>0</v>
      </c>
      <c r="BE3" s="53">
        <f>'2023'!AW3</f>
        <v>0</v>
      </c>
      <c r="BF3" s="53">
        <f>'2023'!AX3</f>
        <v>0</v>
      </c>
      <c r="BG3" s="53">
        <f>'2023'!AY3</f>
        <v>0</v>
      </c>
      <c r="BH3" s="53">
        <f>'2023'!AZ3</f>
        <v>0</v>
      </c>
      <c r="BI3" s="52">
        <f>'2023'!BA3</f>
        <v>0</v>
      </c>
      <c r="BJ3" s="52">
        <f>'2023'!BB3</f>
        <v>3615</v>
      </c>
      <c r="BK3" s="52">
        <f>'2023'!BC3</f>
        <v>0</v>
      </c>
      <c r="BL3" s="52">
        <f>'2023'!BD3</f>
        <v>0</v>
      </c>
      <c r="BM3" s="54">
        <f>'2023'!BE3</f>
        <v>28</v>
      </c>
      <c r="BN3" s="51">
        <f>'2023'!BF3</f>
        <v>0</v>
      </c>
      <c r="BO3" s="52">
        <f>'2023'!BG3</f>
        <v>2295</v>
      </c>
      <c r="BP3" s="52">
        <f>'2023'!BH3</f>
        <v>0</v>
      </c>
      <c r="BQ3" s="52">
        <f>'2023'!BI3</f>
        <v>26</v>
      </c>
      <c r="BR3" s="52">
        <f>'2023'!BJ3</f>
        <v>0</v>
      </c>
      <c r="BS3" s="52">
        <f>'2023'!BK3</f>
        <v>0</v>
      </c>
      <c r="BT3" s="53">
        <f>'2023'!BL3</f>
        <v>0</v>
      </c>
      <c r="BU3" s="53">
        <f>'2023'!BM3</f>
        <v>0</v>
      </c>
      <c r="BV3" s="53">
        <f>'2023'!BN3</f>
        <v>0</v>
      </c>
      <c r="BW3" s="53">
        <f>'2023'!BO3</f>
        <v>0</v>
      </c>
      <c r="BX3" s="52">
        <f>'2023'!BP3</f>
        <v>0</v>
      </c>
      <c r="BY3" s="52">
        <f>'2023'!BQ3</f>
        <v>3761</v>
      </c>
      <c r="BZ3" s="52">
        <f>'2023'!BR3</f>
        <v>0</v>
      </c>
      <c r="CA3" s="52">
        <f>'2023'!BS3</f>
        <v>0</v>
      </c>
      <c r="CB3" s="54">
        <f>'2023'!BT3</f>
        <v>32</v>
      </c>
      <c r="CC3" s="51">
        <f>'2023'!BU3</f>
        <v>705</v>
      </c>
      <c r="CD3" s="52">
        <f>'2023'!BV3</f>
        <v>1953</v>
      </c>
      <c r="CE3" s="52">
        <f>'2023'!BW3</f>
        <v>4</v>
      </c>
      <c r="CF3" s="52">
        <f>'2023'!BX3</f>
        <v>20</v>
      </c>
      <c r="CG3" s="52">
        <f>'2023'!BY3</f>
        <v>87</v>
      </c>
      <c r="CH3" s="52">
        <f>'2023'!BZ3</f>
        <v>29</v>
      </c>
      <c r="CI3" s="53">
        <f>'2023'!CA3</f>
        <v>8.1</v>
      </c>
      <c r="CJ3" s="53">
        <f>'2023'!CB3</f>
        <v>197.1</v>
      </c>
      <c r="CK3" s="53">
        <f>'2023'!CC3</f>
        <v>6.09</v>
      </c>
      <c r="CL3" s="53">
        <f>'2023'!CD3</f>
        <v>64.3</v>
      </c>
      <c r="CM3" s="52">
        <f>'2023'!CE3</f>
        <v>196</v>
      </c>
      <c r="CN3" s="52">
        <f>'2023'!CF3</f>
        <v>2801</v>
      </c>
      <c r="CO3" s="52">
        <f>'2023'!CG3</f>
        <v>15</v>
      </c>
      <c r="CP3" s="52">
        <f>'2023'!CH3</f>
        <v>0</v>
      </c>
      <c r="CQ3" s="54">
        <f>'2023'!CI3</f>
        <v>32</v>
      </c>
      <c r="CR3" s="51">
        <f>'2023'!CJ3</f>
        <v>1127</v>
      </c>
      <c r="CS3" s="52">
        <f>'2023'!CK3</f>
        <v>2392</v>
      </c>
      <c r="CT3" s="52">
        <f>'2023'!CL3</f>
        <v>11</v>
      </c>
      <c r="CU3" s="52">
        <f>'2023'!CM3</f>
        <v>25</v>
      </c>
      <c r="CV3" s="52">
        <f>'2023'!CN3</f>
        <v>195</v>
      </c>
      <c r="CW3" s="52">
        <f>'2023'!CO3</f>
        <v>79</v>
      </c>
      <c r="CX3" s="53">
        <f>'2023'!CP3</f>
        <v>5.8</v>
      </c>
      <c r="CY3" s="53">
        <f>'2023'!CQ3</f>
        <v>155.19999999999999</v>
      </c>
      <c r="CZ3" s="53">
        <f>'2023'!CR3</f>
        <v>3.94</v>
      </c>
      <c r="DA3" s="53">
        <f>'2023'!CS3</f>
        <v>36.700000000000003</v>
      </c>
      <c r="DB3" s="52">
        <f>'2023'!CT3</f>
        <v>293</v>
      </c>
      <c r="DC3" s="52">
        <f>'2023'!CU3</f>
        <v>2705</v>
      </c>
      <c r="DD3" s="52">
        <f>'2023'!CV3</f>
        <v>26</v>
      </c>
      <c r="DE3" s="52">
        <f>'2023'!CW3</f>
        <v>0</v>
      </c>
      <c r="DF3" s="54">
        <f>'2023'!CX3</f>
        <v>29</v>
      </c>
      <c r="DG3" s="51">
        <f>'2023'!CY3</f>
        <v>1575</v>
      </c>
      <c r="DH3" s="52">
        <f>'2023'!CZ3</f>
        <v>2446</v>
      </c>
      <c r="DI3" s="52">
        <f>'2023'!DA3</f>
        <v>18</v>
      </c>
      <c r="DJ3" s="52">
        <f>'2023'!DB3</f>
        <v>29</v>
      </c>
      <c r="DK3" s="52">
        <f>'2023'!DC3</f>
        <v>257</v>
      </c>
      <c r="DL3" s="52">
        <f>'2023'!DD3</f>
        <v>104</v>
      </c>
      <c r="DM3" s="53">
        <f>'2023'!DE3</f>
        <v>6.1</v>
      </c>
      <c r="DN3" s="53">
        <f>'2023'!DF3</f>
        <v>169.1</v>
      </c>
      <c r="DO3" s="53">
        <f>'2023'!DG3</f>
        <v>4.17</v>
      </c>
      <c r="DP3" s="53">
        <f>'2023'!DH3</f>
        <v>38.6</v>
      </c>
      <c r="DQ3" s="52">
        <f>'2023'!DI3</f>
        <v>314</v>
      </c>
      <c r="DR3" s="52">
        <f>'2023'!DJ3</f>
        <v>3138</v>
      </c>
      <c r="DS3" s="52">
        <f>'2023'!DK3</f>
        <v>19</v>
      </c>
      <c r="DT3" s="52">
        <f>'2023'!DL3</f>
        <v>0</v>
      </c>
      <c r="DU3" s="54">
        <f>'2023'!DM3</f>
        <v>22</v>
      </c>
    </row>
    <row r="4" spans="1:125" x14ac:dyDescent="0.2">
      <c r="A4" s="33">
        <f t="shared" si="0"/>
        <v>2</v>
      </c>
      <c r="B4" s="11">
        <f>'2025'!A3</f>
        <v>1</v>
      </c>
      <c r="C4" s="11">
        <v>2025</v>
      </c>
      <c r="D4" s="34" t="str">
        <f>'2025'!B3</f>
        <v>Ashton Jeanty</v>
      </c>
      <c r="E4" s="14">
        <f>'2025'!C3</f>
        <v>14.277777777777779</v>
      </c>
      <c r="F4" s="14">
        <f t="shared" si="1"/>
        <v>99.1</v>
      </c>
      <c r="G4" s="35">
        <f t="shared" si="2"/>
        <v>2.8933628710019739</v>
      </c>
      <c r="H4" s="36" t="str">
        <f>'2025'!D3</f>
        <v>Boise State</v>
      </c>
      <c r="I4" s="37">
        <f>'2025'!E3</f>
        <v>7</v>
      </c>
      <c r="J4" s="38">
        <f>'2025'!F3</f>
        <v>37957</v>
      </c>
      <c r="K4" s="39">
        <f>'2025'!G3</f>
        <v>21.413698630136988</v>
      </c>
      <c r="L4" s="39" t="str">
        <f>'2025'!H3</f>
        <v>JR</v>
      </c>
      <c r="M4" s="39">
        <f>'2025'!I3</f>
        <v>21.416438356164385</v>
      </c>
      <c r="N4" s="39" t="str">
        <f t="shared" si="3"/>
        <v>DYNAMIC</v>
      </c>
      <c r="O4" s="39" t="str">
        <f>IF(OR(AND($Y4&lt;0.25,$AK4&gt;=0.133,AC4&gt;4%),(AND($N4="JITTERBUG",$AK4&gt;0.11)),(AND($N4="JITTERBUG",$AC4&gt;9.5%))),"+RECEIVER",IF(AND($AH4&gt;=0.25,$AM4&gt;=3.81),"3DOWN",IF($AM4&gt;=3.81,"HORSE",IF(OR(AH4&gt;0.28,AI4&gt;7,AN4&gt;47),"SLASHER",IF(AK4&gt;0.19,"+RECEIVER","PLODDER")))))</f>
        <v>3DOWN</v>
      </c>
      <c r="P4" s="37">
        <f>'2025'!J3</f>
        <v>68</v>
      </c>
      <c r="Q4" s="37">
        <f>'2025'!K3</f>
        <v>211</v>
      </c>
      <c r="R4" s="37">
        <f>'2025'!L3</f>
        <v>4.42</v>
      </c>
      <c r="S4" s="40">
        <f>'2025'!M3</f>
        <v>6</v>
      </c>
      <c r="T4" s="41">
        <f>'2025'!N3</f>
        <v>0</v>
      </c>
      <c r="U4" s="42">
        <f>'2025'!O3</f>
        <v>0</v>
      </c>
      <c r="V4" s="42">
        <f>'2025'!P3</f>
        <v>0.18120087094512308</v>
      </c>
      <c r="W4" s="42">
        <f>'2025'!Q3</f>
        <v>0.367186305975852</v>
      </c>
      <c r="X4" s="42">
        <f>'2025'!R3</f>
        <v>0.41895330655792995</v>
      </c>
      <c r="Y4" s="42">
        <f>'2025'!S3</f>
        <v>0.41895330655792995</v>
      </c>
      <c r="Z4" s="42">
        <f>'2025'!T3</f>
        <v>0.31421497991844749</v>
      </c>
      <c r="AA4" s="42">
        <f>'2025'!U3</f>
        <v>0.21765326103328811</v>
      </c>
      <c r="AB4" s="42">
        <f>'2025'!V3</f>
        <v>4.3693009118541029E-2</v>
      </c>
      <c r="AC4" s="42">
        <f>'2025'!W3</f>
        <v>0.13067313507591458</v>
      </c>
      <c r="AD4" s="43">
        <f>'2025'!X3</f>
        <v>9.8004851306935925E-2</v>
      </c>
      <c r="AE4" s="44">
        <f>'2025'!Y3</f>
        <v>18.772602739726029</v>
      </c>
      <c r="AF4" s="45">
        <f>'2025'!Z3</f>
        <v>110.56645198850988</v>
      </c>
      <c r="AG4" s="45">
        <f>'2025'!AA3</f>
        <v>32.078935986159166</v>
      </c>
      <c r="AH4" s="45">
        <f>'2025'!AB3</f>
        <v>0.40266666666666667</v>
      </c>
      <c r="AI4" s="45">
        <f>'2025'!AC3</f>
        <v>6.92</v>
      </c>
      <c r="AJ4" s="45">
        <f t="shared" si="4"/>
        <v>10.695121951219512</v>
      </c>
      <c r="AK4" s="45">
        <f t="shared" si="5"/>
        <v>5.7788944723618091E-2</v>
      </c>
      <c r="AL4" s="45">
        <f>'2025'!AD3</f>
        <v>215.1</v>
      </c>
      <c r="AM4" s="45">
        <f>'2025'!AE3</f>
        <v>5.25</v>
      </c>
      <c r="AN4" s="46">
        <f>'2025'!AF3</f>
        <v>52.6</v>
      </c>
      <c r="AO4" s="47">
        <f>'2025'!AG3</f>
        <v>8</v>
      </c>
      <c r="AP4" s="48">
        <f>'2025'!AH3</f>
        <v>9</v>
      </c>
      <c r="AQ4" s="48">
        <f>'2025'!AI3</f>
        <v>9</v>
      </c>
      <c r="AR4" s="48">
        <f>'2025'!AJ3</f>
        <v>9</v>
      </c>
      <c r="AS4" s="48">
        <f>'2025'!AK3</f>
        <v>10</v>
      </c>
      <c r="AT4" s="48">
        <f>'2025'!AL3</f>
        <v>6</v>
      </c>
      <c r="AU4" s="48">
        <f>'2025'!AM3</f>
        <v>9</v>
      </c>
      <c r="AV4" s="48">
        <f>'2025'!AN3</f>
        <v>9</v>
      </c>
      <c r="AW4" s="49">
        <f>'2025'!AO3</f>
        <v>10</v>
      </c>
      <c r="AX4" s="50">
        <f>'2025'!AP3</f>
        <v>0</v>
      </c>
      <c r="AY4" s="55">
        <f>'2025'!AQ3</f>
        <v>0</v>
      </c>
      <c r="AZ4" s="56">
        <f>'2025'!AR3</f>
        <v>1</v>
      </c>
      <c r="BA4" s="56">
        <f>'2025'!AS3</f>
        <v>0</v>
      </c>
      <c r="BB4" s="56">
        <f>'2025'!AT3</f>
        <v>0</v>
      </c>
      <c r="BC4" s="56">
        <f>'2025'!AU3</f>
        <v>0</v>
      </c>
      <c r="BD4" s="56">
        <f>'2025'!AV3</f>
        <v>0</v>
      </c>
      <c r="BE4" s="57">
        <f>'2025'!AW3</f>
        <v>0</v>
      </c>
      <c r="BF4" s="57">
        <f>'2025'!AX3</f>
        <v>0</v>
      </c>
      <c r="BG4" s="57">
        <f>'2025'!AY3</f>
        <v>0</v>
      </c>
      <c r="BH4" s="57">
        <f>'2025'!AZ3</f>
        <v>0</v>
      </c>
      <c r="BI4" s="56">
        <f>'2025'!BA3</f>
        <v>0</v>
      </c>
      <c r="BJ4" s="56">
        <f>'2025'!BB3</f>
        <v>0</v>
      </c>
      <c r="BK4" s="56">
        <f>'2025'!BC3</f>
        <v>0</v>
      </c>
      <c r="BL4" s="56">
        <f>'2025'!BD3</f>
        <v>0</v>
      </c>
      <c r="BM4" s="58">
        <f>'2025'!BE3</f>
        <v>0</v>
      </c>
      <c r="BN4" s="55">
        <f>'2025'!BF3</f>
        <v>0</v>
      </c>
      <c r="BO4" s="56">
        <f>'2025'!BG3</f>
        <v>1</v>
      </c>
      <c r="BP4" s="56">
        <f>'2025'!BH3</f>
        <v>0</v>
      </c>
      <c r="BQ4" s="56">
        <f>'2025'!BI3</f>
        <v>0</v>
      </c>
      <c r="BR4" s="56">
        <f>'2025'!BJ3</f>
        <v>0</v>
      </c>
      <c r="BS4" s="56">
        <f>'2025'!BK3</f>
        <v>0</v>
      </c>
      <c r="BT4" s="57">
        <f>'2025'!BL3</f>
        <v>0</v>
      </c>
      <c r="BU4" s="57">
        <f>'2025'!BM3</f>
        <v>0</v>
      </c>
      <c r="BV4" s="57">
        <f>'2025'!BN3</f>
        <v>0</v>
      </c>
      <c r="BW4" s="57">
        <f>'2025'!BO3</f>
        <v>0</v>
      </c>
      <c r="BX4" s="56">
        <f>'2025'!BP3</f>
        <v>0</v>
      </c>
      <c r="BY4" s="56">
        <f>'2025'!BQ3</f>
        <v>0</v>
      </c>
      <c r="BZ4" s="56">
        <f>'2025'!BR3</f>
        <v>0</v>
      </c>
      <c r="CA4" s="56">
        <f>'2025'!BS3</f>
        <v>0</v>
      </c>
      <c r="CB4" s="58">
        <f>'2025'!BT3</f>
        <v>0</v>
      </c>
      <c r="CC4" s="55">
        <f>'2025'!BU3</f>
        <v>821</v>
      </c>
      <c r="CD4" s="56">
        <f>'2025'!BV3</f>
        <v>2751</v>
      </c>
      <c r="CE4" s="56">
        <f>'2025'!BW3</f>
        <v>7</v>
      </c>
      <c r="CF4" s="56">
        <f>'2025'!BX3</f>
        <v>26.599999999999998</v>
      </c>
      <c r="CG4" s="56">
        <f>'2025'!BY3</f>
        <v>156</v>
      </c>
      <c r="CH4" s="56">
        <f>'2025'!BZ3</f>
        <v>49</v>
      </c>
      <c r="CI4" s="57">
        <f>'2025'!CA3</f>
        <v>5.2628205128205128</v>
      </c>
      <c r="CJ4" s="57">
        <f>'2025'!CB3</f>
        <v>122.7</v>
      </c>
      <c r="CK4" s="57">
        <f>'2025'!CC3</f>
        <v>3.88</v>
      </c>
      <c r="CL4" s="57">
        <f>'2025'!CD3</f>
        <v>38.200000000000003</v>
      </c>
      <c r="CM4" s="56">
        <f>'2025'!CE3</f>
        <v>161</v>
      </c>
      <c r="CN4" s="56">
        <f>'2025'!CF3</f>
        <v>2668.4</v>
      </c>
      <c r="CO4" s="56">
        <f>'2025'!CG3</f>
        <v>15</v>
      </c>
      <c r="CP4" s="56">
        <f>'2025'!CH3</f>
        <v>0</v>
      </c>
      <c r="CQ4" s="58">
        <f>'2025'!CI3</f>
        <v>19.599999999999998</v>
      </c>
      <c r="CR4" s="55">
        <f>'2025'!CJ3</f>
        <v>1344</v>
      </c>
      <c r="CS4" s="56">
        <f>'2025'!CK3</f>
        <v>2578.8000000000002</v>
      </c>
      <c r="CT4" s="56">
        <f>'2025'!CL3</f>
        <v>14</v>
      </c>
      <c r="CU4" s="56">
        <f>'2025'!CM3</f>
        <v>28.799999999999997</v>
      </c>
      <c r="CV4" s="56">
        <f>'2025'!CN3</f>
        <v>217</v>
      </c>
      <c r="CW4" s="56">
        <f>'2025'!CO3</f>
        <v>82</v>
      </c>
      <c r="CX4" s="57">
        <f>'2025'!CP3</f>
        <v>6.193548387096774</v>
      </c>
      <c r="CY4" s="57">
        <f>'2025'!CQ3</f>
        <v>183.6</v>
      </c>
      <c r="CZ4" s="57">
        <f>'2025'!CR3</f>
        <v>4.5199999999999996</v>
      </c>
      <c r="DA4" s="57">
        <f>'2025'!CS3</f>
        <v>40.6</v>
      </c>
      <c r="DB4" s="56">
        <f>'2025'!CT3</f>
        <v>578</v>
      </c>
      <c r="DC4" s="56">
        <f>'2025'!CU3</f>
        <v>2655.6000000000004</v>
      </c>
      <c r="DD4" s="56">
        <f>'2025'!CV3</f>
        <v>44</v>
      </c>
      <c r="DE4" s="56">
        <f>'2025'!CW3</f>
        <v>5</v>
      </c>
      <c r="DF4" s="58">
        <f>'2025'!CX3</f>
        <v>16.799999999999997</v>
      </c>
      <c r="DG4" s="55">
        <f>'2025'!CY3</f>
        <v>2595</v>
      </c>
      <c r="DH4" s="56">
        <f>'2025'!CZ3</f>
        <v>3365</v>
      </c>
      <c r="DI4" s="56">
        <f>'2025'!DA3</f>
        <v>29</v>
      </c>
      <c r="DJ4" s="56">
        <f>'2025'!DB3</f>
        <v>38.400000000000006</v>
      </c>
      <c r="DK4" s="56">
        <f>'2025'!DC3</f>
        <v>375</v>
      </c>
      <c r="DL4" s="56">
        <f>'2025'!DD3</f>
        <v>151</v>
      </c>
      <c r="DM4" s="57">
        <f>'2025'!DE3</f>
        <v>6.92</v>
      </c>
      <c r="DN4" s="57">
        <f>'2025'!DF3</f>
        <v>215.1</v>
      </c>
      <c r="DO4" s="57">
        <f>'2025'!DG3</f>
        <v>5.25</v>
      </c>
      <c r="DP4" s="57">
        <f>'2025'!DH3</f>
        <v>52.6</v>
      </c>
      <c r="DQ4" s="56">
        <f>'2025'!DI3</f>
        <v>138</v>
      </c>
      <c r="DR4" s="56">
        <f>'2025'!DJ3</f>
        <v>3158.4</v>
      </c>
      <c r="DS4" s="56">
        <f>'2025'!DK3</f>
        <v>23</v>
      </c>
      <c r="DT4" s="56">
        <f>'2025'!DL3</f>
        <v>1</v>
      </c>
      <c r="DU4" s="58">
        <f>'2025'!DM3</f>
        <v>20.399999999999999</v>
      </c>
    </row>
    <row r="5" spans="1:125" x14ac:dyDescent="0.2">
      <c r="A5" s="33">
        <f t="shared" si="0"/>
        <v>3</v>
      </c>
      <c r="B5" s="11">
        <f>'2018'!A3</f>
        <v>1</v>
      </c>
      <c r="C5" s="11">
        <v>2018</v>
      </c>
      <c r="D5" s="34" t="str">
        <f>'2018'!B3</f>
        <v>Saquon Barkley</v>
      </c>
      <c r="E5" s="14">
        <f>'2018'!C3</f>
        <v>13.427777777777777</v>
      </c>
      <c r="F5" s="14">
        <f t="shared" ref="F5:F249" si="6">(_xlfn.PERCENTRANK.EXC($E$3:$E$249,E5)*100)</f>
        <v>98.7</v>
      </c>
      <c r="G5" s="35">
        <f t="shared" si="2"/>
        <v>2.5437895780426749</v>
      </c>
      <c r="H5" s="36" t="str">
        <f>'2018'!D3</f>
        <v>Penn State</v>
      </c>
      <c r="I5" s="37">
        <f>'2018'!E3</f>
        <v>2</v>
      </c>
      <c r="J5" s="38">
        <f>'2018'!F3</f>
        <v>35470</v>
      </c>
      <c r="K5" s="39">
        <f>'2018'!G3</f>
        <v>28.227397260273971</v>
      </c>
      <c r="L5" s="39" t="str">
        <f>'2018'!H3</f>
        <v>JR</v>
      </c>
      <c r="M5" s="39">
        <f>'2018'!I3</f>
        <v>21.221917808219178</v>
      </c>
      <c r="N5" s="39" t="str">
        <f t="shared" si="3"/>
        <v>FREAK</v>
      </c>
      <c r="O5" s="39" t="str">
        <f>IF(OR(AND($Y5&lt;0.25,$AK5&gt;=0.133,AC5&gt;4%),(AND($N5="JITTERBUG",$AK5&gt;0.11)),(AND($N5="JITTERBUG",$AC5&gt;9.5%))),"+RECEIVER",IF(AND($AH5&gt;=0.25,$AM5&gt;=3.81),"3DOWN",IF($AM5&gt;=3.81,"HORSE",IF(OR(AH5&gt;0.28,AI5&gt;7,AN5&gt;47),"SLASHER",IF(AK5&gt;0.19,"+RECEIVER","PLODDER")))))</f>
        <v>SLASHER</v>
      </c>
      <c r="P5" s="37">
        <f>'2018'!J3</f>
        <v>72</v>
      </c>
      <c r="Q5" s="37">
        <f>'2018'!K3</f>
        <v>233</v>
      </c>
      <c r="R5" s="37">
        <f>'2018'!L3</f>
        <v>4.41</v>
      </c>
      <c r="S5" s="40">
        <f>'2018'!M3</f>
        <v>2</v>
      </c>
      <c r="T5" s="41">
        <f>'2018'!N3</f>
        <v>0</v>
      </c>
      <c r="U5" s="42">
        <f>'2018'!O3</f>
        <v>0</v>
      </c>
      <c r="V5" s="42">
        <f>'2018'!P3</f>
        <v>0.27449249779346868</v>
      </c>
      <c r="W5" s="42">
        <f>'2018'!Q3</f>
        <v>0.37440664556962028</v>
      </c>
      <c r="X5" s="42">
        <f>'2018'!R3</f>
        <v>0.3170120320855615</v>
      </c>
      <c r="Y5" s="42">
        <f>'2018'!S3</f>
        <v>0.34570933882759092</v>
      </c>
      <c r="Z5" s="42">
        <f>'2018'!T3</f>
        <v>0.34570933882759092</v>
      </c>
      <c r="AA5" s="42">
        <f>'2018'!U3</f>
        <v>0.15169811320754717</v>
      </c>
      <c r="AB5" s="42">
        <f>'2018'!V3</f>
        <v>0.16569459172852599</v>
      </c>
      <c r="AC5" s="42">
        <f>'2018'!W3</f>
        <v>0.16569459172852599</v>
      </c>
      <c r="AD5" s="43">
        <f>'2018'!X3</f>
        <v>0.16569459172852599</v>
      </c>
      <c r="AE5" s="44">
        <f>'2018'!Y3</f>
        <v>18.567123287671233</v>
      </c>
      <c r="AF5" s="45">
        <f>'2018'!Z3</f>
        <v>123.20591511928447</v>
      </c>
      <c r="AG5" s="45">
        <f>'2018'!AA3</f>
        <v>31.597029320987652</v>
      </c>
      <c r="AH5" s="45">
        <f>'2018'!AB3</f>
        <v>0.26470588235294118</v>
      </c>
      <c r="AI5" s="45">
        <f>'2018'!AC3</f>
        <v>5.8</v>
      </c>
      <c r="AJ5" s="45">
        <f t="shared" si="4"/>
        <v>11.656862745098039</v>
      </c>
      <c r="AK5" s="45">
        <f t="shared" si="5"/>
        <v>0.19852941176470587</v>
      </c>
      <c r="AL5" s="45">
        <f>'2018'!AD3</f>
        <v>87.5</v>
      </c>
      <c r="AM5" s="45">
        <f>'2018'!AE3</f>
        <v>3.54</v>
      </c>
      <c r="AN5" s="46">
        <f>'2018'!AF3</f>
        <v>56.6</v>
      </c>
      <c r="AO5" s="47">
        <f>'2018'!AG3</f>
        <v>9</v>
      </c>
      <c r="AP5" s="48">
        <f>'2018'!AH3</f>
        <v>10</v>
      </c>
      <c r="AQ5" s="48">
        <f>'2018'!AI3</f>
        <v>9</v>
      </c>
      <c r="AR5" s="48">
        <f t="shared" ref="AR5:AR6" si="7">IF(AF5&gt;113.25,10,IF(AF5&gt;=107.84,9,IF(AF5&gt;=105.37,8,IF(AF5&gt;=103.25,7,IF(AF5&gt;=100.55,6,IF(AF5&gt;=98.75,5,IF(AF5&gt;=96.08,4,IF(AF5&gt;=94.39,3,IF(AF5&gt;=88.43,2,IF(AF5&gt;=85.16,1,IF(AF5&lt;85.16,0,FALSE)))))))))))</f>
        <v>10</v>
      </c>
      <c r="AS5" s="48">
        <f>'2018'!AK3</f>
        <v>7</v>
      </c>
      <c r="AT5" s="48">
        <f>'2018'!AL3</f>
        <v>2</v>
      </c>
      <c r="AU5" s="48">
        <f>'2018'!AM3</f>
        <v>3</v>
      </c>
      <c r="AV5" s="48">
        <f>'2018'!AN3</f>
        <v>2</v>
      </c>
      <c r="AW5" s="49">
        <f t="shared" ref="AW5:AW6" si="8">IF(S5=1,10,IF(S5=2,7,IF(S5=3,6,IF(S5=4,4,IF(S5=5,3,IF(S5=6,2,IF(S5=7,1,IF(S5=0,0,"-"))))))))</f>
        <v>7</v>
      </c>
      <c r="AX5" s="50">
        <f>'2018'!AP3</f>
        <v>1</v>
      </c>
      <c r="AY5" s="55">
        <f>'2018'!AQ3</f>
        <v>0</v>
      </c>
      <c r="AZ5" s="56">
        <f>'2018'!AR3</f>
        <v>2088</v>
      </c>
      <c r="BA5" s="56">
        <f>'2018'!AS3</f>
        <v>0</v>
      </c>
      <c r="BB5" s="56">
        <f>'2018'!AT3</f>
        <v>0</v>
      </c>
      <c r="BC5" s="56">
        <f>'2018'!AU3</f>
        <v>0</v>
      </c>
      <c r="BD5" s="56">
        <f>'2018'!AV3</f>
        <v>0</v>
      </c>
      <c r="BE5" s="57">
        <f>'2018'!AW3</f>
        <v>0</v>
      </c>
      <c r="BF5" s="57">
        <f>'2018'!AX3</f>
        <v>0</v>
      </c>
      <c r="BG5" s="57">
        <f>'2018'!AY3</f>
        <v>0</v>
      </c>
      <c r="BH5" s="57">
        <f>'2018'!AZ3</f>
        <v>0</v>
      </c>
      <c r="BI5" s="56">
        <f>'2018'!BA3</f>
        <v>0</v>
      </c>
      <c r="BJ5" s="56">
        <f>'2018'!BB3</f>
        <v>3110</v>
      </c>
      <c r="BK5" s="56">
        <f>'2018'!BC3</f>
        <v>0</v>
      </c>
      <c r="BL5" s="56">
        <f>'2018'!BD3</f>
        <v>0</v>
      </c>
      <c r="BM5" s="58">
        <f>'2018'!BE3</f>
        <v>0</v>
      </c>
      <c r="BN5" s="55">
        <f>'2018'!BF3</f>
        <v>0</v>
      </c>
      <c r="BO5" s="56">
        <f>'2018'!BG3</f>
        <v>1325</v>
      </c>
      <c r="BP5" s="56">
        <f>'2018'!BH3</f>
        <v>0</v>
      </c>
      <c r="BQ5" s="56">
        <f>'2018'!BI3</f>
        <v>0</v>
      </c>
      <c r="BR5" s="56">
        <f>'2018'!BJ3</f>
        <v>0</v>
      </c>
      <c r="BS5" s="56">
        <f>'2018'!BK3</f>
        <v>0</v>
      </c>
      <c r="BT5" s="57">
        <f>'2018'!BL3</f>
        <v>0</v>
      </c>
      <c r="BU5" s="57">
        <f>'2018'!BM3</f>
        <v>0</v>
      </c>
      <c r="BV5" s="57">
        <f>'2018'!BN3</f>
        <v>0</v>
      </c>
      <c r="BW5" s="57">
        <f>'2018'!BO3</f>
        <v>0</v>
      </c>
      <c r="BX5" s="56">
        <f>'2018'!BP3</f>
        <v>0</v>
      </c>
      <c r="BY5" s="56">
        <f>'2018'!BQ3</f>
        <v>3034</v>
      </c>
      <c r="BZ5" s="56">
        <f>'2018'!BR3</f>
        <v>0</v>
      </c>
      <c r="CA5" s="56">
        <f>'2018'!BS3</f>
        <v>0</v>
      </c>
      <c r="CB5" s="58">
        <f>'2018'!BT3</f>
        <v>0</v>
      </c>
      <c r="CC5" s="55">
        <f>'2018'!BU3</f>
        <v>1082</v>
      </c>
      <c r="CD5" s="56">
        <f>'2018'!BV3</f>
        <v>1744</v>
      </c>
      <c r="CE5" s="56">
        <f>'2018'!BW3</f>
        <v>7</v>
      </c>
      <c r="CF5" s="56">
        <f>'2018'!BX3</f>
        <v>0</v>
      </c>
      <c r="CG5" s="56">
        <f>'2018'!BY3</f>
        <v>182</v>
      </c>
      <c r="CH5" s="56">
        <f>'2018'!BZ3</f>
        <v>60</v>
      </c>
      <c r="CI5" s="57">
        <f>'2018'!CA3</f>
        <v>5.9</v>
      </c>
      <c r="CJ5" s="57">
        <f>'2018'!CB3</f>
        <v>126.7</v>
      </c>
      <c r="CK5" s="57">
        <f>'2018'!CC3</f>
        <v>3.82</v>
      </c>
      <c r="CL5" s="57">
        <f>'2018'!CD3</f>
        <v>53.2</v>
      </c>
      <c r="CM5" s="56">
        <f>'2018'!CE3</f>
        <v>162</v>
      </c>
      <c r="CN5" s="56">
        <f>'2018'!CF3</f>
        <v>2788</v>
      </c>
      <c r="CO5" s="56">
        <f>'2018'!CG3</f>
        <v>20</v>
      </c>
      <c r="CP5" s="56">
        <f>'2018'!CH3</f>
        <v>0</v>
      </c>
      <c r="CQ5" s="58">
        <f>'2018'!CI3</f>
        <v>0</v>
      </c>
      <c r="CR5" s="55">
        <f>'2018'!CJ3</f>
        <v>1491</v>
      </c>
      <c r="CS5" s="56">
        <f>'2018'!CK3</f>
        <v>2406</v>
      </c>
      <c r="CT5" s="56">
        <f>'2018'!CL3</f>
        <v>18</v>
      </c>
      <c r="CU5" s="56">
        <f>'2018'!CM3</f>
        <v>0</v>
      </c>
      <c r="CV5" s="56">
        <f>'2018'!CN3</f>
        <v>272</v>
      </c>
      <c r="CW5" s="56">
        <f>'2018'!CO3</f>
        <v>72</v>
      </c>
      <c r="CX5" s="57">
        <f>'2018'!CP3</f>
        <v>5.5</v>
      </c>
      <c r="CY5" s="57">
        <f>'2018'!CQ3</f>
        <v>87.5</v>
      </c>
      <c r="CZ5" s="57">
        <f>'2018'!CR3</f>
        <v>3.28</v>
      </c>
      <c r="DA5" s="57">
        <f>'2018'!CS3</f>
        <v>54.5</v>
      </c>
      <c r="DB5" s="56">
        <f>'2018'!CT3</f>
        <v>402</v>
      </c>
      <c r="DC5" s="56">
        <f>'2018'!CU3</f>
        <v>2650</v>
      </c>
      <c r="DD5" s="56">
        <f>'2018'!CV3</f>
        <v>28</v>
      </c>
      <c r="DE5" s="56">
        <f>'2018'!CW3</f>
        <v>0</v>
      </c>
      <c r="DF5" s="58">
        <f>'2018'!CX3</f>
        <v>0</v>
      </c>
      <c r="DG5" s="55">
        <f>'2018'!CY3</f>
        <v>1272</v>
      </c>
      <c r="DH5" s="56">
        <f>'2018'!CZ3</f>
        <v>2212</v>
      </c>
      <c r="DI5" s="56">
        <f>'2018'!DA3</f>
        <v>18</v>
      </c>
      <c r="DJ5" s="56">
        <f>'2018'!DB3</f>
        <v>0</v>
      </c>
      <c r="DK5" s="56">
        <f>'2018'!DC3</f>
        <v>218</v>
      </c>
      <c r="DL5" s="56">
        <f>'2018'!DD3</f>
        <v>39</v>
      </c>
      <c r="DM5" s="57">
        <f>'2018'!DE3</f>
        <v>5.8</v>
      </c>
      <c r="DN5" s="57">
        <f>'2018'!DF3</f>
        <v>69</v>
      </c>
      <c r="DO5" s="57">
        <f>'2018'!DG3</f>
        <v>3.54</v>
      </c>
      <c r="DP5" s="57">
        <f>'2018'!DH3</f>
        <v>56.6</v>
      </c>
      <c r="DQ5" s="56">
        <f>'2018'!DI3</f>
        <v>625</v>
      </c>
      <c r="DR5" s="56">
        <f>'2018'!DJ3</f>
        <v>3772</v>
      </c>
      <c r="DS5" s="56">
        <f>'2018'!DK3</f>
        <v>54</v>
      </c>
      <c r="DT5" s="56">
        <f>'2018'!DL3</f>
        <v>0</v>
      </c>
      <c r="DU5" s="58">
        <f>'2018'!DM3</f>
        <v>0</v>
      </c>
    </row>
    <row r="6" spans="1:125" x14ac:dyDescent="0.2">
      <c r="A6" s="33">
        <f t="shared" si="0"/>
        <v>4</v>
      </c>
      <c r="B6" s="11">
        <f>'2020'!A3</f>
        <v>1</v>
      </c>
      <c r="C6" s="11">
        <v>2020</v>
      </c>
      <c r="D6" s="34" t="str">
        <f>'2020'!B3</f>
        <v>Jonathan Taylor</v>
      </c>
      <c r="E6" s="14">
        <f>'2020'!C3</f>
        <v>12.588888888888889</v>
      </c>
      <c r="F6" s="14">
        <f t="shared" si="6"/>
        <v>98.3</v>
      </c>
      <c r="G6" s="35">
        <f t="shared" si="2"/>
        <v>2.1987858706122565</v>
      </c>
      <c r="H6" s="36" t="str">
        <f>'2020'!D3</f>
        <v>Wisconsin</v>
      </c>
      <c r="I6" s="37">
        <f>'2020'!E3</f>
        <v>2</v>
      </c>
      <c r="J6" s="38">
        <f>'2020'!F3</f>
        <v>36179</v>
      </c>
      <c r="K6" s="39">
        <f>'2020'!G3</f>
        <v>26.284931506849315</v>
      </c>
      <c r="L6" s="39" t="str">
        <f>'2020'!H3</f>
        <v>JR</v>
      </c>
      <c r="M6" s="39">
        <f>'2020'!I3</f>
        <v>21.273972602739725</v>
      </c>
      <c r="N6" s="39" t="str">
        <f t="shared" si="3"/>
        <v>FREAK</v>
      </c>
      <c r="O6" s="39" t="str">
        <f t="shared" ref="O3:O249" si="9">IF(OR(AND($Y6&lt;0.25,$AK6&gt;=0.133,AC6&gt;4%),(AND($N6="JITTERBUG",$AK6&gt;0.11)),(AND($N6="JITTERBUG",$AC6&gt;9.5%))),"+RECEIVER",IF(AND($AH6&gt;=0.25,$AM6&gt;=3.81),"3DOWN",IF($AM6&gt;=3.81,"HORSE",IF(OR(AH6&gt;0.28,AI6&gt;7,AN6&gt;47),"SLASHER",IF(AK6&gt;0.19,"+RECEIVER","PLODDER")))))</f>
        <v>3DOWN</v>
      </c>
      <c r="P6" s="37">
        <f>'2020'!J3</f>
        <v>70</v>
      </c>
      <c r="Q6" s="37">
        <f>'2020'!K3</f>
        <v>226</v>
      </c>
      <c r="R6" s="37">
        <f>'2020'!L3</f>
        <v>4.3899999999999997</v>
      </c>
      <c r="S6" s="40">
        <f>'2020'!M3</f>
        <v>41</v>
      </c>
      <c r="T6" s="41">
        <f>'2020'!N3</f>
        <v>0</v>
      </c>
      <c r="U6" s="42">
        <f>'2020'!O3</f>
        <v>0</v>
      </c>
      <c r="V6" s="42">
        <f>'2020'!P3</f>
        <v>0.35576592082616176</v>
      </c>
      <c r="W6" s="42">
        <f>'2020'!Q3</f>
        <v>0.40060670949321914</v>
      </c>
      <c r="X6" s="42">
        <f>'2020'!R3</f>
        <v>0.37015663643858204</v>
      </c>
      <c r="Y6" s="42">
        <f>'2020'!S3</f>
        <v>0.38538167296590059</v>
      </c>
      <c r="Z6" s="42">
        <f>'2020'!T3</f>
        <v>0.38538167296590059</v>
      </c>
      <c r="AA6" s="42">
        <f>'2020'!U3</f>
        <v>2.9268292682926831E-2</v>
      </c>
      <c r="AB6" s="42">
        <f>'2020'!V3</f>
        <v>8.6723768736616705E-2</v>
      </c>
      <c r="AC6" s="42">
        <f>'2020'!W3</f>
        <v>8.6723768736616705E-2</v>
      </c>
      <c r="AD6" s="43">
        <f>'2020'!X3</f>
        <v>8.6723768736616705E-2</v>
      </c>
      <c r="AE6" s="44">
        <f>'2020'!Y3</f>
        <v>18.63013698630137</v>
      </c>
      <c r="AF6" s="45">
        <f>'2020'!Z3</f>
        <v>121.69713490886191</v>
      </c>
      <c r="AG6" s="45">
        <f>'2020'!AA3</f>
        <v>32.424081632653056</v>
      </c>
      <c r="AH6" s="45">
        <f>'2020'!AB3</f>
        <v>0.27187499999999998</v>
      </c>
      <c r="AI6" s="45">
        <f>'2020'!AC3</f>
        <v>7.1</v>
      </c>
      <c r="AJ6" s="45">
        <f t="shared" si="4"/>
        <v>11.055555555555555</v>
      </c>
      <c r="AK6" s="45">
        <f t="shared" si="5"/>
        <v>7.5144508670520235E-2</v>
      </c>
      <c r="AL6" s="45">
        <f>'2020'!AD3</f>
        <v>104.4</v>
      </c>
      <c r="AM6" s="45">
        <f>'2020'!AE3</f>
        <v>4.28</v>
      </c>
      <c r="AN6" s="46">
        <f>'2020'!AF3</f>
        <v>43.4</v>
      </c>
      <c r="AO6" s="47">
        <f>'2020'!AG3</f>
        <v>10</v>
      </c>
      <c r="AP6" s="48">
        <f>'2020'!AH3</f>
        <v>8</v>
      </c>
      <c r="AQ6" s="48">
        <f>'2020'!AI3</f>
        <v>9</v>
      </c>
      <c r="AR6" s="48">
        <f t="shared" si="7"/>
        <v>10</v>
      </c>
      <c r="AS6" s="48">
        <f>'2020'!AK3</f>
        <v>7</v>
      </c>
      <c r="AT6" s="48">
        <f>'2020'!AL3</f>
        <v>7</v>
      </c>
      <c r="AU6" s="48">
        <f>'2020'!AM3</f>
        <v>4</v>
      </c>
      <c r="AV6" s="48">
        <f>'2020'!AN3</f>
        <v>6</v>
      </c>
      <c r="AW6" s="49" t="str">
        <f t="shared" si="8"/>
        <v>-</v>
      </c>
      <c r="AX6" s="50">
        <f>'2020'!AP3</f>
        <v>0.5</v>
      </c>
      <c r="AY6" s="55">
        <f>'2020'!AQ3</f>
        <v>0</v>
      </c>
      <c r="AZ6" s="56">
        <f>'2020'!AR3</f>
        <v>1954</v>
      </c>
      <c r="BA6" s="56">
        <f>'2020'!AS3</f>
        <v>0</v>
      </c>
      <c r="BB6" s="56">
        <f>'2020'!AT3</f>
        <v>27</v>
      </c>
      <c r="BC6" s="56">
        <f>'2020'!AU3</f>
        <v>0</v>
      </c>
      <c r="BD6" s="56">
        <f>'2020'!AV3</f>
        <v>0</v>
      </c>
      <c r="BE6" s="57">
        <f>'2020'!AW3</f>
        <v>0</v>
      </c>
      <c r="BF6" s="57">
        <f>'2020'!AX3</f>
        <v>0</v>
      </c>
      <c r="BG6" s="57">
        <f>'2020'!AY3</f>
        <v>0</v>
      </c>
      <c r="BH6" s="57">
        <f>'2020'!AZ3</f>
        <v>0</v>
      </c>
      <c r="BI6" s="56">
        <f>'2020'!BA3</f>
        <v>0</v>
      </c>
      <c r="BJ6" s="56">
        <f>'2020'!BB3</f>
        <v>2968</v>
      </c>
      <c r="BK6" s="56">
        <f>'2020'!BC3</f>
        <v>0</v>
      </c>
      <c r="BL6" s="56">
        <f>'2020'!BD3</f>
        <v>0</v>
      </c>
      <c r="BM6" s="58">
        <f>'2020'!BE3</f>
        <v>14</v>
      </c>
      <c r="BN6" s="55">
        <f>'2020'!BF3</f>
        <v>0</v>
      </c>
      <c r="BO6" s="56">
        <f>'2020'!BG3</f>
        <v>2843</v>
      </c>
      <c r="BP6" s="56">
        <f>'2020'!BH3</f>
        <v>0</v>
      </c>
      <c r="BQ6" s="56">
        <f>'2020'!BI3</f>
        <v>31</v>
      </c>
      <c r="BR6" s="56">
        <f>'2020'!BJ3</f>
        <v>0</v>
      </c>
      <c r="BS6" s="56">
        <f>'2020'!BK3</f>
        <v>0</v>
      </c>
      <c r="BT6" s="57">
        <f>'2020'!BL3</f>
        <v>0</v>
      </c>
      <c r="BU6" s="57">
        <f>'2020'!BM3</f>
        <v>0</v>
      </c>
      <c r="BV6" s="57">
        <f>'2020'!BN3</f>
        <v>0</v>
      </c>
      <c r="BW6" s="57">
        <f>'2020'!BO3</f>
        <v>0</v>
      </c>
      <c r="BX6" s="56">
        <f>'2020'!BP3</f>
        <v>0</v>
      </c>
      <c r="BY6" s="56">
        <f>'2020'!BQ3</f>
        <v>2507</v>
      </c>
      <c r="BZ6" s="56">
        <f>'2020'!BR3</f>
        <v>0</v>
      </c>
      <c r="CA6" s="56">
        <f>'2020'!BS3</f>
        <v>0</v>
      </c>
      <c r="CB6" s="58">
        <f>'2020'!BT3</f>
        <v>14</v>
      </c>
      <c r="CC6" s="55">
        <f>'2020'!BU3</f>
        <v>1972</v>
      </c>
      <c r="CD6" s="56">
        <f>'2020'!BV3</f>
        <v>3121</v>
      </c>
      <c r="CE6" s="56">
        <f>'2020'!BW3</f>
        <v>13</v>
      </c>
      <c r="CF6" s="56">
        <f>'2020'!BX3</f>
        <v>28</v>
      </c>
      <c r="CG6" s="56">
        <f>'2020'!BY3</f>
        <v>299</v>
      </c>
      <c r="CH6" s="56">
        <f>'2020'!BZ3</f>
        <v>66</v>
      </c>
      <c r="CI6" s="57">
        <f>'2020'!CA3</f>
        <v>6.6</v>
      </c>
      <c r="CJ6" s="57">
        <f>'2020'!CB3</f>
        <v>101.9</v>
      </c>
      <c r="CK6" s="57">
        <f>'2020'!CC3</f>
        <v>4.53</v>
      </c>
      <c r="CL6" s="57">
        <f>'2020'!CD3</f>
        <v>43.2</v>
      </c>
      <c r="CM6" s="56">
        <f>'2020'!CE3</f>
        <v>95</v>
      </c>
      <c r="CN6" s="56">
        <f>'2020'!CF3</f>
        <v>2689</v>
      </c>
      <c r="CO6" s="56">
        <f>'2020'!CG3</f>
        <v>8</v>
      </c>
      <c r="CP6" s="56">
        <f>'2020'!CH3</f>
        <v>0</v>
      </c>
      <c r="CQ6" s="58">
        <f>'2020'!CI3</f>
        <v>25</v>
      </c>
      <c r="CR6" s="55">
        <f>'2020'!CJ3</f>
        <v>2185</v>
      </c>
      <c r="CS6" s="56">
        <f>'2020'!CK3</f>
        <v>3554</v>
      </c>
      <c r="CT6" s="56">
        <f>'2020'!CL3</f>
        <v>16</v>
      </c>
      <c r="CU6" s="56">
        <f>'2020'!CM3</f>
        <v>32</v>
      </c>
      <c r="CV6" s="56">
        <f>'2020'!CN3</f>
        <v>306</v>
      </c>
      <c r="CW6" s="56">
        <f>'2020'!CO3</f>
        <v>67</v>
      </c>
      <c r="CX6" s="57">
        <f>'2020'!CP3</f>
        <v>7.1</v>
      </c>
      <c r="CY6" s="57">
        <f>'2020'!CQ3</f>
        <v>94</v>
      </c>
      <c r="CZ6" s="57">
        <f>'2020'!CR3</f>
        <v>4.28</v>
      </c>
      <c r="DA6" s="57">
        <f>'2020'!CS3</f>
        <v>43.4</v>
      </c>
      <c r="DB6" s="56">
        <f>'2020'!CT3</f>
        <v>60</v>
      </c>
      <c r="DC6" s="56">
        <f>'2020'!CU3</f>
        <v>2050</v>
      </c>
      <c r="DD6" s="56">
        <f>'2020'!CV3</f>
        <v>2</v>
      </c>
      <c r="DE6" s="56">
        <f>'2020'!CW3</f>
        <v>0</v>
      </c>
      <c r="DF6" s="58">
        <f>'2020'!CX3</f>
        <v>19</v>
      </c>
      <c r="DG6" s="55">
        <f>'2020'!CY3</f>
        <v>2002</v>
      </c>
      <c r="DH6" s="56">
        <f>'2020'!CZ3</f>
        <v>3263</v>
      </c>
      <c r="DI6" s="56">
        <f>'2020'!DA3</f>
        <v>21</v>
      </c>
      <c r="DJ6" s="56">
        <f>'2020'!DB3</f>
        <v>38</v>
      </c>
      <c r="DK6" s="56">
        <f>'2020'!DC3</f>
        <v>320</v>
      </c>
      <c r="DL6" s="56">
        <f>'2020'!DD3</f>
        <v>87</v>
      </c>
      <c r="DM6" s="57">
        <f>'2020'!DE3</f>
        <v>6.3</v>
      </c>
      <c r="DN6" s="57">
        <f>'2020'!DF3</f>
        <v>104.4</v>
      </c>
      <c r="DO6" s="57">
        <f>'2020'!DG3</f>
        <v>3.93</v>
      </c>
      <c r="DP6" s="57">
        <f>'2020'!DH3</f>
        <v>39.299999999999997</v>
      </c>
      <c r="DQ6" s="56">
        <f>'2020'!DI3</f>
        <v>243</v>
      </c>
      <c r="DR6" s="56">
        <f>'2020'!DJ3</f>
        <v>2802</v>
      </c>
      <c r="DS6" s="56">
        <f>'2020'!DK3</f>
        <v>26</v>
      </c>
      <c r="DT6" s="56">
        <f>'2020'!DL3</f>
        <v>0</v>
      </c>
      <c r="DU6" s="58">
        <f>'2020'!DM3</f>
        <v>18</v>
      </c>
    </row>
    <row r="7" spans="1:125" x14ac:dyDescent="0.2">
      <c r="A7" s="33">
        <f t="shared" si="0"/>
        <v>5</v>
      </c>
      <c r="B7" s="11">
        <f>'2025'!A4</f>
        <v>2</v>
      </c>
      <c r="C7" s="11">
        <v>2025</v>
      </c>
      <c r="D7" s="34" t="str">
        <f>'2025'!B4</f>
        <v>Omarion Hampton</v>
      </c>
      <c r="E7" s="14">
        <f>'2025'!C4</f>
        <v>12.572222222222223</v>
      </c>
      <c r="F7" s="14">
        <f t="shared" si="6"/>
        <v>97.899999999999991</v>
      </c>
      <c r="G7" s="35">
        <f t="shared" si="2"/>
        <v>2.191931492318937</v>
      </c>
      <c r="H7" s="36" t="str">
        <f>'2025'!D4</f>
        <v>North Carolina</v>
      </c>
      <c r="I7" s="37">
        <f>'2025'!E4</f>
        <v>4</v>
      </c>
      <c r="J7" s="38">
        <f>'2025'!F4</f>
        <v>37696</v>
      </c>
      <c r="K7" s="39">
        <f>'2025'!G4</f>
        <v>22.12876712328767</v>
      </c>
      <c r="L7" s="39" t="str">
        <f>'2025'!H4</f>
        <v>JR</v>
      </c>
      <c r="M7" s="39">
        <f>'2025'!I4</f>
        <v>22.13150684931507</v>
      </c>
      <c r="N7" s="39" t="str">
        <f t="shared" si="3"/>
        <v>FREAK</v>
      </c>
      <c r="O7" s="39" t="str">
        <f t="shared" si="9"/>
        <v>3DOWN</v>
      </c>
      <c r="P7" s="37">
        <f>'2025'!J4</f>
        <v>72</v>
      </c>
      <c r="Q7" s="37">
        <f>'2025'!K4</f>
        <v>221</v>
      </c>
      <c r="R7" s="37">
        <f>'2025'!L4</f>
        <v>4.4800000000000004</v>
      </c>
      <c r="S7" s="40">
        <f>'2025'!M4</f>
        <v>22</v>
      </c>
      <c r="T7" s="41">
        <f>'2025'!N4</f>
        <v>0</v>
      </c>
      <c r="U7" s="42">
        <f>'2025'!O4</f>
        <v>0</v>
      </c>
      <c r="V7" s="42">
        <f>'2025'!P4</f>
        <v>7.2967222924007716E-2</v>
      </c>
      <c r="W7" s="42">
        <f>'2025'!Q4</f>
        <v>0.26961436690726331</v>
      </c>
      <c r="X7" s="42">
        <f>'2025'!R4</f>
        <v>0.41656421604786487</v>
      </c>
      <c r="Y7" s="42">
        <f>'2025'!S4</f>
        <v>0.41656421604786487</v>
      </c>
      <c r="Z7" s="42">
        <f>'2025'!T4</f>
        <v>0.37490779444307837</v>
      </c>
      <c r="AA7" s="42">
        <f>'2025'!U4</f>
        <v>5.7075277663512961E-2</v>
      </c>
      <c r="AB7" s="42">
        <f>'2025'!V4</f>
        <v>0.13851752822341057</v>
      </c>
      <c r="AC7" s="42">
        <f>'2025'!W4</f>
        <v>0.13851752822341057</v>
      </c>
      <c r="AD7" s="43">
        <f>'2025'!X4</f>
        <v>0.12466577540106952</v>
      </c>
      <c r="AE7" s="44">
        <f>'2025'!Y4</f>
        <v>20.484931506849314</v>
      </c>
      <c r="AF7" s="45">
        <f>'2025'!Z4</f>
        <v>109.72616822458413</v>
      </c>
      <c r="AG7" s="45">
        <f>'2025'!AA4</f>
        <v>29.969714506172842</v>
      </c>
      <c r="AH7" s="45">
        <f>'2025'!AB4</f>
        <v>0.26377952755905509</v>
      </c>
      <c r="AI7" s="45">
        <f>'2025'!AC4</f>
        <v>5.907473309608541</v>
      </c>
      <c r="AJ7" s="45">
        <f t="shared" si="4"/>
        <v>8.7638888888888893</v>
      </c>
      <c r="AK7" s="45">
        <f t="shared" si="5"/>
        <v>0.11912225705329153</v>
      </c>
      <c r="AL7" s="45">
        <f>'2025'!AD4</f>
        <v>126.8</v>
      </c>
      <c r="AM7" s="45">
        <f>'2025'!AE4</f>
        <v>4.3499999999999996</v>
      </c>
      <c r="AN7" s="46">
        <f>'2025'!AF4</f>
        <v>43.9</v>
      </c>
      <c r="AO7" s="47">
        <f>'2025'!AG4</f>
        <v>10</v>
      </c>
      <c r="AP7" s="48">
        <f>'2025'!AH4</f>
        <v>9</v>
      </c>
      <c r="AQ7" s="48">
        <f>'2025'!AI4</f>
        <v>4</v>
      </c>
      <c r="AR7" s="48">
        <f>'2025'!AJ4</f>
        <v>9</v>
      </c>
      <c r="AS7" s="48">
        <f>'2025'!AK4</f>
        <v>7</v>
      </c>
      <c r="AT7" s="48">
        <f>'2025'!AL4</f>
        <v>2</v>
      </c>
      <c r="AU7" s="48">
        <f>'2025'!AM4</f>
        <v>6</v>
      </c>
      <c r="AV7" s="48">
        <f>'2025'!AN4</f>
        <v>6</v>
      </c>
      <c r="AW7" s="49">
        <f>'2025'!AO4</f>
        <v>10</v>
      </c>
      <c r="AX7" s="50">
        <f>'2025'!AP4</f>
        <v>0.25</v>
      </c>
      <c r="AY7" s="55">
        <f>'2025'!AQ4</f>
        <v>0</v>
      </c>
      <c r="AZ7" s="56">
        <f>'2025'!AR4</f>
        <v>1</v>
      </c>
      <c r="BA7" s="56">
        <f>'2025'!AS4</f>
        <v>0</v>
      </c>
      <c r="BB7" s="56">
        <f>'2025'!AT4</f>
        <v>0</v>
      </c>
      <c r="BC7" s="56">
        <f>'2025'!AU4</f>
        <v>0</v>
      </c>
      <c r="BD7" s="56">
        <f>'2025'!AV4</f>
        <v>0</v>
      </c>
      <c r="BE7" s="57">
        <f>'2025'!AW4</f>
        <v>0</v>
      </c>
      <c r="BF7" s="57">
        <f>'2025'!AX4</f>
        <v>0</v>
      </c>
      <c r="BG7" s="57">
        <f>'2025'!AY4</f>
        <v>0</v>
      </c>
      <c r="BH7" s="57">
        <f>'2025'!AZ4</f>
        <v>0</v>
      </c>
      <c r="BI7" s="56">
        <f>'2025'!BA4</f>
        <v>0</v>
      </c>
      <c r="BJ7" s="56">
        <f>'2025'!BB4</f>
        <v>0</v>
      </c>
      <c r="BK7" s="56">
        <f>'2025'!BC4</f>
        <v>0</v>
      </c>
      <c r="BL7" s="56">
        <f>'2025'!BD4</f>
        <v>0</v>
      </c>
      <c r="BM7" s="58">
        <f>'2025'!BE4</f>
        <v>0</v>
      </c>
      <c r="BN7" s="55">
        <f>'2025'!BF4</f>
        <v>0</v>
      </c>
      <c r="BO7" s="56">
        <f>'2025'!BG4</f>
        <v>1</v>
      </c>
      <c r="BP7" s="56">
        <f>'2025'!BH4</f>
        <v>0</v>
      </c>
      <c r="BQ7" s="56">
        <f>'2025'!BI4</f>
        <v>0</v>
      </c>
      <c r="BR7" s="56">
        <f>'2025'!BJ4</f>
        <v>0</v>
      </c>
      <c r="BS7" s="56">
        <f>'2025'!BK4</f>
        <v>0</v>
      </c>
      <c r="BT7" s="57">
        <f>'2025'!BL4</f>
        <v>0</v>
      </c>
      <c r="BU7" s="57">
        <f>'2025'!BM4</f>
        <v>0</v>
      </c>
      <c r="BV7" s="57">
        <f>'2025'!BN4</f>
        <v>0</v>
      </c>
      <c r="BW7" s="57">
        <f>'2025'!BO4</f>
        <v>0</v>
      </c>
      <c r="BX7" s="56">
        <f>'2025'!BP4</f>
        <v>0</v>
      </c>
      <c r="BY7" s="56">
        <f>'2025'!BQ4</f>
        <v>0</v>
      </c>
      <c r="BZ7" s="56">
        <f>'2025'!BR4</f>
        <v>0</v>
      </c>
      <c r="CA7" s="56">
        <f>'2025'!BS4</f>
        <v>0</v>
      </c>
      <c r="CB7" s="58">
        <f>'2025'!BT4</f>
        <v>0</v>
      </c>
      <c r="CC7" s="55">
        <f>'2025'!BU4</f>
        <v>403</v>
      </c>
      <c r="CD7" s="56">
        <f>'2025'!BV4</f>
        <v>1995.5</v>
      </c>
      <c r="CE7" s="56">
        <f>'2025'!BW4</f>
        <v>7</v>
      </c>
      <c r="CF7" s="56">
        <f>'2025'!BX4</f>
        <v>22.099999999999998</v>
      </c>
      <c r="CG7" s="56">
        <f>'2025'!BY4</f>
        <v>89</v>
      </c>
      <c r="CH7" s="56">
        <f>'2025'!BZ4</f>
        <v>15</v>
      </c>
      <c r="CI7" s="57">
        <f>'2025'!CA4</f>
        <v>4.5280898876404496</v>
      </c>
      <c r="CJ7" s="57">
        <f>'2025'!CB4</f>
        <v>42.9</v>
      </c>
      <c r="CK7" s="57">
        <f>'2025'!CC4</f>
        <v>2.37</v>
      </c>
      <c r="CL7" s="57">
        <f>'2025'!CD4</f>
        <v>39</v>
      </c>
      <c r="CM7" s="56">
        <f>'2025'!CE4</f>
        <v>36</v>
      </c>
      <c r="CN7" s="56">
        <f>'2025'!CF4</f>
        <v>4020.9</v>
      </c>
      <c r="CO7" s="56">
        <f>'2025'!CG4</f>
        <v>5</v>
      </c>
      <c r="CP7" s="56">
        <f>'2025'!CH4</f>
        <v>0</v>
      </c>
      <c r="CQ7" s="58">
        <f>'2025'!CI4</f>
        <v>35.1</v>
      </c>
      <c r="CR7" s="55">
        <f>'2025'!CJ4</f>
        <v>1500</v>
      </c>
      <c r="CS7" s="56">
        <f>'2025'!CK4</f>
        <v>2497.2999999999997</v>
      </c>
      <c r="CT7" s="56">
        <f>'2025'!CL4</f>
        <v>15</v>
      </c>
      <c r="CU7" s="56">
        <f>'2025'!CM4</f>
        <v>28.6</v>
      </c>
      <c r="CV7" s="56">
        <f>'2025'!CN4</f>
        <v>254</v>
      </c>
      <c r="CW7" s="56">
        <f>'2025'!CO4</f>
        <v>67</v>
      </c>
      <c r="CX7" s="57">
        <f>'2025'!CP4</f>
        <v>5.9055118110236222</v>
      </c>
      <c r="CY7" s="57">
        <f>'2025'!CQ4</f>
        <v>116.3</v>
      </c>
      <c r="CZ7" s="57">
        <f>'2025'!CR4</f>
        <v>4.22</v>
      </c>
      <c r="DA7" s="57">
        <f>'2025'!CS4</f>
        <v>36.4</v>
      </c>
      <c r="DB7" s="56">
        <f>'2025'!CT4</f>
        <v>222</v>
      </c>
      <c r="DC7" s="56">
        <f>'2025'!CU4</f>
        <v>3889.6</v>
      </c>
      <c r="DD7" s="56">
        <f>'2025'!CV4</f>
        <v>29</v>
      </c>
      <c r="DE7" s="56">
        <f>'2025'!CW4</f>
        <v>1</v>
      </c>
      <c r="DF7" s="58">
        <f>'2025'!CX4</f>
        <v>26</v>
      </c>
      <c r="DG7" s="55">
        <f>'2025'!CY4</f>
        <v>1660</v>
      </c>
      <c r="DH7" s="56">
        <f>'2025'!CZ4</f>
        <v>2187.6000000000004</v>
      </c>
      <c r="DI7" s="56">
        <f>'2025'!DA4</f>
        <v>15</v>
      </c>
      <c r="DJ7" s="56">
        <f>'2025'!DB4</f>
        <v>26.52</v>
      </c>
      <c r="DK7" s="56">
        <f>'2025'!DC4</f>
        <v>281</v>
      </c>
      <c r="DL7" s="56">
        <f>'2025'!DD4</f>
        <v>72</v>
      </c>
      <c r="DM7" s="57">
        <f>'2025'!DE4</f>
        <v>5.907473309608541</v>
      </c>
      <c r="DN7" s="57">
        <f>'2025'!DF4</f>
        <v>126.8</v>
      </c>
      <c r="DO7" s="57">
        <f>'2025'!DG4</f>
        <v>4.3499999999999996</v>
      </c>
      <c r="DP7" s="57">
        <f>'2025'!DH4</f>
        <v>43.9</v>
      </c>
      <c r="DQ7" s="56">
        <f>'2025'!DI4</f>
        <v>373</v>
      </c>
      <c r="DR7" s="56">
        <f>'2025'!DJ4</f>
        <v>2692.8</v>
      </c>
      <c r="DS7" s="56">
        <f>'2025'!DK4</f>
        <v>38</v>
      </c>
      <c r="DT7" s="56">
        <f>'2025'!DL4</f>
        <v>2</v>
      </c>
      <c r="DU7" s="58">
        <f>'2025'!DM4</f>
        <v>16.799999999999997</v>
      </c>
    </row>
    <row r="8" spans="1:125" x14ac:dyDescent="0.2">
      <c r="A8" s="33">
        <f t="shared" si="0"/>
        <v>6</v>
      </c>
      <c r="B8" s="11">
        <f>'2017'!A3</f>
        <v>1</v>
      </c>
      <c r="C8" s="11">
        <v>2017</v>
      </c>
      <c r="D8" s="34" t="str">
        <f>'2017'!B3</f>
        <v>Christian McCaffrey</v>
      </c>
      <c r="E8" s="14">
        <f>'2017'!C3</f>
        <v>12.411111111111111</v>
      </c>
      <c r="F8" s="14">
        <f t="shared" si="6"/>
        <v>97.5</v>
      </c>
      <c r="G8" s="35">
        <f t="shared" si="2"/>
        <v>2.1256725021501812</v>
      </c>
      <c r="H8" s="36" t="str">
        <f>'2017'!D3</f>
        <v>Stanford</v>
      </c>
      <c r="I8" s="37">
        <f>'2017'!E3</f>
        <v>5</v>
      </c>
      <c r="J8" s="38">
        <f>'2017'!F3</f>
        <v>35223</v>
      </c>
      <c r="K8" s="39">
        <f>'2017'!G3</f>
        <v>28.904109589041095</v>
      </c>
      <c r="L8" s="39" t="str">
        <f>'2017'!H3</f>
        <v>JR</v>
      </c>
      <c r="M8" s="39">
        <f>'2017'!I3</f>
        <v>20.901369863013699</v>
      </c>
      <c r="N8" s="39" t="str">
        <f t="shared" si="3"/>
        <v>DYNAMIC</v>
      </c>
      <c r="O8" s="39" t="str">
        <f t="shared" si="9"/>
        <v>SLASHER</v>
      </c>
      <c r="P8" s="37">
        <f>'2017'!J3</f>
        <v>71</v>
      </c>
      <c r="Q8" s="37">
        <f>'2017'!K3</f>
        <v>202</v>
      </c>
      <c r="R8" s="37">
        <f>'2017'!L3</f>
        <v>4.49</v>
      </c>
      <c r="S8" s="59">
        <f>'2017'!M3</f>
        <v>8</v>
      </c>
      <c r="T8" s="41">
        <f>'2017'!N3</f>
        <v>0</v>
      </c>
      <c r="U8" s="42">
        <f>'2017'!O3</f>
        <v>0</v>
      </c>
      <c r="V8" s="42">
        <f>'2017'!P3</f>
        <v>0.10906571654790181</v>
      </c>
      <c r="W8" s="42">
        <f>'2017'!Q3</f>
        <v>0.43644415286206328</v>
      </c>
      <c r="X8" s="42">
        <f>'2017'!R3</f>
        <v>0.39949748743718594</v>
      </c>
      <c r="Y8" s="42">
        <f>'2017'!S3</f>
        <v>0.41797082014962461</v>
      </c>
      <c r="Z8" s="42">
        <f>'2017'!T3</f>
        <v>0.35527519712718092</v>
      </c>
      <c r="AA8" s="42">
        <f>'2017'!U3</f>
        <v>0.218212478920742</v>
      </c>
      <c r="AB8" s="42">
        <f>'2017'!V3</f>
        <v>0.15466926070038911</v>
      </c>
      <c r="AC8" s="42">
        <f>'2017'!W3</f>
        <v>0.18644086981056557</v>
      </c>
      <c r="AD8" s="43">
        <f>'2017'!X3</f>
        <v>0.15847473933898074</v>
      </c>
      <c r="AE8" s="44">
        <f>'2017'!Y3</f>
        <v>19.243835616438357</v>
      </c>
      <c r="AF8" s="45">
        <f>'2017'!Z3</f>
        <v>99.402201065413365</v>
      </c>
      <c r="AG8" s="45">
        <f>'2017'!AA3</f>
        <v>28.170204324538783</v>
      </c>
      <c r="AH8" s="45">
        <f>'2017'!AB3</f>
        <v>0.21068249258160238</v>
      </c>
      <c r="AI8" s="45">
        <f>'2017'!AC3</f>
        <v>7.1</v>
      </c>
      <c r="AJ8" s="45">
        <f t="shared" si="4"/>
        <v>12.16</v>
      </c>
      <c r="AK8" s="45">
        <f t="shared" si="5"/>
        <v>0.1310344827586207</v>
      </c>
      <c r="AL8" s="45">
        <f>'2017'!AD3</f>
        <v>73.8</v>
      </c>
      <c r="AM8" s="45">
        <f>'2017'!AE3</f>
        <v>3.29</v>
      </c>
      <c r="AN8" s="46">
        <f>'2017'!AF3</f>
        <v>56.3</v>
      </c>
      <c r="AO8" s="47">
        <f>'2017'!AG3</f>
        <v>10</v>
      </c>
      <c r="AP8" s="48">
        <f>'2017'!AH3</f>
        <v>10</v>
      </c>
      <c r="AQ8" s="48">
        <f>'2017'!AI3</f>
        <v>7</v>
      </c>
      <c r="AR8" s="48">
        <f t="shared" ref="AR8:AR14" si="10">IF(AF8&gt;113.25,10,IF(AF8&gt;=107.84,9,IF(AF8&gt;=105.37,8,IF(AF8&gt;=103.25,7,IF(AF8&gt;=100.55,6,IF(AF8&gt;=98.75,5,IF(AF8&gt;=96.08,4,IF(AF8&gt;=94.39,3,IF(AF8&gt;=88.43,2,IF(AF8&gt;=85.16,1,IF(AF8&lt;85.16,0,FALSE)))))))))))</f>
        <v>5</v>
      </c>
      <c r="AS8" s="48">
        <f>'2017'!AK3</f>
        <v>4</v>
      </c>
      <c r="AT8" s="48">
        <f>'2017'!AL3</f>
        <v>7</v>
      </c>
      <c r="AU8" s="48">
        <f>'2017'!AM3</f>
        <v>1</v>
      </c>
      <c r="AV8" s="48">
        <f>'2017'!AN3</f>
        <v>1</v>
      </c>
      <c r="AW8" s="49" t="str">
        <f t="shared" ref="AW8:AW9" si="11">IF(S8=1,10,IF(S8=2,7,IF(S8=3,6,IF(S8=4,4,IF(S8=5,3,IF(S8=6,2,IF(S8=7,1,IF(S8=0,0,"-"))))))))</f>
        <v>-</v>
      </c>
      <c r="AX8" s="50">
        <f>'2017'!AP3</f>
        <v>1</v>
      </c>
      <c r="AY8" s="55">
        <f>'2017'!AQ3</f>
        <v>0</v>
      </c>
      <c r="AZ8" s="56">
        <f>'2017'!AR3</f>
        <v>2440</v>
      </c>
      <c r="BA8" s="56">
        <f>'2017'!AS3</f>
        <v>0</v>
      </c>
      <c r="BB8" s="56">
        <f>'2017'!AT3</f>
        <v>0</v>
      </c>
      <c r="BC8" s="56">
        <f>'2017'!AU3</f>
        <v>0</v>
      </c>
      <c r="BD8" s="56">
        <f>'2017'!AV3</f>
        <v>0</v>
      </c>
      <c r="BE8" s="57">
        <f>'2017'!AW3</f>
        <v>0</v>
      </c>
      <c r="BF8" s="57">
        <f>'2017'!AX3</f>
        <v>0</v>
      </c>
      <c r="BG8" s="57">
        <f>'2017'!AY3</f>
        <v>0</v>
      </c>
      <c r="BH8" s="57">
        <f>'2017'!AZ3</f>
        <v>0</v>
      </c>
      <c r="BI8" s="56">
        <f>'2017'!BA3</f>
        <v>0</v>
      </c>
      <c r="BJ8" s="56">
        <f>'2017'!BB3</f>
        <v>2802</v>
      </c>
      <c r="BK8" s="56">
        <f>'2017'!BC3</f>
        <v>0</v>
      </c>
      <c r="BL8" s="56">
        <f>'2017'!BD3</f>
        <v>0</v>
      </c>
      <c r="BM8" s="58">
        <f>'2017'!BE3</f>
        <v>0</v>
      </c>
      <c r="BN8" s="55">
        <f>'2017'!BF3</f>
        <v>0</v>
      </c>
      <c r="BO8" s="56">
        <f>'2017'!BG3</f>
        <v>2904</v>
      </c>
      <c r="BP8" s="56">
        <f>'2017'!BH3</f>
        <v>0</v>
      </c>
      <c r="BQ8" s="56">
        <f>'2017'!BI3</f>
        <v>0</v>
      </c>
      <c r="BR8" s="56">
        <f>'2017'!BJ3</f>
        <v>0</v>
      </c>
      <c r="BS8" s="56">
        <f>'2017'!BK3</f>
        <v>0</v>
      </c>
      <c r="BT8" s="57">
        <f>'2017'!BL3</f>
        <v>0</v>
      </c>
      <c r="BU8" s="57">
        <f>'2017'!BM3</f>
        <v>0</v>
      </c>
      <c r="BV8" s="57">
        <f>'2017'!BN3</f>
        <v>0</v>
      </c>
      <c r="BW8" s="57">
        <f>'2017'!BO3</f>
        <v>0</v>
      </c>
      <c r="BX8" s="56">
        <f>'2017'!BP3</f>
        <v>0</v>
      </c>
      <c r="BY8" s="56">
        <f>'2017'!BQ3</f>
        <v>2771</v>
      </c>
      <c r="BZ8" s="56">
        <f>'2017'!BR3</f>
        <v>0</v>
      </c>
      <c r="CA8" s="56">
        <f>'2017'!BS3</f>
        <v>0</v>
      </c>
      <c r="CB8" s="58">
        <f>'2017'!BT3</f>
        <v>0</v>
      </c>
      <c r="CC8" s="55">
        <f>'2017'!BU3</f>
        <v>300</v>
      </c>
      <c r="CD8" s="56">
        <f>'2017'!BV3</f>
        <v>2064</v>
      </c>
      <c r="CE8" s="56">
        <f>'2017'!BW3</f>
        <v>0</v>
      </c>
      <c r="CF8" s="56">
        <f>'2017'!BX3</f>
        <v>0</v>
      </c>
      <c r="CG8" s="56">
        <f>'2017'!BY3</f>
        <v>42</v>
      </c>
      <c r="CH8" s="56">
        <f>'2017'!BZ3</f>
        <v>5</v>
      </c>
      <c r="CI8" s="57">
        <f>'2017'!CA3</f>
        <v>7.1</v>
      </c>
      <c r="CJ8" s="57">
        <f>'2017'!CB3</f>
        <v>52.3</v>
      </c>
      <c r="CK8" s="57">
        <f>'2017'!CC3</f>
        <v>2.57</v>
      </c>
      <c r="CL8" s="57">
        <f>'2017'!CD3</f>
        <v>56.3</v>
      </c>
      <c r="CM8" s="56">
        <f>'2017'!CE3</f>
        <v>251</v>
      </c>
      <c r="CN8" s="56">
        <f>'2017'!CF3</f>
        <v>2988</v>
      </c>
      <c r="CO8" s="56">
        <f>'2017'!CG3</f>
        <v>17</v>
      </c>
      <c r="CP8" s="56">
        <f>'2017'!CH3</f>
        <v>0</v>
      </c>
      <c r="CQ8" s="58">
        <f>'2017'!CI3</f>
        <v>0</v>
      </c>
      <c r="CR8" s="55">
        <f>'2017'!CJ3</f>
        <v>2014</v>
      </c>
      <c r="CS8" s="56">
        <f>'2017'!CK3</f>
        <v>3132</v>
      </c>
      <c r="CT8" s="56">
        <f>'2017'!CL3</f>
        <v>8</v>
      </c>
      <c r="CU8" s="56">
        <f>'2017'!CM3</f>
        <v>0</v>
      </c>
      <c r="CV8" s="56">
        <f>'2017'!CN3</f>
        <v>337</v>
      </c>
      <c r="CW8" s="56">
        <f>'2017'!CO3</f>
        <v>71</v>
      </c>
      <c r="CX8" s="57">
        <f>'2017'!CP3</f>
        <v>6</v>
      </c>
      <c r="CY8" s="57">
        <f>'2017'!CQ3</f>
        <v>58.4</v>
      </c>
      <c r="CZ8" s="57">
        <f>'2017'!CR3</f>
        <v>2.62</v>
      </c>
      <c r="DA8" s="57">
        <f>'2017'!CS3</f>
        <v>33.700000000000003</v>
      </c>
      <c r="DB8" s="56">
        <f>'2017'!CT3</f>
        <v>647</v>
      </c>
      <c r="DC8" s="56">
        <f>'2017'!CU3</f>
        <v>2965</v>
      </c>
      <c r="DD8" s="56">
        <f>'2017'!CV3</f>
        <v>45</v>
      </c>
      <c r="DE8" s="56">
        <f>'2017'!CW3</f>
        <v>0</v>
      </c>
      <c r="DF8" s="58">
        <f>'2017'!CX3</f>
        <v>0</v>
      </c>
      <c r="DG8" s="55">
        <f>'2017'!CY3</f>
        <v>1590</v>
      </c>
      <c r="DH8" s="56">
        <f>'2017'!CZ3</f>
        <v>2720</v>
      </c>
      <c r="DI8" s="56">
        <f>'2017'!DA3</f>
        <v>13</v>
      </c>
      <c r="DJ8" s="56">
        <f>'2017'!DB3</f>
        <v>0</v>
      </c>
      <c r="DK8" s="56">
        <f>'2017'!DC3</f>
        <v>252</v>
      </c>
      <c r="DL8" s="56">
        <f>'2017'!DD3</f>
        <v>44</v>
      </c>
      <c r="DM8" s="57">
        <f>'2017'!DE3</f>
        <v>6.3</v>
      </c>
      <c r="DN8" s="57">
        <f>'2017'!DF3</f>
        <v>73.8</v>
      </c>
      <c r="DO8" s="57">
        <f>'2017'!DG3</f>
        <v>3.29</v>
      </c>
      <c r="DP8" s="57">
        <f>'2017'!DH3</f>
        <v>37.9</v>
      </c>
      <c r="DQ8" s="56">
        <f>'2017'!DI3</f>
        <v>318</v>
      </c>
      <c r="DR8" s="56">
        <f>'2017'!DJ3</f>
        <v>2056</v>
      </c>
      <c r="DS8" s="56">
        <f>'2017'!DK3</f>
        <v>38</v>
      </c>
      <c r="DT8" s="56">
        <f>'2017'!DL3</f>
        <v>0</v>
      </c>
      <c r="DU8" s="58">
        <f>'2017'!DM3</f>
        <v>0</v>
      </c>
    </row>
    <row r="9" spans="1:125" x14ac:dyDescent="0.2">
      <c r="A9" s="33">
        <f t="shared" si="0"/>
        <v>7</v>
      </c>
      <c r="B9" s="11">
        <f>'2021'!A3</f>
        <v>1</v>
      </c>
      <c r="C9" s="11">
        <v>2021</v>
      </c>
      <c r="D9" s="34" t="str">
        <f>'2021'!B3</f>
        <v>Travis Etienne</v>
      </c>
      <c r="E9" s="14">
        <f>'2021'!C3</f>
        <v>12.277777777777779</v>
      </c>
      <c r="F9" s="14">
        <f t="shared" si="6"/>
        <v>97.1</v>
      </c>
      <c r="G9" s="35">
        <f t="shared" si="2"/>
        <v>2.070837475803625</v>
      </c>
      <c r="H9" s="36" t="str">
        <f>'2021'!D3</f>
        <v>Clemson</v>
      </c>
      <c r="I9" s="37">
        <f>'2021'!E3</f>
        <v>4</v>
      </c>
      <c r="J9" s="38">
        <f>'2021'!F3</f>
        <v>36186</v>
      </c>
      <c r="K9" s="39">
        <f>'2021'!G3</f>
        <v>26.265753424657536</v>
      </c>
      <c r="L9" s="39" t="str">
        <f>'2021'!H3</f>
        <v>SR</v>
      </c>
      <c r="M9" s="39">
        <f>'2021'!I3</f>
        <v>22.271232876712329</v>
      </c>
      <c r="N9" s="39" t="str">
        <f t="shared" si="3"/>
        <v>FREAK</v>
      </c>
      <c r="O9" s="39" t="str">
        <f t="shared" si="9"/>
        <v>3DOWN</v>
      </c>
      <c r="P9" s="37">
        <f>'2021'!J3</f>
        <v>70</v>
      </c>
      <c r="Q9" s="37">
        <f>'2021'!K3</f>
        <v>215</v>
      </c>
      <c r="R9" s="37">
        <f>'2021'!L3</f>
        <v>4.45</v>
      </c>
      <c r="S9" s="40">
        <f>'2021'!M3</f>
        <v>25</v>
      </c>
      <c r="T9" s="41">
        <f>'2021'!N3</f>
        <v>0</v>
      </c>
      <c r="U9" s="42">
        <f>'2021'!O3</f>
        <v>0.13651479880279349</v>
      </c>
      <c r="V9" s="42">
        <f>'2021'!P3</f>
        <v>0.21914516944865958</v>
      </c>
      <c r="W9" s="42">
        <f>'2021'!Q3</f>
        <v>0.25810112217879211</v>
      </c>
      <c r="X9" s="42">
        <f>'2021'!R3</f>
        <v>0.25066357000663569</v>
      </c>
      <c r="Y9" s="42">
        <f>'2021'!S3</f>
        <v>0.25438234609271393</v>
      </c>
      <c r="Z9" s="42">
        <f>'2021'!T3</f>
        <v>0.22894411148344254</v>
      </c>
      <c r="AA9" s="42">
        <f>'2021'!U3</f>
        <v>0.10011560693641619</v>
      </c>
      <c r="AB9" s="42">
        <f>'2021'!V3</f>
        <v>0.14060258249641319</v>
      </c>
      <c r="AC9" s="42">
        <f>'2021'!W3</f>
        <v>0.14060258249641319</v>
      </c>
      <c r="AD9" s="43">
        <f>'2021'!X3</f>
        <v>0.12654232424677186</v>
      </c>
      <c r="AE9" s="44">
        <f>'2021'!Y3</f>
        <v>19.610958904109587</v>
      </c>
      <c r="AF9" s="45">
        <f>'2021'!Z3</f>
        <v>109.65499303730637</v>
      </c>
      <c r="AG9" s="45">
        <f>'2021'!AA3</f>
        <v>30.845918367346936</v>
      </c>
      <c r="AH9" s="45">
        <f>'2021'!AB3</f>
        <v>0.26506024096385544</v>
      </c>
      <c r="AI9" s="45">
        <f>'2021'!AC3</f>
        <v>7.8</v>
      </c>
      <c r="AJ9" s="45">
        <f t="shared" si="4"/>
        <v>12.297872340425531</v>
      </c>
      <c r="AK9" s="45">
        <f t="shared" si="5"/>
        <v>0.22429906542056074</v>
      </c>
      <c r="AL9" s="45">
        <f>'2021'!AD3</f>
        <v>213.9</v>
      </c>
      <c r="AM9" s="45">
        <f>'2021'!AE3</f>
        <v>5.07</v>
      </c>
      <c r="AN9" s="46">
        <f>'2021'!AF3</f>
        <v>51.2</v>
      </c>
      <c r="AO9" s="47">
        <f>'2021'!AG3</f>
        <v>4</v>
      </c>
      <c r="AP9" s="48">
        <f>'2021'!AH3</f>
        <v>9</v>
      </c>
      <c r="AQ9" s="48">
        <f>'2021'!AI3</f>
        <v>6</v>
      </c>
      <c r="AR9" s="48">
        <f t="shared" si="10"/>
        <v>9</v>
      </c>
      <c r="AS9" s="48">
        <f>'2021'!AK3</f>
        <v>7</v>
      </c>
      <c r="AT9" s="48">
        <f>'2021'!AL3</f>
        <v>8</v>
      </c>
      <c r="AU9" s="48">
        <f>'2021'!AM3</f>
        <v>9</v>
      </c>
      <c r="AV9" s="48">
        <f>'2021'!AN3</f>
        <v>8</v>
      </c>
      <c r="AW9" s="49" t="str">
        <f t="shared" si="11"/>
        <v>-</v>
      </c>
      <c r="AX9" s="50">
        <f>'2021'!AP3</f>
        <v>0</v>
      </c>
      <c r="AY9" s="55">
        <f>'2021'!AQ3</f>
        <v>0</v>
      </c>
      <c r="AZ9" s="56">
        <f>'2021'!AR3</f>
        <v>2546</v>
      </c>
      <c r="BA9" s="56">
        <f>'2021'!AS3</f>
        <v>0</v>
      </c>
      <c r="BB9" s="56">
        <f>'2021'!AT3</f>
        <v>30</v>
      </c>
      <c r="BC9" s="56">
        <f>'2021'!AU3</f>
        <v>0</v>
      </c>
      <c r="BD9" s="56">
        <f>'2021'!AV3</f>
        <v>0</v>
      </c>
      <c r="BE9" s="57">
        <f>'2021'!AW3</f>
        <v>0</v>
      </c>
      <c r="BF9" s="57">
        <f>'2021'!AX3</f>
        <v>0</v>
      </c>
      <c r="BG9" s="57">
        <f>'2021'!AY3</f>
        <v>0</v>
      </c>
      <c r="BH9" s="57">
        <f>'2021'!AZ3</f>
        <v>0</v>
      </c>
      <c r="BI9" s="56">
        <f>'2021'!BA3</f>
        <v>0</v>
      </c>
      <c r="BJ9" s="56">
        <f>'2021'!BB3</f>
        <v>5009</v>
      </c>
      <c r="BK9" s="56">
        <f>'2021'!BC3</f>
        <v>0</v>
      </c>
      <c r="BL9" s="56">
        <f>'2021'!BD3</f>
        <v>0</v>
      </c>
      <c r="BM9" s="58">
        <f>'2021'!BE3</f>
        <v>45</v>
      </c>
      <c r="BN9" s="55">
        <f>'2021'!BF3</f>
        <v>764</v>
      </c>
      <c r="BO9" s="56">
        <f>'2021'!BG3</f>
        <v>2717</v>
      </c>
      <c r="BP9" s="56">
        <f>'2021'!BH3</f>
        <v>13</v>
      </c>
      <c r="BQ9" s="56">
        <f>'2021'!BI3</f>
        <v>40</v>
      </c>
      <c r="BR9" s="56">
        <f>'2021'!BJ3</f>
        <v>107</v>
      </c>
      <c r="BS9" s="56">
        <f>'2021'!BK3</f>
        <v>30</v>
      </c>
      <c r="BT9" s="57">
        <f>'2021'!BL3</f>
        <v>7.1</v>
      </c>
      <c r="BU9" s="57">
        <f>'2021'!BM3</f>
        <v>129.19999999999999</v>
      </c>
      <c r="BV9" s="57">
        <f>'2021'!BN3</f>
        <v>4.82</v>
      </c>
      <c r="BW9" s="57">
        <f>'2021'!BO3</f>
        <v>50</v>
      </c>
      <c r="BX9" s="56">
        <f>'2021'!BP3</f>
        <v>57</v>
      </c>
      <c r="BY9" s="56">
        <f>'2021'!BQ3</f>
        <v>3297</v>
      </c>
      <c r="BZ9" s="56">
        <f>'2021'!BR3</f>
        <v>5</v>
      </c>
      <c r="CA9" s="56">
        <f>'2021'!BS3</f>
        <v>0</v>
      </c>
      <c r="CB9" s="58">
        <f>'2021'!BT3</f>
        <v>17</v>
      </c>
      <c r="CC9" s="55">
        <f>'2021'!BU3</f>
        <v>1655</v>
      </c>
      <c r="CD9" s="56">
        <f>'2021'!BV3</f>
        <v>3723</v>
      </c>
      <c r="CE9" s="56">
        <f>'2021'!BW3</f>
        <v>24</v>
      </c>
      <c r="CF9" s="56">
        <f>'2021'!BX3</f>
        <v>49</v>
      </c>
      <c r="CG9" s="56">
        <f>'2021'!BY3</f>
        <v>204</v>
      </c>
      <c r="CH9" s="56">
        <f>'2021'!BZ3</f>
        <v>52</v>
      </c>
      <c r="CI9" s="57">
        <f>'2021'!CA3</f>
        <v>8.1</v>
      </c>
      <c r="CJ9" s="57">
        <f>'2021'!CB3</f>
        <v>112.3</v>
      </c>
      <c r="CK9" s="57">
        <f>'2021'!CC3</f>
        <v>4.33</v>
      </c>
      <c r="CL9" s="57">
        <f>'2021'!CD3</f>
        <v>59.3</v>
      </c>
      <c r="CM9" s="56">
        <f>'2021'!CE3</f>
        <v>78</v>
      </c>
      <c r="CN9" s="56">
        <f>'2021'!CF3</f>
        <v>4185</v>
      </c>
      <c r="CO9" s="56">
        <f>'2021'!CG3</f>
        <v>4</v>
      </c>
      <c r="CP9" s="56">
        <f>'2021'!CH3</f>
        <v>0</v>
      </c>
      <c r="CQ9" s="58">
        <f>'2021'!CI3</f>
        <v>37</v>
      </c>
      <c r="CR9" s="55">
        <f>'2021'!CJ3</f>
        <v>1614</v>
      </c>
      <c r="CS9" s="56">
        <f>'2021'!CK3</f>
        <v>3606</v>
      </c>
      <c r="CT9" s="56">
        <f>'2021'!CL3</f>
        <v>19</v>
      </c>
      <c r="CU9" s="56">
        <f>'2021'!CM3</f>
        <v>45</v>
      </c>
      <c r="CV9" s="56">
        <f>'2021'!CN3</f>
        <v>207</v>
      </c>
      <c r="CW9" s="56">
        <f>'2021'!CO3</f>
        <v>91</v>
      </c>
      <c r="CX9" s="57">
        <f>'2021'!CP3</f>
        <v>7.8</v>
      </c>
      <c r="CY9" s="57">
        <f>'2021'!CQ3</f>
        <v>213.9</v>
      </c>
      <c r="CZ9" s="57">
        <f>'2021'!CR3</f>
        <v>5.07</v>
      </c>
      <c r="DA9" s="57">
        <f>'2021'!CS3</f>
        <v>51.2</v>
      </c>
      <c r="DB9" s="56">
        <f>'2021'!CT3</f>
        <v>433</v>
      </c>
      <c r="DC9" s="56">
        <f>'2021'!CU3</f>
        <v>4325</v>
      </c>
      <c r="DD9" s="56">
        <f>'2021'!CV3</f>
        <v>37</v>
      </c>
      <c r="DE9" s="56">
        <f>'2021'!CW3</f>
        <v>0</v>
      </c>
      <c r="DF9" s="58">
        <f>'2021'!CX3</f>
        <v>40</v>
      </c>
      <c r="DG9" s="55">
        <f>'2021'!CY3</f>
        <v>923</v>
      </c>
      <c r="DH9" s="56">
        <f>'2021'!CZ3</f>
        <v>1846</v>
      </c>
      <c r="DI9" s="56">
        <f>'2021'!DA3</f>
        <v>14</v>
      </c>
      <c r="DJ9" s="56">
        <f>'2021'!DB3</f>
        <v>33</v>
      </c>
      <c r="DK9" s="56">
        <f>'2021'!DC3</f>
        <v>166</v>
      </c>
      <c r="DL9" s="56">
        <f>'2021'!DD3</f>
        <v>44</v>
      </c>
      <c r="DM9" s="57">
        <f>'2021'!DE3</f>
        <v>5.6</v>
      </c>
      <c r="DN9" s="57">
        <f>'2021'!DF3</f>
        <v>102.4</v>
      </c>
      <c r="DO9" s="57">
        <f>'2021'!DG3</f>
        <v>3.84</v>
      </c>
      <c r="DP9" s="57">
        <f>'2021'!DH3</f>
        <v>40.200000000000003</v>
      </c>
      <c r="DQ9" s="56">
        <f>'2021'!DI3</f>
        <v>588</v>
      </c>
      <c r="DR9" s="56">
        <f>'2021'!DJ3</f>
        <v>4182</v>
      </c>
      <c r="DS9" s="56">
        <f>'2021'!DK3</f>
        <v>48</v>
      </c>
      <c r="DT9" s="56">
        <f>'2021'!DL3</f>
        <v>0</v>
      </c>
      <c r="DU9" s="58">
        <f>'2021'!DM3</f>
        <v>31</v>
      </c>
    </row>
    <row r="10" spans="1:125" x14ac:dyDescent="0.2">
      <c r="A10" s="33">
        <f t="shared" si="0"/>
        <v>8</v>
      </c>
      <c r="B10" s="11">
        <f>'2023'!A4</f>
        <v>2</v>
      </c>
      <c r="C10" s="11">
        <v>2023</v>
      </c>
      <c r="D10" s="34" t="str">
        <f>'2023'!B4</f>
        <v>Jahmyr Gibbs</v>
      </c>
      <c r="E10" s="14">
        <f>'2023'!C4</f>
        <v>12.222222222222221</v>
      </c>
      <c r="F10" s="14">
        <f t="shared" si="6"/>
        <v>96.7</v>
      </c>
      <c r="G10" s="35">
        <f t="shared" si="2"/>
        <v>2.0479895481592254</v>
      </c>
      <c r="H10" s="36" t="str">
        <f>'2023'!D4</f>
        <v>Alabama</v>
      </c>
      <c r="I10" s="37">
        <f>'2023'!E4</f>
        <v>1</v>
      </c>
      <c r="J10" s="38">
        <f>'2023'!F4</f>
        <v>37335</v>
      </c>
      <c r="K10" s="39">
        <f>'2023'!G4</f>
        <v>23.117808219178084</v>
      </c>
      <c r="L10" s="39" t="str">
        <f>'2023'!H4</f>
        <v>JR</v>
      </c>
      <c r="M10" s="39">
        <f>'2023'!I4</f>
        <v>21.117808219178084</v>
      </c>
      <c r="N10" s="39" t="str">
        <f t="shared" si="3"/>
        <v>JITTERBUG</v>
      </c>
      <c r="O10" s="39" t="str">
        <f t="shared" si="9"/>
        <v>+RECEIVER</v>
      </c>
      <c r="P10" s="37">
        <f>'2023'!J4</f>
        <v>69</v>
      </c>
      <c r="Q10" s="37">
        <f>'2023'!K4</f>
        <v>199</v>
      </c>
      <c r="R10" s="37">
        <f>'2023'!L4</f>
        <v>4.3600000000000003</v>
      </c>
      <c r="S10" s="40">
        <f>'2023'!M4</f>
        <v>12</v>
      </c>
      <c r="T10" s="41">
        <f>'2023'!N4</f>
        <v>0</v>
      </c>
      <c r="U10" s="42">
        <f>'2023'!O4</f>
        <v>0</v>
      </c>
      <c r="V10" s="42">
        <f>'2023'!P4</f>
        <v>0.19697358296999232</v>
      </c>
      <c r="W10" s="42">
        <f>'2023'!Q4</f>
        <v>0.27586206896551724</v>
      </c>
      <c r="X10" s="42">
        <f>'2023'!R4</f>
        <v>0.22089648500483716</v>
      </c>
      <c r="Y10" s="42">
        <f>'2023'!S4</f>
        <v>0.2483792769851772</v>
      </c>
      <c r="Z10" s="42">
        <f>'2023'!T4</f>
        <v>0.2483792769851772</v>
      </c>
      <c r="AA10" s="42">
        <f>'2023'!U4</f>
        <v>0.19747899159663865</v>
      </c>
      <c r="AB10" s="42">
        <f>'2023'!V4</f>
        <v>0.12131147540983607</v>
      </c>
      <c r="AC10" s="42">
        <f>'2023'!W4</f>
        <v>0.15939523350323737</v>
      </c>
      <c r="AD10" s="43">
        <f>'2023'!X4</f>
        <v>0.15939523350323737</v>
      </c>
      <c r="AE10" s="44">
        <f>'2023'!Y4</f>
        <v>18.463013698630139</v>
      </c>
      <c r="AF10" s="45">
        <f>'2023'!Z4</f>
        <v>110.13798203279227</v>
      </c>
      <c r="AG10" s="45">
        <f>'2023'!AA4</f>
        <v>29.383952951060703</v>
      </c>
      <c r="AH10" s="45">
        <f>'2023'!AB4</f>
        <v>0.25165562913907286</v>
      </c>
      <c r="AI10" s="45">
        <f>'2023'!AC4</f>
        <v>6.1</v>
      </c>
      <c r="AJ10" s="45">
        <f t="shared" si="4"/>
        <v>11.796116504854369</v>
      </c>
      <c r="AK10" s="45">
        <f t="shared" si="5"/>
        <v>0.22564102564102564</v>
      </c>
      <c r="AL10" s="45">
        <f>'2023'!AD4</f>
        <v>99.1</v>
      </c>
      <c r="AM10" s="45">
        <f>'2023'!AE4</f>
        <v>3.39</v>
      </c>
      <c r="AN10" s="46">
        <f>'2023'!AF4</f>
        <v>52.7</v>
      </c>
      <c r="AO10" s="47">
        <f>'2023'!AG4</f>
        <v>6</v>
      </c>
      <c r="AP10" s="48">
        <f>'2023'!AH4</f>
        <v>10</v>
      </c>
      <c r="AQ10" s="48">
        <f>'2023'!AI4</f>
        <v>9</v>
      </c>
      <c r="AR10" s="48">
        <f t="shared" si="10"/>
        <v>9</v>
      </c>
      <c r="AS10" s="48">
        <f>'2023'!AK4</f>
        <v>6</v>
      </c>
      <c r="AT10" s="48">
        <f>'2023'!AL4</f>
        <v>3</v>
      </c>
      <c r="AU10" s="48">
        <f>'2023'!AM4</f>
        <v>4</v>
      </c>
      <c r="AV10" s="48">
        <f>'2023'!AN4</f>
        <v>1</v>
      </c>
      <c r="AW10" s="49">
        <f>'2023'!AO4</f>
        <v>10</v>
      </c>
      <c r="AX10" s="50">
        <f>'2023'!AP4</f>
        <v>0.5</v>
      </c>
      <c r="AY10" s="55">
        <f>'2023'!AQ4</f>
        <v>0</v>
      </c>
      <c r="AZ10" s="56">
        <f>'2023'!AR4</f>
        <v>4225</v>
      </c>
      <c r="BA10" s="56">
        <f>'2023'!AS4</f>
        <v>0</v>
      </c>
      <c r="BB10" s="56">
        <f>'2023'!AT4</f>
        <v>46</v>
      </c>
      <c r="BC10" s="56">
        <f>'2023'!AU4</f>
        <v>0</v>
      </c>
      <c r="BD10" s="56">
        <f>'2023'!AV4</f>
        <v>0</v>
      </c>
      <c r="BE10" s="57">
        <f>'2023'!AW4</f>
        <v>0</v>
      </c>
      <c r="BF10" s="57">
        <f>'2023'!AX4</f>
        <v>0</v>
      </c>
      <c r="BG10" s="57">
        <f>'2023'!AY4</f>
        <v>0</v>
      </c>
      <c r="BH10" s="57">
        <f>'2023'!AZ4</f>
        <v>0</v>
      </c>
      <c r="BI10" s="56">
        <f>'2023'!BA4</f>
        <v>0</v>
      </c>
      <c r="BJ10" s="56">
        <f>'2023'!BB4</f>
        <v>1089</v>
      </c>
      <c r="BK10" s="56">
        <f>'2023'!BC4</f>
        <v>0</v>
      </c>
      <c r="BL10" s="56">
        <f>'2023'!BD4</f>
        <v>0</v>
      </c>
      <c r="BM10" s="58">
        <f>'2023'!BE4</f>
        <v>7</v>
      </c>
      <c r="BN10" s="55">
        <f>'2023'!BF4</f>
        <v>0</v>
      </c>
      <c r="BO10" s="56">
        <f>'2023'!BG4</f>
        <v>1829</v>
      </c>
      <c r="BP10" s="56">
        <f>'2023'!BH4</f>
        <v>0</v>
      </c>
      <c r="BQ10" s="56">
        <f>'2023'!BI4</f>
        <v>12</v>
      </c>
      <c r="BR10" s="56">
        <f>'2023'!BJ4</f>
        <v>0</v>
      </c>
      <c r="BS10" s="56">
        <f>'2023'!BK4</f>
        <v>0</v>
      </c>
      <c r="BT10" s="57">
        <f>'2023'!BL4</f>
        <v>0</v>
      </c>
      <c r="BU10" s="57">
        <f>'2023'!BM4</f>
        <v>0</v>
      </c>
      <c r="BV10" s="57">
        <f>'2023'!BN4</f>
        <v>0</v>
      </c>
      <c r="BW10" s="57">
        <f>'2023'!BO4</f>
        <v>0</v>
      </c>
      <c r="BX10" s="56">
        <f>'2023'!BP4</f>
        <v>0</v>
      </c>
      <c r="BY10" s="56">
        <f>'2023'!BQ4</f>
        <v>1607</v>
      </c>
      <c r="BZ10" s="56">
        <f>'2023'!BR4</f>
        <v>0</v>
      </c>
      <c r="CA10" s="56">
        <f>'2023'!BS4</f>
        <v>0</v>
      </c>
      <c r="CB10" s="58">
        <f>'2023'!BT4</f>
        <v>14</v>
      </c>
      <c r="CC10" s="55">
        <f>'2023'!BU4</f>
        <v>467</v>
      </c>
      <c r="CD10" s="56">
        <f>'2023'!BV4</f>
        <v>1908</v>
      </c>
      <c r="CE10" s="56">
        <f>'2023'!BW4</f>
        <v>4</v>
      </c>
      <c r="CF10" s="56">
        <f>'2023'!BX4</f>
        <v>18</v>
      </c>
      <c r="CG10" s="56">
        <f>'2023'!BY4</f>
        <v>89</v>
      </c>
      <c r="CH10" s="56">
        <f>'2023'!BZ4</f>
        <v>35</v>
      </c>
      <c r="CI10" s="57">
        <f>'2023'!CA4</f>
        <v>5.2</v>
      </c>
      <c r="CJ10" s="57">
        <f>'2023'!CB4</f>
        <v>167.5</v>
      </c>
      <c r="CK10" s="57">
        <f>'2023'!CC4</f>
        <v>4.17</v>
      </c>
      <c r="CL10" s="57">
        <f>'2023'!CD4</f>
        <v>42.6</v>
      </c>
      <c r="CM10" s="56">
        <f>'2023'!CE4</f>
        <v>301</v>
      </c>
      <c r="CN10" s="56">
        <f>'2023'!CF4</f>
        <v>1991</v>
      </c>
      <c r="CO10" s="56">
        <f>'2023'!CG4</f>
        <v>23</v>
      </c>
      <c r="CP10" s="56">
        <f>'2023'!CH4</f>
        <v>0</v>
      </c>
      <c r="CQ10" s="58">
        <f>'2023'!CI4</f>
        <v>14</v>
      </c>
      <c r="CR10" s="55">
        <f>'2023'!CJ4</f>
        <v>746</v>
      </c>
      <c r="CS10" s="56">
        <f>'2023'!CK4</f>
        <v>2028</v>
      </c>
      <c r="CT10" s="56">
        <f>'2023'!CL4</f>
        <v>4</v>
      </c>
      <c r="CU10" s="56">
        <f>'2023'!CM4</f>
        <v>15</v>
      </c>
      <c r="CV10" s="56">
        <f>'2023'!CN4</f>
        <v>143</v>
      </c>
      <c r="CW10" s="56">
        <f>'2023'!CO4</f>
        <v>34</v>
      </c>
      <c r="CX10" s="57">
        <f>'2023'!CP4</f>
        <v>5.2</v>
      </c>
      <c r="CY10" s="57">
        <f>'2023'!CQ4</f>
        <v>80.8</v>
      </c>
      <c r="CZ10" s="57">
        <f>'2023'!CR4</f>
        <v>3.29</v>
      </c>
      <c r="DA10" s="57">
        <f>'2023'!CS4</f>
        <v>44.1</v>
      </c>
      <c r="DB10" s="56">
        <f>'2023'!CT4</f>
        <v>470</v>
      </c>
      <c r="DC10" s="56">
        <f>'2023'!CU4</f>
        <v>2380</v>
      </c>
      <c r="DD10" s="56">
        <f>'2023'!CV4</f>
        <v>36</v>
      </c>
      <c r="DE10" s="56">
        <f>'2023'!CW4</f>
        <v>0</v>
      </c>
      <c r="DF10" s="58">
        <f>'2023'!CX4</f>
        <v>18</v>
      </c>
      <c r="DG10" s="55">
        <f>'2023'!CY4</f>
        <v>926</v>
      </c>
      <c r="DH10" s="56">
        <f>'2023'!CZ4</f>
        <v>2542</v>
      </c>
      <c r="DI10" s="56">
        <f>'2023'!DA4</f>
        <v>7</v>
      </c>
      <c r="DJ10" s="56">
        <f>'2023'!DB4</f>
        <v>26</v>
      </c>
      <c r="DK10" s="56">
        <f>'2023'!DC4</f>
        <v>151</v>
      </c>
      <c r="DL10" s="56">
        <f>'2023'!DD4</f>
        <v>38</v>
      </c>
      <c r="DM10" s="57">
        <f>'2023'!DE4</f>
        <v>6.1</v>
      </c>
      <c r="DN10" s="57">
        <f>'2023'!DF4</f>
        <v>99.1</v>
      </c>
      <c r="DO10" s="57">
        <f>'2023'!DG4</f>
        <v>3.39</v>
      </c>
      <c r="DP10" s="57">
        <f>'2023'!DH4</f>
        <v>52.7</v>
      </c>
      <c r="DQ10" s="56">
        <f>'2023'!DI4</f>
        <v>444</v>
      </c>
      <c r="DR10" s="56">
        <f>'2023'!DJ4</f>
        <v>3660</v>
      </c>
      <c r="DS10" s="56">
        <f>'2023'!DK4</f>
        <v>44</v>
      </c>
      <c r="DT10" s="56">
        <f>'2023'!DL4</f>
        <v>0</v>
      </c>
      <c r="DU10" s="58">
        <f>'2023'!DM4</f>
        <v>37</v>
      </c>
    </row>
    <row r="11" spans="1:125" x14ac:dyDescent="0.2">
      <c r="A11" s="33">
        <f t="shared" si="0"/>
        <v>9</v>
      </c>
      <c r="B11" s="11">
        <f>'2017'!A4</f>
        <v>2</v>
      </c>
      <c r="C11" s="11">
        <v>2017</v>
      </c>
      <c r="D11" s="34" t="str">
        <f>'2017'!B4</f>
        <v>Dalvin Cook</v>
      </c>
      <c r="E11" s="14">
        <f>'2017'!C4</f>
        <v>11.838888888888889</v>
      </c>
      <c r="F11" s="14">
        <f t="shared" si="6"/>
        <v>96.3</v>
      </c>
      <c r="G11" s="35">
        <f t="shared" si="2"/>
        <v>1.8903388474128755</v>
      </c>
      <c r="H11" s="36" t="str">
        <f>'2017'!D4</f>
        <v>Florida State</v>
      </c>
      <c r="I11" s="37">
        <f>'2017'!E4</f>
        <v>4</v>
      </c>
      <c r="J11" s="38">
        <f>'2017'!F4</f>
        <v>34921</v>
      </c>
      <c r="K11" s="39">
        <f>'2017'!G4</f>
        <v>29.731506849315068</v>
      </c>
      <c r="L11" s="39" t="str">
        <f>'2017'!H4</f>
        <v>JR</v>
      </c>
      <c r="M11" s="39">
        <f>'2017'!I4</f>
        <v>21.728767123287671</v>
      </c>
      <c r="N11" s="39" t="str">
        <f t="shared" si="3"/>
        <v>DYNAMIC</v>
      </c>
      <c r="O11" s="39" t="str">
        <f t="shared" si="9"/>
        <v>3DOWN</v>
      </c>
      <c r="P11" s="37">
        <f>'2017'!J4</f>
        <v>70</v>
      </c>
      <c r="Q11" s="37">
        <f>'2017'!K4</f>
        <v>210</v>
      </c>
      <c r="R11" s="37">
        <f>'2017'!L4</f>
        <v>4.49</v>
      </c>
      <c r="S11" s="59">
        <f>'2017'!M4</f>
        <v>41</v>
      </c>
      <c r="T11" s="41">
        <f>'2017'!N4</f>
        <v>0</v>
      </c>
      <c r="U11" s="42">
        <f>'2017'!O4</f>
        <v>0</v>
      </c>
      <c r="V11" s="42">
        <f>'2017'!P4</f>
        <v>0.19404434374494256</v>
      </c>
      <c r="W11" s="42">
        <f>'2017'!Q4</f>
        <v>0.35195936139332368</v>
      </c>
      <c r="X11" s="42">
        <f>'2017'!R4</f>
        <v>0.36961900049480456</v>
      </c>
      <c r="Y11" s="42">
        <f>'2017'!S4</f>
        <v>0.36961900049480456</v>
      </c>
      <c r="Z11" s="42">
        <f>'2017'!T4</f>
        <v>0.33265710044532409</v>
      </c>
      <c r="AA11" s="42">
        <f>'2017'!U4</f>
        <v>7.3383458646616537E-2</v>
      </c>
      <c r="AB11" s="42">
        <f>'2017'!V4</f>
        <v>0.13923681910865132</v>
      </c>
      <c r="AC11" s="42">
        <f>'2017'!W4</f>
        <v>0.13923681910865132</v>
      </c>
      <c r="AD11" s="43">
        <f>'2017'!X4</f>
        <v>0.1253131371977862</v>
      </c>
      <c r="AE11" s="44">
        <f>'2017'!Y4</f>
        <v>19.073972602739726</v>
      </c>
      <c r="AF11" s="45">
        <f>'2017'!Z4</f>
        <v>103.33892189968716</v>
      </c>
      <c r="AG11" s="45">
        <f>'2017'!AA4</f>
        <v>30.12857142857143</v>
      </c>
      <c r="AH11" s="45">
        <f>'2017'!AB4</f>
        <v>0.31597222222222221</v>
      </c>
      <c r="AI11" s="45">
        <f>'2017'!AC4</f>
        <v>7.4</v>
      </c>
      <c r="AJ11" s="45">
        <f t="shared" si="4"/>
        <v>11.582278481012658</v>
      </c>
      <c r="AK11" s="45">
        <f t="shared" si="5"/>
        <v>0.10280373831775701</v>
      </c>
      <c r="AL11" s="45">
        <f>'2017'!AD4</f>
        <v>128.1</v>
      </c>
      <c r="AM11" s="45">
        <f>'2017'!AE4</f>
        <v>4.1900000000000004</v>
      </c>
      <c r="AN11" s="46">
        <f>'2017'!AF4</f>
        <v>62.9</v>
      </c>
      <c r="AO11" s="47">
        <f>'2017'!AG4</f>
        <v>9</v>
      </c>
      <c r="AP11" s="48">
        <f>'2017'!AH4</f>
        <v>9</v>
      </c>
      <c r="AQ11" s="48">
        <f>'2017'!AI4</f>
        <v>8</v>
      </c>
      <c r="AR11" s="48">
        <f t="shared" si="10"/>
        <v>7</v>
      </c>
      <c r="AS11" s="48">
        <f>'2017'!AK4</f>
        <v>8</v>
      </c>
      <c r="AT11" s="48">
        <f>'2017'!AL4</f>
        <v>7</v>
      </c>
      <c r="AU11" s="48">
        <f>'2017'!AM4</f>
        <v>6</v>
      </c>
      <c r="AV11" s="48">
        <f>'2017'!AN4</f>
        <v>6</v>
      </c>
      <c r="AW11" s="49" t="str">
        <f t="shared" ref="AW11:AW14" si="12">IF(S11=1,10,IF(S11=2,7,IF(S11=3,6,IF(S11=4,4,IF(S11=5,3,IF(S11=6,2,IF(S11=7,1,IF(S11=0,0,"-"))))))))</f>
        <v>-</v>
      </c>
      <c r="AX11" s="50">
        <f>'2017'!AP4</f>
        <v>0</v>
      </c>
      <c r="AY11" s="55">
        <f>'2017'!AQ4</f>
        <v>0</v>
      </c>
      <c r="AZ11" s="56">
        <f>'2017'!AR4</f>
        <v>2882</v>
      </c>
      <c r="BA11" s="56">
        <f>'2017'!AS4</f>
        <v>0</v>
      </c>
      <c r="BB11" s="56">
        <f>'2017'!AT4</f>
        <v>0</v>
      </c>
      <c r="BC11" s="56">
        <f>'2017'!AU4</f>
        <v>0</v>
      </c>
      <c r="BD11" s="56">
        <f>'2017'!AV4</f>
        <v>0</v>
      </c>
      <c r="BE11" s="57">
        <f>'2017'!AW4</f>
        <v>0</v>
      </c>
      <c r="BF11" s="57">
        <f>'2017'!AX4</f>
        <v>0</v>
      </c>
      <c r="BG11" s="57">
        <f>'2017'!AY4</f>
        <v>0</v>
      </c>
      <c r="BH11" s="57">
        <f>'2017'!AZ4</f>
        <v>0</v>
      </c>
      <c r="BI11" s="56">
        <f>'2017'!BA4</f>
        <v>0</v>
      </c>
      <c r="BJ11" s="56">
        <f>'2017'!BB4</f>
        <v>3709</v>
      </c>
      <c r="BK11" s="56">
        <f>'2017'!BC4</f>
        <v>0</v>
      </c>
      <c r="BL11" s="56">
        <f>'2017'!BD4</f>
        <v>0</v>
      </c>
      <c r="BM11" s="58">
        <f>'2017'!BE4</f>
        <v>0</v>
      </c>
      <c r="BN11" s="55">
        <f>'2017'!BF4</f>
        <v>0</v>
      </c>
      <c r="BO11" s="56">
        <f>'2017'!BG4</f>
        <v>2844</v>
      </c>
      <c r="BP11" s="56">
        <f>'2017'!BH4</f>
        <v>0</v>
      </c>
      <c r="BQ11" s="56">
        <f>'2017'!BI4</f>
        <v>0</v>
      </c>
      <c r="BR11" s="56">
        <f>'2017'!BJ4</f>
        <v>0</v>
      </c>
      <c r="BS11" s="56">
        <f>'2017'!BK4</f>
        <v>0</v>
      </c>
      <c r="BT11" s="57">
        <f>'2017'!BL4</f>
        <v>0</v>
      </c>
      <c r="BU11" s="57">
        <f>'2017'!BM4</f>
        <v>0</v>
      </c>
      <c r="BV11" s="57">
        <f>'2017'!BN4</f>
        <v>0</v>
      </c>
      <c r="BW11" s="57">
        <f>'2017'!BO4</f>
        <v>0</v>
      </c>
      <c r="BX11" s="56">
        <f>'2017'!BP4</f>
        <v>0</v>
      </c>
      <c r="BY11" s="56">
        <f>'2017'!BQ4</f>
        <v>4423</v>
      </c>
      <c r="BZ11" s="56">
        <f>'2017'!BR4</f>
        <v>0</v>
      </c>
      <c r="CA11" s="56">
        <f>'2017'!BS4</f>
        <v>0</v>
      </c>
      <c r="CB11" s="58">
        <f>'2017'!BT4</f>
        <v>0</v>
      </c>
      <c r="CC11" s="55">
        <f>'2017'!BU4</f>
        <v>1006</v>
      </c>
      <c r="CD11" s="56">
        <f>'2017'!BV4</f>
        <v>1933</v>
      </c>
      <c r="CE11" s="56">
        <f>'2017'!BW4</f>
        <v>8</v>
      </c>
      <c r="CF11" s="56">
        <f>'2017'!BX4</f>
        <v>0</v>
      </c>
      <c r="CG11" s="56">
        <f>'2017'!BY4</f>
        <v>170</v>
      </c>
      <c r="CH11" s="56">
        <f>'2017'!BZ4</f>
        <v>38</v>
      </c>
      <c r="CI11" s="57">
        <f>'2017'!CA4</f>
        <v>5.9</v>
      </c>
      <c r="CJ11" s="57">
        <f>'2017'!CB4</f>
        <v>74.5</v>
      </c>
      <c r="CK11" s="57">
        <f>'2017'!CC4</f>
        <v>3.41</v>
      </c>
      <c r="CL11" s="57">
        <f>'2017'!CD4</f>
        <v>50.9</v>
      </c>
      <c r="CM11" s="56">
        <f>'2017'!CE4</f>
        <v>193</v>
      </c>
      <c r="CN11" s="56">
        <f>'2017'!CF4</f>
        <v>4246</v>
      </c>
      <c r="CO11" s="56">
        <f>'2017'!CG4</f>
        <v>22</v>
      </c>
      <c r="CP11" s="56">
        <f>'2017'!CH4</f>
        <v>0</v>
      </c>
      <c r="CQ11" s="58">
        <f>'2017'!CI4</f>
        <v>0</v>
      </c>
      <c r="CR11" s="55">
        <f>'2017'!CJ4</f>
        <v>1696</v>
      </c>
      <c r="CS11" s="56">
        <f>'2017'!CK4</f>
        <v>2187</v>
      </c>
      <c r="CT11" s="56">
        <f>'2017'!CL4</f>
        <v>19</v>
      </c>
      <c r="CU11" s="56">
        <f>'2017'!CM4</f>
        <v>0</v>
      </c>
      <c r="CV11" s="56">
        <f>'2017'!CN4</f>
        <v>229</v>
      </c>
      <c r="CW11" s="56">
        <f>'2017'!CO4</f>
        <v>56</v>
      </c>
      <c r="CX11" s="57">
        <f>'2017'!CP4</f>
        <v>7.4</v>
      </c>
      <c r="CY11" s="57">
        <f>'2017'!CQ4</f>
        <v>107.4</v>
      </c>
      <c r="CZ11" s="57">
        <f>'2017'!CR4</f>
        <v>4</v>
      </c>
      <c r="DA11" s="57">
        <f>'2017'!CS4</f>
        <v>62.9</v>
      </c>
      <c r="DB11" s="56">
        <f>'2017'!CT4</f>
        <v>244</v>
      </c>
      <c r="DC11" s="56">
        <f>'2017'!CU4</f>
        <v>3325</v>
      </c>
      <c r="DD11" s="56">
        <f>'2017'!CV4</f>
        <v>24</v>
      </c>
      <c r="DE11" s="56">
        <f>'2017'!CW4</f>
        <v>0</v>
      </c>
      <c r="DF11" s="58">
        <f>'2017'!CX4</f>
        <v>0</v>
      </c>
      <c r="DG11" s="55">
        <f>'2017'!CY4</f>
        <v>1763</v>
      </c>
      <c r="DH11" s="56">
        <f>'2017'!CZ4</f>
        <v>2630</v>
      </c>
      <c r="DI11" s="56">
        <f>'2017'!DA4</f>
        <v>19</v>
      </c>
      <c r="DJ11" s="56">
        <f>'2017'!DB4</f>
        <v>0</v>
      </c>
      <c r="DK11" s="56">
        <f>'2017'!DC4</f>
        <v>288</v>
      </c>
      <c r="DL11" s="56">
        <f>'2017'!DD4</f>
        <v>91</v>
      </c>
      <c r="DM11" s="57">
        <f>'2017'!DE4</f>
        <v>6.1</v>
      </c>
      <c r="DN11" s="57">
        <f>'2017'!DF4</f>
        <v>128.1</v>
      </c>
      <c r="DO11" s="57">
        <f>'2017'!DG4</f>
        <v>4.1900000000000004</v>
      </c>
      <c r="DP11" s="57">
        <f>'2017'!DH4</f>
        <v>45.2</v>
      </c>
      <c r="DQ11" s="56">
        <f>'2017'!DI4</f>
        <v>478</v>
      </c>
      <c r="DR11" s="56">
        <f>'2017'!DJ4</f>
        <v>3433</v>
      </c>
      <c r="DS11" s="56">
        <f>'2017'!DK4</f>
        <v>33</v>
      </c>
      <c r="DT11" s="56">
        <f>'2017'!DL4</f>
        <v>0</v>
      </c>
      <c r="DU11" s="58">
        <f>'2017'!DM4</f>
        <v>0</v>
      </c>
    </row>
    <row r="12" spans="1:125" x14ac:dyDescent="0.2">
      <c r="A12" s="33">
        <f t="shared" si="0"/>
        <v>10</v>
      </c>
      <c r="B12" s="11">
        <f>'2022'!A3</f>
        <v>1</v>
      </c>
      <c r="C12" s="11">
        <v>2022</v>
      </c>
      <c r="D12" s="34" t="str">
        <f>'2022'!B3</f>
        <v>Breece Hall</v>
      </c>
      <c r="E12" s="14">
        <f>'2022'!C3</f>
        <v>11.733333333333333</v>
      </c>
      <c r="F12" s="14">
        <f t="shared" si="6"/>
        <v>95.899999999999991</v>
      </c>
      <c r="G12" s="35">
        <f t="shared" si="2"/>
        <v>1.8469277848885179</v>
      </c>
      <c r="H12" s="36" t="str">
        <f>'2022'!D3</f>
        <v>Iowa State</v>
      </c>
      <c r="I12" s="37">
        <f>'2022'!E3</f>
        <v>3</v>
      </c>
      <c r="J12" s="38">
        <f>'2022'!F3</f>
        <v>37042</v>
      </c>
      <c r="K12" s="39">
        <f>'2022'!G3</f>
        <v>23.920547945205481</v>
      </c>
      <c r="L12" s="39" t="str">
        <f>'2022'!H3</f>
        <v>JR</v>
      </c>
      <c r="M12" s="39">
        <f>'2022'!I3</f>
        <v>20.923287671232877</v>
      </c>
      <c r="N12" s="39" t="str">
        <f t="shared" si="3"/>
        <v>FREAK</v>
      </c>
      <c r="O12" s="39" t="str">
        <f t="shared" si="9"/>
        <v>SLASHER</v>
      </c>
      <c r="P12" s="37">
        <f>'2022'!J3</f>
        <v>71</v>
      </c>
      <c r="Q12" s="37">
        <f>'2022'!K3</f>
        <v>217</v>
      </c>
      <c r="R12" s="37">
        <f>'2022'!L3</f>
        <v>4.3899999999999997</v>
      </c>
      <c r="S12" s="40">
        <f>'2022'!M3</f>
        <v>36</v>
      </c>
      <c r="T12" s="41">
        <f>'2022'!N3</f>
        <v>0</v>
      </c>
      <c r="U12" s="42">
        <f>'2022'!O3</f>
        <v>0</v>
      </c>
      <c r="V12" s="42">
        <f>'2022'!P3</f>
        <v>0.19909972299168974</v>
      </c>
      <c r="W12" s="42">
        <f>'2022'!Q3</f>
        <v>0.33288770053475936</v>
      </c>
      <c r="X12" s="42">
        <f>'2022'!R3</f>
        <v>0.32071027360028992</v>
      </c>
      <c r="Y12" s="42">
        <f>'2022'!S3</f>
        <v>0.32679898706752464</v>
      </c>
      <c r="Z12" s="42">
        <f>'2022'!T3</f>
        <v>0.29411908836077216</v>
      </c>
      <c r="AA12" s="42">
        <f>'2022'!U3</f>
        <v>6.25E-2</v>
      </c>
      <c r="AB12" s="42">
        <f>'2022'!V3</f>
        <v>9.0379008746355682E-2</v>
      </c>
      <c r="AC12" s="42">
        <f>'2022'!W3</f>
        <v>9.0379008746355682E-2</v>
      </c>
      <c r="AD12" s="43">
        <f>'2022'!X3</f>
        <v>8.1341107871720122E-2</v>
      </c>
      <c r="AE12" s="44">
        <f>'2022'!Y3</f>
        <v>18.263013698630136</v>
      </c>
      <c r="AF12" s="45">
        <f>'2022'!Z3</f>
        <v>116.85078882842051</v>
      </c>
      <c r="AG12" s="45">
        <f>'2022'!AA3</f>
        <v>30.262051180321365</v>
      </c>
      <c r="AH12" s="45">
        <f>'2022'!AB3</f>
        <v>0.30278884462151395</v>
      </c>
      <c r="AI12" s="45">
        <f>'2022'!AC3</f>
        <v>5.8</v>
      </c>
      <c r="AJ12" s="45">
        <f t="shared" si="4"/>
        <v>9.0609756097560972</v>
      </c>
      <c r="AK12" s="45">
        <f t="shared" si="5"/>
        <v>0.12847222222222221</v>
      </c>
      <c r="AL12" s="45">
        <f>'2022'!AD3</f>
        <v>88.8</v>
      </c>
      <c r="AM12" s="45">
        <f>'2022'!AE3</f>
        <v>3.34</v>
      </c>
      <c r="AN12" s="46">
        <f>'2022'!AF3</f>
        <v>53.3</v>
      </c>
      <c r="AO12" s="47">
        <f>'2022'!AG3</f>
        <v>8</v>
      </c>
      <c r="AP12" s="48">
        <f>'2022'!AH3</f>
        <v>8</v>
      </c>
      <c r="AQ12" s="48">
        <f>'2022'!AI3</f>
        <v>10</v>
      </c>
      <c r="AR12" s="48">
        <f t="shared" si="10"/>
        <v>10</v>
      </c>
      <c r="AS12" s="48">
        <f>'2022'!AK3</f>
        <v>8</v>
      </c>
      <c r="AT12" s="48">
        <f>'2022'!AL3</f>
        <v>2</v>
      </c>
      <c r="AU12" s="48">
        <f>'2022'!AM3</f>
        <v>3</v>
      </c>
      <c r="AV12" s="48">
        <f>'2022'!AN3</f>
        <v>1</v>
      </c>
      <c r="AW12" s="49" t="str">
        <f t="shared" si="12"/>
        <v>-</v>
      </c>
      <c r="AX12" s="50">
        <f>'2022'!AP3</f>
        <v>1</v>
      </c>
      <c r="AY12" s="55">
        <f>'2022'!AQ3</f>
        <v>0</v>
      </c>
      <c r="AZ12" s="56">
        <f>'2022'!AR3</f>
        <v>1470</v>
      </c>
      <c r="BA12" s="56">
        <f>'2022'!AS3</f>
        <v>0</v>
      </c>
      <c r="BB12" s="56">
        <f>'2022'!AT3</f>
        <v>16</v>
      </c>
      <c r="BC12" s="56">
        <f>'2022'!AU3</f>
        <v>0</v>
      </c>
      <c r="BD12" s="56">
        <f>'2022'!AV3</f>
        <v>0</v>
      </c>
      <c r="BE12" s="57">
        <f>'2022'!AW3</f>
        <v>0</v>
      </c>
      <c r="BF12" s="57">
        <f>'2022'!AX3</f>
        <v>0</v>
      </c>
      <c r="BG12" s="57">
        <f>'2022'!AY3</f>
        <v>0</v>
      </c>
      <c r="BH12" s="57">
        <f>'2022'!AZ3</f>
        <v>0</v>
      </c>
      <c r="BI12" s="56">
        <f>'2022'!BA3</f>
        <v>0</v>
      </c>
      <c r="BJ12" s="56">
        <f>'2022'!BB3</f>
        <v>3548</v>
      </c>
      <c r="BK12" s="56">
        <f>'2022'!BC3</f>
        <v>0</v>
      </c>
      <c r="BL12" s="56">
        <f>'2022'!BD3</f>
        <v>0</v>
      </c>
      <c r="BM12" s="58">
        <f>'2022'!BE3</f>
        <v>27</v>
      </c>
      <c r="BN12" s="55">
        <f>'2022'!BF3</f>
        <v>0</v>
      </c>
      <c r="BO12" s="56">
        <f>'2022'!BG3</f>
        <v>1691</v>
      </c>
      <c r="BP12" s="56">
        <f>'2022'!BH3</f>
        <v>0</v>
      </c>
      <c r="BQ12" s="56">
        <f>'2022'!BI3</f>
        <v>20</v>
      </c>
      <c r="BR12" s="56">
        <f>'2022'!BJ3</f>
        <v>0</v>
      </c>
      <c r="BS12" s="56">
        <f>'2022'!BK3</f>
        <v>0</v>
      </c>
      <c r="BT12" s="57">
        <f>'2022'!BL3</f>
        <v>0</v>
      </c>
      <c r="BU12" s="57">
        <f>'2022'!BM3</f>
        <v>0</v>
      </c>
      <c r="BV12" s="57">
        <f>'2022'!BN3</f>
        <v>0</v>
      </c>
      <c r="BW12" s="57">
        <f>'2022'!BO3</f>
        <v>0</v>
      </c>
      <c r="BX12" s="56">
        <f>'2022'!BP3</f>
        <v>0</v>
      </c>
      <c r="BY12" s="56">
        <f>'2022'!BQ3</f>
        <v>3132</v>
      </c>
      <c r="BZ12" s="56">
        <f>'2022'!BR3</f>
        <v>0</v>
      </c>
      <c r="CA12" s="56">
        <f>'2022'!BS3</f>
        <v>0</v>
      </c>
      <c r="CB12" s="58">
        <f>'2022'!BT3</f>
        <v>20</v>
      </c>
      <c r="CC12" s="55">
        <f>'2022'!BU3</f>
        <v>898</v>
      </c>
      <c r="CD12" s="56">
        <f>'2022'!BV3</f>
        <v>1729</v>
      </c>
      <c r="CE12" s="56">
        <f>'2022'!BW3</f>
        <v>9</v>
      </c>
      <c r="CF12" s="56">
        <f>'2022'!BX3</f>
        <v>22</v>
      </c>
      <c r="CG12" s="56">
        <f>'2022'!BY3</f>
        <v>184</v>
      </c>
      <c r="CH12" s="56">
        <f>'2022'!BZ3</f>
        <v>56</v>
      </c>
      <c r="CI12" s="57">
        <f>'2022'!CA3</f>
        <v>4.9000000000000004</v>
      </c>
      <c r="CJ12" s="57">
        <f>'2022'!CB3</f>
        <v>103.8</v>
      </c>
      <c r="CK12" s="57">
        <f>'2022'!CC3</f>
        <v>3.58</v>
      </c>
      <c r="CL12" s="57">
        <f>'2022'!CD3</f>
        <v>34.9</v>
      </c>
      <c r="CM12" s="56">
        <f>'2022'!CE3</f>
        <v>252</v>
      </c>
      <c r="CN12" s="56">
        <f>'2022'!CF3</f>
        <v>4047</v>
      </c>
      <c r="CO12" s="56">
        <f>'2022'!CG3</f>
        <v>23</v>
      </c>
      <c r="CP12" s="56">
        <f>'2022'!CH3</f>
        <v>0</v>
      </c>
      <c r="CQ12" s="58">
        <f>'2022'!CI3</f>
        <v>29</v>
      </c>
      <c r="CR12" s="55">
        <f>'2022'!CJ3</f>
        <v>1562</v>
      </c>
      <c r="CS12" s="56">
        <f>'2022'!CK3</f>
        <v>2340</v>
      </c>
      <c r="CT12" s="56">
        <f>'2022'!CL3</f>
        <v>21</v>
      </c>
      <c r="CU12" s="56">
        <f>'2022'!CM3</f>
        <v>31</v>
      </c>
      <c r="CV12" s="56">
        <f>'2022'!CN3</f>
        <v>280</v>
      </c>
      <c r="CW12" s="56">
        <f>'2022'!CO3</f>
        <v>63</v>
      </c>
      <c r="CX12" s="57">
        <f>'2022'!CP3</f>
        <v>5.6</v>
      </c>
      <c r="CY12" s="57">
        <f>'2022'!CQ3</f>
        <v>81.8</v>
      </c>
      <c r="CZ12" s="57">
        <f>'2022'!CR3</f>
        <v>3.34</v>
      </c>
      <c r="DA12" s="57">
        <f>'2022'!CS3</f>
        <v>46.4</v>
      </c>
      <c r="DB12" s="56">
        <f>'2022'!CT3</f>
        <v>181</v>
      </c>
      <c r="DC12" s="56">
        <f>'2022'!CU3</f>
        <v>2896</v>
      </c>
      <c r="DD12" s="56">
        <f>'2022'!CV3</f>
        <v>22</v>
      </c>
      <c r="DE12" s="56">
        <f>'2022'!CW3</f>
        <v>0</v>
      </c>
      <c r="DF12" s="58">
        <f>'2022'!CX3</f>
        <v>20</v>
      </c>
      <c r="DG12" s="55">
        <f>'2022'!CY3</f>
        <v>1460</v>
      </c>
      <c r="DH12" s="56">
        <f>'2022'!CZ3</f>
        <v>2089</v>
      </c>
      <c r="DI12" s="56">
        <f>'2022'!DA3</f>
        <v>20</v>
      </c>
      <c r="DJ12" s="56">
        <f>'2022'!DB3</f>
        <v>25</v>
      </c>
      <c r="DK12" s="56">
        <f>'2022'!DC3</f>
        <v>251</v>
      </c>
      <c r="DL12" s="56">
        <f>'2022'!DD3</f>
        <v>76</v>
      </c>
      <c r="DM12" s="57">
        <f>'2022'!DE3</f>
        <v>5.8</v>
      </c>
      <c r="DN12" s="57">
        <f>'2022'!DF3</f>
        <v>88.8</v>
      </c>
      <c r="DO12" s="57">
        <f>'2022'!DG3</f>
        <v>2.83</v>
      </c>
      <c r="DP12" s="57">
        <f>'2022'!DH3</f>
        <v>53.3</v>
      </c>
      <c r="DQ12" s="56">
        <f>'2022'!DI3</f>
        <v>310</v>
      </c>
      <c r="DR12" s="56">
        <f>'2022'!DJ3</f>
        <v>3430</v>
      </c>
      <c r="DS12" s="56">
        <f>'2022'!DK3</f>
        <v>37</v>
      </c>
      <c r="DT12" s="56">
        <f>'2022'!DL3</f>
        <v>0</v>
      </c>
      <c r="DU12" s="58">
        <f>'2022'!DM3</f>
        <v>22</v>
      </c>
    </row>
    <row r="13" spans="1:125" x14ac:dyDescent="0.2">
      <c r="A13" s="33">
        <f t="shared" si="0"/>
        <v>11</v>
      </c>
      <c r="B13" s="11">
        <f>'2021'!A4</f>
        <v>2</v>
      </c>
      <c r="C13" s="11">
        <v>2021</v>
      </c>
      <c r="D13" s="34" t="str">
        <f>'2021'!B4</f>
        <v>Javonte Williams</v>
      </c>
      <c r="E13" s="14">
        <f>'2021'!C4</f>
        <v>11.666666666666666</v>
      </c>
      <c r="F13" s="14">
        <f t="shared" si="6"/>
        <v>95.5</v>
      </c>
      <c r="G13" s="35">
        <f t="shared" si="2"/>
        <v>1.8195102717152398</v>
      </c>
      <c r="H13" s="36" t="str">
        <f>'2021'!D4</f>
        <v>North Carolina</v>
      </c>
      <c r="I13" s="37">
        <f>'2021'!E4</f>
        <v>4</v>
      </c>
      <c r="J13" s="38">
        <f>'2021'!F4</f>
        <v>36641</v>
      </c>
      <c r="K13" s="39">
        <f>'2021'!G4</f>
        <v>25.019178082191782</v>
      </c>
      <c r="L13" s="39" t="str">
        <f>'2021'!H4</f>
        <v>JR</v>
      </c>
      <c r="M13" s="39">
        <f>'2021'!I4</f>
        <v>21.024657534246575</v>
      </c>
      <c r="N13" s="39" t="str">
        <f t="shared" si="3"/>
        <v>BELL CALF</v>
      </c>
      <c r="O13" s="39" t="str">
        <f t="shared" si="9"/>
        <v>3DOWN</v>
      </c>
      <c r="P13" s="37">
        <f>'2021'!J4</f>
        <v>70</v>
      </c>
      <c r="Q13" s="37">
        <f>'2021'!K4</f>
        <v>212</v>
      </c>
      <c r="R13" s="37">
        <f>'2021'!L4</f>
        <v>4.57</v>
      </c>
      <c r="S13" s="40">
        <f>'2021'!M4</f>
        <v>35</v>
      </c>
      <c r="T13" s="41">
        <f>'2021'!N4</f>
        <v>0</v>
      </c>
      <c r="U13" s="42">
        <f>'2021'!O4</f>
        <v>0</v>
      </c>
      <c r="V13" s="42">
        <f>'2021'!P4</f>
        <v>5.7988895743368289E-2</v>
      </c>
      <c r="W13" s="42">
        <f>'2021'!Q4</f>
        <v>0.18062317429406036</v>
      </c>
      <c r="X13" s="42">
        <f>'2021'!R4</f>
        <v>0.22398014580425005</v>
      </c>
      <c r="Y13" s="42">
        <f>'2021'!S4</f>
        <v>0.22398014580425005</v>
      </c>
      <c r="Z13" s="42">
        <f>'2021'!T4</f>
        <v>0.20158213122382504</v>
      </c>
      <c r="AA13" s="42">
        <f>'2021'!U4</f>
        <v>4.7362755651237889E-2</v>
      </c>
      <c r="AB13" s="42">
        <f>'2021'!V4</f>
        <v>7.6306331213713025E-2</v>
      </c>
      <c r="AC13" s="42">
        <f>'2021'!W4</f>
        <v>7.6306331213713025E-2</v>
      </c>
      <c r="AD13" s="43">
        <f>'2021'!X4</f>
        <v>6.8675698092341725E-2</v>
      </c>
      <c r="AE13" s="44">
        <f>'2021'!Y4</f>
        <v>19.361643835616437</v>
      </c>
      <c r="AF13" s="45">
        <f>'2021'!Z4</f>
        <v>97.20778701646374</v>
      </c>
      <c r="AG13" s="45">
        <f>'2021'!AA4</f>
        <v>30.415510204081631</v>
      </c>
      <c r="AH13" s="45">
        <f>'2021'!AB4</f>
        <v>0.48407643312101911</v>
      </c>
      <c r="AI13" s="45">
        <f>'2021'!AC4</f>
        <v>7.4</v>
      </c>
      <c r="AJ13" s="45">
        <f t="shared" si="4"/>
        <v>11.086956521739131</v>
      </c>
      <c r="AK13" s="45">
        <f t="shared" si="5"/>
        <v>0.13259668508287292</v>
      </c>
      <c r="AL13" s="45">
        <f>'2021'!AD4</f>
        <v>215.4</v>
      </c>
      <c r="AM13" s="45">
        <f>'2021'!AE4</f>
        <v>4.59</v>
      </c>
      <c r="AN13" s="46">
        <f>'2021'!AF4</f>
        <v>56.5</v>
      </c>
      <c r="AO13" s="47">
        <f>'2021'!AG4</f>
        <v>4</v>
      </c>
      <c r="AP13" s="48">
        <f>'2021'!AH4</f>
        <v>7</v>
      </c>
      <c r="AQ13" s="48">
        <f>'2021'!AI4</f>
        <v>7</v>
      </c>
      <c r="AR13" s="48">
        <f t="shared" si="10"/>
        <v>4</v>
      </c>
      <c r="AS13" s="48">
        <f>'2021'!AK4</f>
        <v>10</v>
      </c>
      <c r="AT13" s="48">
        <f>'2021'!AL4</f>
        <v>7</v>
      </c>
      <c r="AU13" s="48">
        <f>'2021'!AM4</f>
        <v>9</v>
      </c>
      <c r="AV13" s="48">
        <f>'2021'!AN4</f>
        <v>7</v>
      </c>
      <c r="AW13" s="49" t="str">
        <f t="shared" si="12"/>
        <v>-</v>
      </c>
      <c r="AX13" s="50">
        <f>'2021'!AP4</f>
        <v>1</v>
      </c>
      <c r="AY13" s="55">
        <f>'2021'!AQ4</f>
        <v>0</v>
      </c>
      <c r="AZ13" s="56">
        <f>'2021'!AR4</f>
        <v>1896</v>
      </c>
      <c r="BA13" s="56">
        <f>'2021'!AS4</f>
        <v>0</v>
      </c>
      <c r="BB13" s="56">
        <f>'2021'!AT4</f>
        <v>21</v>
      </c>
      <c r="BC13" s="56">
        <f>'2021'!AU4</f>
        <v>0</v>
      </c>
      <c r="BD13" s="56">
        <f>'2021'!AV4</f>
        <v>0</v>
      </c>
      <c r="BE13" s="57">
        <f>'2021'!AW4</f>
        <v>0</v>
      </c>
      <c r="BF13" s="57">
        <f>'2021'!AX4</f>
        <v>0</v>
      </c>
      <c r="BG13" s="57">
        <f>'2021'!AY4</f>
        <v>0</v>
      </c>
      <c r="BH13" s="57">
        <f>'2021'!AZ4</f>
        <v>0</v>
      </c>
      <c r="BI13" s="56">
        <f>'2021'!BA4</f>
        <v>0</v>
      </c>
      <c r="BJ13" s="56">
        <f>'2021'!BB4</f>
        <v>3811</v>
      </c>
      <c r="BK13" s="56">
        <f>'2021'!BC4</f>
        <v>0</v>
      </c>
      <c r="BL13" s="56">
        <f>'2021'!BD4</f>
        <v>0</v>
      </c>
      <c r="BM13" s="58">
        <f>'2021'!BE4</f>
        <v>30</v>
      </c>
      <c r="BN13" s="55">
        <f>'2021'!BF4</f>
        <v>0</v>
      </c>
      <c r="BO13" s="56">
        <f>'2021'!BG4</f>
        <v>1730</v>
      </c>
      <c r="BP13" s="56">
        <f>'2021'!BH4</f>
        <v>0</v>
      </c>
      <c r="BQ13" s="56">
        <f>'2021'!BI4</f>
        <v>17</v>
      </c>
      <c r="BR13" s="56">
        <f>'2021'!BJ4</f>
        <v>0</v>
      </c>
      <c r="BS13" s="56">
        <f>'2021'!BK4</f>
        <v>0</v>
      </c>
      <c r="BT13" s="57">
        <f>'2021'!BL4</f>
        <v>0</v>
      </c>
      <c r="BU13" s="57">
        <f>'2021'!BM4</f>
        <v>0</v>
      </c>
      <c r="BV13" s="57">
        <f>'2021'!BN4</f>
        <v>0</v>
      </c>
      <c r="BW13" s="57">
        <f>'2021'!BO4</f>
        <v>0</v>
      </c>
      <c r="BX13" s="56">
        <f>'2021'!BP4</f>
        <v>0</v>
      </c>
      <c r="BY13" s="56">
        <f>'2021'!BQ4</f>
        <v>2705</v>
      </c>
      <c r="BZ13" s="56">
        <f>'2021'!BR4</f>
        <v>0</v>
      </c>
      <c r="CA13" s="56">
        <f>'2021'!BS4</f>
        <v>0</v>
      </c>
      <c r="CB13" s="58">
        <f>'2021'!BT4</f>
        <v>21</v>
      </c>
      <c r="CC13" s="55">
        <f>'2021'!BU4</f>
        <v>224</v>
      </c>
      <c r="CD13" s="56">
        <f>'2021'!BV4</f>
        <v>2123</v>
      </c>
      <c r="CE13" s="56">
        <f>'2021'!BW4</f>
        <v>5</v>
      </c>
      <c r="CF13" s="56">
        <f>'2021'!BX4</f>
        <v>19</v>
      </c>
      <c r="CG13" s="56">
        <f>'2021'!BY4</f>
        <v>43</v>
      </c>
      <c r="CH13" s="56">
        <f>'2021'!BZ4</f>
        <v>10</v>
      </c>
      <c r="CI13" s="57">
        <f>'2021'!CA4</f>
        <v>5.2</v>
      </c>
      <c r="CJ13" s="57">
        <f>'2021'!CB4</f>
        <v>98.5</v>
      </c>
      <c r="CK13" s="57">
        <f>'2021'!CC4</f>
        <v>3.35</v>
      </c>
      <c r="CL13" s="57">
        <f>'2021'!CD4</f>
        <v>17</v>
      </c>
      <c r="CM13" s="56">
        <f>'2021'!CE4</f>
        <v>58</v>
      </c>
      <c r="CN13" s="56">
        <f>'2021'!CF4</f>
        <v>2740</v>
      </c>
      <c r="CO13" s="56">
        <f>'2021'!CG4</f>
        <v>5</v>
      </c>
      <c r="CP13" s="56">
        <f>'2021'!CH4</f>
        <v>0</v>
      </c>
      <c r="CQ13" s="58">
        <f>'2021'!CI4</f>
        <v>14</v>
      </c>
      <c r="CR13" s="55">
        <f>'2021'!CJ4</f>
        <v>937</v>
      </c>
      <c r="CS13" s="56">
        <f>'2021'!CK4</f>
        <v>2446</v>
      </c>
      <c r="CT13" s="56">
        <f>'2021'!CL4</f>
        <v>5</v>
      </c>
      <c r="CU13" s="56">
        <f>'2021'!CM4</f>
        <v>13</v>
      </c>
      <c r="CV13" s="56">
        <f>'2021'!CN4</f>
        <v>165</v>
      </c>
      <c r="CW13" s="56">
        <f>'2021'!CO4</f>
        <v>56</v>
      </c>
      <c r="CX13" s="57">
        <f>'2021'!CP4</f>
        <v>5.7</v>
      </c>
      <c r="CY13" s="57">
        <f>'2021'!CQ4</f>
        <v>140.6</v>
      </c>
      <c r="CZ13" s="57">
        <f>'2021'!CR4</f>
        <v>4.1900000000000004</v>
      </c>
      <c r="DA13" s="57">
        <f>'2021'!CS4</f>
        <v>33.9</v>
      </c>
      <c r="DB13" s="56">
        <f>'2021'!CT4</f>
        <v>176</v>
      </c>
      <c r="DC13" s="56">
        <f>'2021'!CU4</f>
        <v>3716</v>
      </c>
      <c r="DD13" s="56">
        <f>'2021'!CV4</f>
        <v>17</v>
      </c>
      <c r="DE13" s="56">
        <f>'2021'!CW4</f>
        <v>0</v>
      </c>
      <c r="DF13" s="58">
        <f>'2021'!CX4</f>
        <v>39</v>
      </c>
      <c r="DG13" s="55">
        <f>'2021'!CY4</f>
        <v>1168</v>
      </c>
      <c r="DH13" s="56">
        <f>'2021'!CZ4</f>
        <v>2830</v>
      </c>
      <c r="DI13" s="56">
        <f>'2021'!DA4</f>
        <v>19</v>
      </c>
      <c r="DJ13" s="56">
        <f>'2021'!DB4</f>
        <v>35</v>
      </c>
      <c r="DK13" s="56">
        <f>'2021'!DC4</f>
        <v>157</v>
      </c>
      <c r="DL13" s="56">
        <f>'2021'!DD4</f>
        <v>76</v>
      </c>
      <c r="DM13" s="57">
        <f>'2021'!DE4</f>
        <v>7.4</v>
      </c>
      <c r="DN13" s="57">
        <f>'2021'!DF4</f>
        <v>215.4</v>
      </c>
      <c r="DO13" s="57">
        <f>'2021'!DG4</f>
        <v>4.59</v>
      </c>
      <c r="DP13" s="57">
        <f>'2021'!DH4</f>
        <v>56.5</v>
      </c>
      <c r="DQ13" s="56">
        <f>'2021'!DI4</f>
        <v>276</v>
      </c>
      <c r="DR13" s="56">
        <f>'2021'!DJ4</f>
        <v>3617</v>
      </c>
      <c r="DS13" s="56">
        <f>'2021'!DK4</f>
        <v>24</v>
      </c>
      <c r="DT13" s="56">
        <f>'2021'!DL4</f>
        <v>0</v>
      </c>
      <c r="DU13" s="58">
        <f>'2021'!DM4</f>
        <v>31</v>
      </c>
    </row>
    <row r="14" spans="1:125" x14ac:dyDescent="0.2">
      <c r="A14" s="33">
        <f t="shared" si="0"/>
        <v>12</v>
      </c>
      <c r="B14" s="11">
        <f>'2020'!A4</f>
        <v>2</v>
      </c>
      <c r="C14" s="11">
        <v>2020</v>
      </c>
      <c r="D14" s="34" t="str">
        <f>'2020'!B4</f>
        <v>J.K. Dobbins</v>
      </c>
      <c r="E14" s="14">
        <f>'2020'!C4</f>
        <v>11.56111111111111</v>
      </c>
      <c r="F14" s="14">
        <f t="shared" si="6"/>
        <v>95.1</v>
      </c>
      <c r="G14" s="35">
        <f t="shared" si="2"/>
        <v>1.7760992091908823</v>
      </c>
      <c r="H14" s="36" t="str">
        <f>'2020'!D4</f>
        <v>Ohio State</v>
      </c>
      <c r="I14" s="37">
        <f>'2020'!E4</f>
        <v>2</v>
      </c>
      <c r="J14" s="38">
        <f>'2020'!F4</f>
        <v>36146</v>
      </c>
      <c r="K14" s="39">
        <f>'2020'!G4</f>
        <v>26.375342465753423</v>
      </c>
      <c r="L14" s="39" t="str">
        <f>'2020'!H4</f>
        <v>JR</v>
      </c>
      <c r="M14" s="39">
        <f>'2020'!I4</f>
        <v>21.364383561643837</v>
      </c>
      <c r="N14" s="39" t="str">
        <f t="shared" si="3"/>
        <v>DYNAMIC</v>
      </c>
      <c r="O14" s="39" t="str">
        <f t="shared" si="9"/>
        <v>HORSE</v>
      </c>
      <c r="P14" s="37">
        <f>'2020'!J4</f>
        <v>69</v>
      </c>
      <c r="Q14" s="37">
        <f>'2020'!K4</f>
        <v>209</v>
      </c>
      <c r="R14" s="37">
        <f>'2020'!L4</f>
        <v>4.3899999999999997</v>
      </c>
      <c r="S14" s="40">
        <f>'2020'!M4</f>
        <v>55</v>
      </c>
      <c r="T14" s="41">
        <f>'2020'!N4</f>
        <v>0</v>
      </c>
      <c r="U14" s="42">
        <f>'2020'!O4</f>
        <v>0</v>
      </c>
      <c r="V14" s="42">
        <f>'2020'!P4</f>
        <v>0.21668548842461885</v>
      </c>
      <c r="W14" s="42">
        <f>'2020'!Q4</f>
        <v>0.17551347025873568</v>
      </c>
      <c r="X14" s="42">
        <f>'2020'!R4</f>
        <v>0.30327537403962801</v>
      </c>
      <c r="Y14" s="42">
        <f>'2020'!S4</f>
        <v>0.30327537403962801</v>
      </c>
      <c r="Z14" s="42">
        <f>'2020'!T4</f>
        <v>0.30327537403962801</v>
      </c>
      <c r="AA14" s="42">
        <f>'2020'!U4</f>
        <v>5.1568627450980391E-2</v>
      </c>
      <c r="AB14" s="42">
        <f>'2020'!V4</f>
        <v>6.704668838219327E-2</v>
      </c>
      <c r="AC14" s="42">
        <f>'2020'!W4</f>
        <v>6.704668838219327E-2</v>
      </c>
      <c r="AD14" s="43">
        <f>'2020'!X4</f>
        <v>6.704668838219327E-2</v>
      </c>
      <c r="AE14" s="44">
        <f>'2020'!Y4</f>
        <v>18.720547945205478</v>
      </c>
      <c r="AF14" s="45">
        <f>'2020'!Z4</f>
        <v>112.54292564580592</v>
      </c>
      <c r="AG14" s="45">
        <f>'2020'!AA4</f>
        <v>30.860533501365261</v>
      </c>
      <c r="AH14" s="45">
        <f>'2020'!AB4</f>
        <v>0.2425249169435216</v>
      </c>
      <c r="AI14" s="45">
        <f>'2020'!AC4</f>
        <v>6.7</v>
      </c>
      <c r="AJ14" s="45">
        <f t="shared" si="4"/>
        <v>13.163265306122449</v>
      </c>
      <c r="AK14" s="45">
        <f t="shared" si="5"/>
        <v>7.098765432098765E-2</v>
      </c>
      <c r="AL14" s="45">
        <f>'2020'!AD4</f>
        <v>92.9</v>
      </c>
      <c r="AM14" s="45">
        <f>'2020'!AE4</f>
        <v>4.01</v>
      </c>
      <c r="AN14" s="46">
        <f>'2020'!AF4</f>
        <v>47.5</v>
      </c>
      <c r="AO14" s="47">
        <f>'2020'!AG4</f>
        <v>8</v>
      </c>
      <c r="AP14" s="48">
        <f>'2020'!AH4</f>
        <v>7</v>
      </c>
      <c r="AQ14" s="48">
        <f>'2020'!AI4</f>
        <v>9</v>
      </c>
      <c r="AR14" s="48">
        <f t="shared" si="10"/>
        <v>9</v>
      </c>
      <c r="AS14" s="48">
        <f>'2020'!AK4</f>
        <v>6</v>
      </c>
      <c r="AT14" s="48">
        <f>'2020'!AL4</f>
        <v>5</v>
      </c>
      <c r="AU14" s="48">
        <f>'2020'!AM4</f>
        <v>3</v>
      </c>
      <c r="AV14" s="48">
        <f>'2020'!AN4</f>
        <v>5</v>
      </c>
      <c r="AW14" s="49" t="str">
        <f t="shared" si="12"/>
        <v>-</v>
      </c>
      <c r="AX14" s="50">
        <f>'2020'!AP4</f>
        <v>0.75</v>
      </c>
      <c r="AY14" s="55">
        <f>'2020'!AQ4</f>
        <v>0</v>
      </c>
      <c r="AZ14" s="56">
        <f>'2020'!AR4</f>
        <v>3188</v>
      </c>
      <c r="BA14" s="56">
        <f>'2020'!AS4</f>
        <v>0</v>
      </c>
      <c r="BB14" s="56">
        <f>'2020'!AT4</f>
        <v>39</v>
      </c>
      <c r="BC14" s="56">
        <f>'2020'!AU4</f>
        <v>0</v>
      </c>
      <c r="BD14" s="56">
        <f>'2020'!AV4</f>
        <v>0</v>
      </c>
      <c r="BE14" s="57">
        <f>'2020'!AW4</f>
        <v>0</v>
      </c>
      <c r="BF14" s="57">
        <f>'2020'!AX4</f>
        <v>0</v>
      </c>
      <c r="BG14" s="57">
        <f>'2020'!AY4</f>
        <v>0</v>
      </c>
      <c r="BH14" s="57">
        <f>'2020'!AZ4</f>
        <v>0</v>
      </c>
      <c r="BI14" s="56">
        <f>'2020'!BA4</f>
        <v>0</v>
      </c>
      <c r="BJ14" s="56">
        <f>'2020'!BB4</f>
        <v>2455</v>
      </c>
      <c r="BK14" s="56">
        <f>'2020'!BC4</f>
        <v>0</v>
      </c>
      <c r="BL14" s="56">
        <f>'2020'!BD4</f>
        <v>0</v>
      </c>
      <c r="BM14" s="58">
        <f>'2020'!BE4</f>
        <v>19</v>
      </c>
      <c r="BN14" s="55">
        <f>'2020'!BF4</f>
        <v>0</v>
      </c>
      <c r="BO14" s="56">
        <f>'2020'!BG4</f>
        <v>3188</v>
      </c>
      <c r="BP14" s="56">
        <f>'2020'!BH4</f>
        <v>0</v>
      </c>
      <c r="BQ14" s="56">
        <f>'2020'!BI4</f>
        <v>33</v>
      </c>
      <c r="BR14" s="56">
        <f>'2020'!BJ4</f>
        <v>0</v>
      </c>
      <c r="BS14" s="56">
        <f>'2020'!BK4</f>
        <v>0</v>
      </c>
      <c r="BT14" s="57">
        <f>'2020'!BL4</f>
        <v>0</v>
      </c>
      <c r="BU14" s="57">
        <f>'2020'!BM4</f>
        <v>0</v>
      </c>
      <c r="BV14" s="57">
        <f>'2020'!BN4</f>
        <v>0</v>
      </c>
      <c r="BW14" s="57">
        <f>'2020'!BO4</f>
        <v>0</v>
      </c>
      <c r="BX14" s="56">
        <f>'2020'!BP4</f>
        <v>0</v>
      </c>
      <c r="BY14" s="56">
        <f>'2020'!BQ4</f>
        <v>2781</v>
      </c>
      <c r="BZ14" s="56">
        <f>'2020'!BR4</f>
        <v>0</v>
      </c>
      <c r="CA14" s="56">
        <f>'2020'!BS4</f>
        <v>0</v>
      </c>
      <c r="CB14" s="58">
        <f>'2020'!BT4</f>
        <v>26</v>
      </c>
      <c r="CC14" s="55">
        <f>'2020'!BU4</f>
        <v>1400</v>
      </c>
      <c r="CD14" s="56">
        <f>'2020'!BV4</f>
        <v>3405</v>
      </c>
      <c r="CE14" s="56">
        <f>'2020'!BW4</f>
        <v>7</v>
      </c>
      <c r="CF14" s="56">
        <f>'2020'!BX4</f>
        <v>34</v>
      </c>
      <c r="CG14" s="56">
        <f>'2020'!BY4</f>
        <v>194</v>
      </c>
      <c r="CH14" s="56">
        <f>'2020'!BZ4</f>
        <v>31</v>
      </c>
      <c r="CI14" s="57">
        <f>'2020'!CA4</f>
        <v>7.2</v>
      </c>
      <c r="CJ14" s="57">
        <f>'2020'!CB4</f>
        <v>62.9</v>
      </c>
      <c r="CK14" s="57">
        <f>'2020'!CC4</f>
        <v>4.25</v>
      </c>
      <c r="CL14" s="57">
        <f>'2020'!CD4</f>
        <v>46.4</v>
      </c>
      <c r="CM14" s="56">
        <f>'2020'!CE4</f>
        <v>135</v>
      </c>
      <c r="CN14" s="56">
        <f>'2020'!CF4</f>
        <v>3679</v>
      </c>
      <c r="CO14" s="56">
        <f>'2020'!CG4</f>
        <v>22</v>
      </c>
      <c r="CP14" s="56">
        <f>'2020'!CH4</f>
        <v>0</v>
      </c>
      <c r="CQ14" s="58">
        <f>'2020'!CI4</f>
        <v>39</v>
      </c>
      <c r="CR14" s="55">
        <f>'2020'!CJ4</f>
        <v>1053</v>
      </c>
      <c r="CS14" s="56">
        <f>'2020'!CK4</f>
        <v>2398</v>
      </c>
      <c r="CT14" s="56">
        <f>'2020'!CL4</f>
        <v>10</v>
      </c>
      <c r="CU14" s="56">
        <f>'2020'!CM4</f>
        <v>23</v>
      </c>
      <c r="CV14" s="56">
        <f>'2020'!CN4</f>
        <v>231</v>
      </c>
      <c r="CW14" s="56">
        <f>'2020'!CO4</f>
        <v>38</v>
      </c>
      <c r="CX14" s="57">
        <f>'2020'!CP4</f>
        <v>4.5999999999999996</v>
      </c>
      <c r="CY14" s="57">
        <f>'2020'!CQ4</f>
        <v>43.9</v>
      </c>
      <c r="CZ14" s="57">
        <f>'2020'!CR4</f>
        <v>2.68</v>
      </c>
      <c r="DA14" s="57">
        <f>'2020'!CS4</f>
        <v>15.4</v>
      </c>
      <c r="DB14" s="56">
        <f>'2020'!CT4</f>
        <v>263</v>
      </c>
      <c r="DC14" s="56">
        <f>'2020'!CU4</f>
        <v>5100</v>
      </c>
      <c r="DD14" s="56">
        <f>'2020'!CV4</f>
        <v>4</v>
      </c>
      <c r="DE14" s="56">
        <f>'2020'!CW4</f>
        <v>0</v>
      </c>
      <c r="DF14" s="58">
        <f>'2020'!CX4</f>
        <v>51</v>
      </c>
      <c r="DG14" s="55">
        <f>'2020'!CY4</f>
        <v>2003</v>
      </c>
      <c r="DH14" s="56">
        <f>'2020'!CZ4</f>
        <v>3735</v>
      </c>
      <c r="DI14" s="56">
        <f>'2020'!DA4</f>
        <v>21</v>
      </c>
      <c r="DJ14" s="56">
        <f>'2020'!DB4</f>
        <v>39</v>
      </c>
      <c r="DK14" s="56">
        <f>'2020'!DC4</f>
        <v>301</v>
      </c>
      <c r="DL14" s="56">
        <f>'2020'!DD4</f>
        <v>73</v>
      </c>
      <c r="DM14" s="57">
        <f>'2020'!DE4</f>
        <v>6.7</v>
      </c>
      <c r="DN14" s="57">
        <f>'2020'!DF4</f>
        <v>92.9</v>
      </c>
      <c r="DO14" s="57">
        <f>'2020'!DG4</f>
        <v>4.01</v>
      </c>
      <c r="DP14" s="57">
        <f>'2020'!DH4</f>
        <v>47.5</v>
      </c>
      <c r="DQ14" s="56">
        <f>'2020'!DI4</f>
        <v>247</v>
      </c>
      <c r="DR14" s="56">
        <f>'2020'!DJ4</f>
        <v>3684</v>
      </c>
      <c r="DS14" s="56">
        <f>'2020'!DK4</f>
        <v>23</v>
      </c>
      <c r="DT14" s="56">
        <f>'2020'!DL4</f>
        <v>0</v>
      </c>
      <c r="DU14" s="58">
        <f>'2020'!DM4</f>
        <v>48</v>
      </c>
    </row>
    <row r="15" spans="1:125" x14ac:dyDescent="0.2">
      <c r="A15" s="33">
        <f t="shared" si="0"/>
        <v>13</v>
      </c>
      <c r="B15" s="11">
        <f>'2024'!A3</f>
        <v>1</v>
      </c>
      <c r="C15" s="11">
        <v>2024</v>
      </c>
      <c r="D15" s="34" t="str">
        <f>'2024'!B3</f>
        <v>Jonathon Brooks</v>
      </c>
      <c r="E15" s="14">
        <f>'2024'!C3</f>
        <v>11.52222222222222</v>
      </c>
      <c r="F15" s="14">
        <f t="shared" si="6"/>
        <v>94.699999999999989</v>
      </c>
      <c r="G15" s="35">
        <f t="shared" si="2"/>
        <v>1.760105659839803</v>
      </c>
      <c r="H15" s="36" t="str">
        <f>'2024'!D3</f>
        <v>Texas</v>
      </c>
      <c r="I15" s="37">
        <f>'2024'!E3</f>
        <v>3</v>
      </c>
      <c r="J15" s="38">
        <f>'2024'!F3</f>
        <v>37823</v>
      </c>
      <c r="K15" s="39">
        <f>'2024'!G3</f>
        <v>21.780821917808218</v>
      </c>
      <c r="L15" s="39" t="str">
        <f>'2024'!H3</f>
        <v>JR</v>
      </c>
      <c r="M15" s="39">
        <f>'2024'!I3</f>
        <v>20.783561643835615</v>
      </c>
      <c r="N15" s="39" t="str">
        <f t="shared" si="3"/>
        <v>BELL COW</v>
      </c>
      <c r="O15" s="39" t="str">
        <f t="shared" si="9"/>
        <v>3DOWN</v>
      </c>
      <c r="P15" s="37">
        <f>'2024'!J3</f>
        <v>72</v>
      </c>
      <c r="Q15" s="37">
        <f>'2024'!K3</f>
        <v>216</v>
      </c>
      <c r="R15" s="37">
        <f>'2024'!L3</f>
        <v>4.55</v>
      </c>
      <c r="S15" s="40">
        <f>'2024'!M3</f>
        <v>46</v>
      </c>
      <c r="T15" s="41">
        <f>'2024'!N3</f>
        <v>0</v>
      </c>
      <c r="U15" s="42">
        <f>'2024'!O3</f>
        <v>0</v>
      </c>
      <c r="V15" s="42">
        <f>'2024'!P3</f>
        <v>9.1219397363465154E-2</v>
      </c>
      <c r="W15" s="42">
        <f>'2024'!Q3</f>
        <v>7.7813248204309668E-2</v>
      </c>
      <c r="X15" s="42">
        <f>'2024'!R3</f>
        <v>0.27053783912422658</v>
      </c>
      <c r="Y15" s="42">
        <f>'2024'!S3</f>
        <v>0.27053783912422658</v>
      </c>
      <c r="Z15" s="42">
        <f>'2024'!T3</f>
        <v>0.24348405521180391</v>
      </c>
      <c r="AA15" s="42">
        <f>'2024'!U3</f>
        <v>2.1896082376612617E-2</v>
      </c>
      <c r="AB15" s="42">
        <f>'2024'!V3</f>
        <v>8.9934278796264255E-2</v>
      </c>
      <c r="AC15" s="42">
        <f>'2024'!W3</f>
        <v>8.9934278796264255E-2</v>
      </c>
      <c r="AD15" s="43">
        <f>'2024'!X3</f>
        <v>8.094085091663783E-2</v>
      </c>
      <c r="AE15" s="44">
        <f>'2024'!Y3</f>
        <v>20.136986301369863</v>
      </c>
      <c r="AF15" s="45">
        <f>'2024'!Z3</f>
        <v>100.79480759748448</v>
      </c>
      <c r="AG15" s="45">
        <f>'2024'!AA3</f>
        <v>29.291666666666664</v>
      </c>
      <c r="AH15" s="45">
        <f>'2024'!AB3</f>
        <v>0.33689839572192515</v>
      </c>
      <c r="AI15" s="45">
        <f>'2024'!AC3</f>
        <v>6.5666666666666664</v>
      </c>
      <c r="AJ15" s="45">
        <f t="shared" si="4"/>
        <v>11.964285714285714</v>
      </c>
      <c r="AK15" s="45">
        <f t="shared" si="5"/>
        <v>0.11792452830188679</v>
      </c>
      <c r="AL15" s="45">
        <f>'2024'!AD3</f>
        <v>140.30000000000001</v>
      </c>
      <c r="AM15" s="45">
        <f>'2024'!AE3</f>
        <v>5.07</v>
      </c>
      <c r="AN15" s="46">
        <f>'2024'!AF3</f>
        <v>54.3</v>
      </c>
      <c r="AO15" s="47">
        <f>'2024'!AG3</f>
        <v>6</v>
      </c>
      <c r="AP15" s="48">
        <f>'2024'!AH3</f>
        <v>8</v>
      </c>
      <c r="AQ15" s="48">
        <f>'2024'!AI3</f>
        <v>4</v>
      </c>
      <c r="AR15" s="48">
        <f>'2024'!AJ3</f>
        <v>6</v>
      </c>
      <c r="AS15" s="48">
        <f>'2024'!AK3</f>
        <v>9</v>
      </c>
      <c r="AT15" s="48">
        <f>'2024'!AL3</f>
        <v>5</v>
      </c>
      <c r="AU15" s="48">
        <f>'2024'!AM3</f>
        <v>7</v>
      </c>
      <c r="AV15" s="48">
        <f>'2024'!AN3</f>
        <v>8</v>
      </c>
      <c r="AW15" s="49">
        <f>'2024'!AO3</f>
        <v>7</v>
      </c>
      <c r="AX15" s="50">
        <f>'2024'!AP3</f>
        <v>1</v>
      </c>
      <c r="AY15" s="55">
        <f>'2024'!AQ3</f>
        <v>0</v>
      </c>
      <c r="AZ15" s="56">
        <f>'2024'!AR3</f>
        <v>1</v>
      </c>
      <c r="BA15" s="56">
        <f>'2024'!AS3</f>
        <v>0</v>
      </c>
      <c r="BB15" s="56">
        <f>'2024'!AT3</f>
        <v>0</v>
      </c>
      <c r="BC15" s="56">
        <f>'2024'!AU3</f>
        <v>0</v>
      </c>
      <c r="BD15" s="56">
        <f>'2024'!AV3</f>
        <v>0</v>
      </c>
      <c r="BE15" s="57">
        <f>'2024'!AW3</f>
        <v>0</v>
      </c>
      <c r="BF15" s="57">
        <f>'2024'!AX3</f>
        <v>0</v>
      </c>
      <c r="BG15" s="57">
        <f>'2024'!AY3</f>
        <v>0</v>
      </c>
      <c r="BH15" s="57">
        <f>'2024'!AZ3</f>
        <v>0</v>
      </c>
      <c r="BI15" s="56">
        <f>'2024'!BA3</f>
        <v>0</v>
      </c>
      <c r="BJ15" s="56">
        <f>'2024'!BB3</f>
        <v>1</v>
      </c>
      <c r="BK15" s="56">
        <f>'2024'!BC3</f>
        <v>0</v>
      </c>
      <c r="BL15" s="56">
        <f>'2024'!BD3</f>
        <v>0</v>
      </c>
      <c r="BM15" s="58">
        <f>'2024'!BE3</f>
        <v>0</v>
      </c>
      <c r="BN15" s="55">
        <f>'2024'!BF3</f>
        <v>0</v>
      </c>
      <c r="BO15" s="56">
        <f>'2024'!BG3</f>
        <v>1</v>
      </c>
      <c r="BP15" s="56">
        <f>'2024'!BH3</f>
        <v>0</v>
      </c>
      <c r="BQ15" s="56">
        <f>'2024'!BI3</f>
        <v>0</v>
      </c>
      <c r="BR15" s="56">
        <f>'2024'!BJ3</f>
        <v>0</v>
      </c>
      <c r="BS15" s="56">
        <f>'2024'!BK3</f>
        <v>0</v>
      </c>
      <c r="BT15" s="57">
        <f>'2024'!BL3</f>
        <v>0</v>
      </c>
      <c r="BU15" s="57">
        <f>'2024'!BM3</f>
        <v>0</v>
      </c>
      <c r="BV15" s="57">
        <f>'2024'!BN3</f>
        <v>0</v>
      </c>
      <c r="BW15" s="57">
        <f>'2024'!BO3</f>
        <v>0</v>
      </c>
      <c r="BX15" s="56">
        <f>'2024'!BP3</f>
        <v>0</v>
      </c>
      <c r="BY15" s="56">
        <f>'2024'!BQ3</f>
        <v>1</v>
      </c>
      <c r="BZ15" s="56">
        <f>'2024'!BR3</f>
        <v>0</v>
      </c>
      <c r="CA15" s="56">
        <f>'2024'!BS3</f>
        <v>0</v>
      </c>
      <c r="CB15" s="58">
        <f>'2024'!BT3</f>
        <v>0</v>
      </c>
      <c r="CC15" s="55">
        <f>'2024'!BU3</f>
        <v>143</v>
      </c>
      <c r="CD15" s="56">
        <f>'2024'!BV3</f>
        <v>797.6</v>
      </c>
      <c r="CE15" s="56">
        <f>'2024'!BW3</f>
        <v>1</v>
      </c>
      <c r="CF15" s="56">
        <f>'2024'!BX3</f>
        <v>8.4</v>
      </c>
      <c r="CG15" s="56">
        <f>'2024'!BY3</f>
        <v>21</v>
      </c>
      <c r="CH15" s="56">
        <f>'2024'!BZ3</f>
        <v>11</v>
      </c>
      <c r="CI15" s="57">
        <f>'2024'!CA3</f>
        <v>6.8095238095238093</v>
      </c>
      <c r="CJ15" s="57">
        <f>'2024'!CB3</f>
        <v>281.39999999999998</v>
      </c>
      <c r="CK15" s="57">
        <f>'2024'!CC3</f>
        <v>4.76</v>
      </c>
      <c r="CL15" s="57">
        <f>'2024'!CD3</f>
        <v>39.9</v>
      </c>
      <c r="CM15" s="56">
        <f>'2024'!CE3</f>
        <v>12</v>
      </c>
      <c r="CN15" s="56">
        <f>'2024'!CF3</f>
        <v>901.6</v>
      </c>
      <c r="CO15" s="56">
        <f>'2024'!CG3</f>
        <v>1</v>
      </c>
      <c r="CP15" s="56">
        <f>'2024'!CH3</f>
        <v>0</v>
      </c>
      <c r="CQ15" s="58">
        <f>'2024'!CI3</f>
        <v>9.6</v>
      </c>
      <c r="CR15" s="55">
        <f>'2024'!CJ3</f>
        <v>197</v>
      </c>
      <c r="CS15" s="56">
        <f>'2024'!CK3</f>
        <v>1317.3999999999999</v>
      </c>
      <c r="CT15" s="56">
        <f>'2024'!CL3</f>
        <v>5</v>
      </c>
      <c r="CU15" s="56">
        <f>'2024'!CM3</f>
        <v>15.400000000000002</v>
      </c>
      <c r="CV15" s="56">
        <f>'2024'!CN3</f>
        <v>30</v>
      </c>
      <c r="CW15" s="56">
        <f>'2024'!CO3</f>
        <v>8</v>
      </c>
      <c r="CX15" s="57">
        <f>'2024'!CP3</f>
        <v>6.5666666666666664</v>
      </c>
      <c r="CY15" s="57">
        <f>'2024'!CQ3</f>
        <v>126.7</v>
      </c>
      <c r="CZ15" s="57">
        <f>'2024'!CR3</f>
        <v>5.07</v>
      </c>
      <c r="DA15" s="57">
        <f>'2024'!CS3</f>
        <v>54.3</v>
      </c>
      <c r="DB15" s="56">
        <f>'2024'!CT3</f>
        <v>37</v>
      </c>
      <c r="DC15" s="56">
        <f>'2024'!CU3</f>
        <v>1689.8</v>
      </c>
      <c r="DD15" s="56">
        <f>'2024'!CV3</f>
        <v>2</v>
      </c>
      <c r="DE15" s="56">
        <f>'2024'!CW3</f>
        <v>1</v>
      </c>
      <c r="DF15" s="58">
        <f>'2024'!CX3</f>
        <v>11.9</v>
      </c>
      <c r="DG15" s="55">
        <f>'2024'!CY3</f>
        <v>1135</v>
      </c>
      <c r="DH15" s="56">
        <f>'2024'!CZ3</f>
        <v>2072.4</v>
      </c>
      <c r="DI15" s="56">
        <f>'2024'!DA3</f>
        <v>10</v>
      </c>
      <c r="DJ15" s="56">
        <f>'2024'!DB3</f>
        <v>23.1</v>
      </c>
      <c r="DK15" s="56">
        <f>'2024'!DC3</f>
        <v>187</v>
      </c>
      <c r="DL15" s="56">
        <f>'2024'!DD3</f>
        <v>63</v>
      </c>
      <c r="DM15" s="57">
        <f>'2024'!DE3</f>
        <v>6.1</v>
      </c>
      <c r="DN15" s="57">
        <f>'2024'!DF3</f>
        <v>140.30000000000001</v>
      </c>
      <c r="DO15" s="57">
        <f>'2024'!DG3</f>
        <v>3.91</v>
      </c>
      <c r="DP15" s="57">
        <f>'2024'!DH3</f>
        <v>43.3</v>
      </c>
      <c r="DQ15" s="56">
        <f>'2024'!DI3</f>
        <v>286</v>
      </c>
      <c r="DR15" s="56">
        <f>'2024'!DJ3</f>
        <v>3180.1000000000004</v>
      </c>
      <c r="DS15" s="56">
        <f>'2024'!DK3</f>
        <v>25</v>
      </c>
      <c r="DT15" s="56">
        <f>'2024'!DL3</f>
        <v>1</v>
      </c>
      <c r="DU15" s="58">
        <f>'2024'!DM3</f>
        <v>19.8</v>
      </c>
    </row>
    <row r="16" spans="1:125" x14ac:dyDescent="0.2">
      <c r="A16" s="33">
        <f t="shared" si="0"/>
        <v>14</v>
      </c>
      <c r="B16" s="11">
        <f>'2017'!A5</f>
        <v>3</v>
      </c>
      <c r="C16" s="11">
        <v>2017</v>
      </c>
      <c r="D16" s="34" t="str">
        <f>'2017'!B5</f>
        <v>Leonard Fournette</v>
      </c>
      <c r="E16" s="14">
        <f>'2017'!C5</f>
        <v>11.444444444444445</v>
      </c>
      <c r="F16" s="14">
        <f t="shared" si="6"/>
        <v>94.3</v>
      </c>
      <c r="G16" s="35">
        <f t="shared" si="2"/>
        <v>1.7281185611376457</v>
      </c>
      <c r="H16" s="36" t="str">
        <f>'2017'!D5</f>
        <v>LSU</v>
      </c>
      <c r="I16" s="37">
        <f>'2017'!E5</f>
        <v>1</v>
      </c>
      <c r="J16" s="38">
        <f>'2017'!F5</f>
        <v>34717</v>
      </c>
      <c r="K16" s="39">
        <f>'2017'!G5</f>
        <v>30.290410958904111</v>
      </c>
      <c r="L16" s="39" t="str">
        <f>'2017'!H5</f>
        <v>JR</v>
      </c>
      <c r="M16" s="39">
        <f>'2017'!I5</f>
        <v>22.287671232876711</v>
      </c>
      <c r="N16" s="39" t="str">
        <f t="shared" si="3"/>
        <v>BRUISER</v>
      </c>
      <c r="O16" s="39" t="str">
        <f t="shared" si="9"/>
        <v>PLODDER</v>
      </c>
      <c r="P16" s="37">
        <f>'2017'!J5</f>
        <v>73</v>
      </c>
      <c r="Q16" s="37">
        <f>'2017'!K5</f>
        <v>240</v>
      </c>
      <c r="R16" s="37">
        <f>'2017'!L5</f>
        <v>4.51</v>
      </c>
      <c r="S16" s="59">
        <f>'2017'!M5</f>
        <v>4</v>
      </c>
      <c r="T16" s="41">
        <f>'2017'!N5</f>
        <v>0</v>
      </c>
      <c r="U16" s="42">
        <f>'2017'!O5</f>
        <v>0</v>
      </c>
      <c r="V16" s="42">
        <f>'2017'!P5</f>
        <v>0.23049434187016082</v>
      </c>
      <c r="W16" s="42">
        <f>'2017'!Q5</f>
        <v>0.42233657327996948</v>
      </c>
      <c r="X16" s="42">
        <f>'2017'!R5</f>
        <v>0.19519401221193619</v>
      </c>
      <c r="Y16" s="42">
        <f>'2017'!S5</f>
        <v>0.30876529274595282</v>
      </c>
      <c r="Z16" s="42">
        <f>'2017'!T5</f>
        <v>0.30876529274595282</v>
      </c>
      <c r="AA16" s="42">
        <f>'2017'!U5</f>
        <v>0.11639722863741339</v>
      </c>
      <c r="AB16" s="42">
        <f>'2017'!V5</f>
        <v>6.4007014467338891E-2</v>
      </c>
      <c r="AC16" s="42">
        <f>'2017'!W5</f>
        <v>9.0202121552376141E-2</v>
      </c>
      <c r="AD16" s="43">
        <f>'2017'!X5</f>
        <v>9.0202121552376141E-2</v>
      </c>
      <c r="AE16" s="44">
        <f>'2017'!Y5</f>
        <v>19.632876712328766</v>
      </c>
      <c r="AF16" s="45">
        <f>'2017'!Z5</f>
        <v>116.0205900552927</v>
      </c>
      <c r="AG16" s="45">
        <f>'2017'!AA5</f>
        <v>31.66072433852505</v>
      </c>
      <c r="AH16" s="45">
        <f>'2017'!AB5</f>
        <v>0.16279069767441862</v>
      </c>
      <c r="AI16" s="45">
        <f>'2017'!AC5</f>
        <v>6.6</v>
      </c>
      <c r="AJ16" s="45">
        <f t="shared" si="4"/>
        <v>12.3</v>
      </c>
      <c r="AK16" s="45">
        <f t="shared" si="5"/>
        <v>0.10416666666666667</v>
      </c>
      <c r="AL16" s="45">
        <f>'2017'!AD5</f>
        <v>108.9</v>
      </c>
      <c r="AM16" s="45">
        <f>'2017'!AE5</f>
        <v>3.65</v>
      </c>
      <c r="AN16" s="46">
        <f>'2017'!AF5</f>
        <v>46.6</v>
      </c>
      <c r="AO16" s="47">
        <f>'2017'!AG5</f>
        <v>8</v>
      </c>
      <c r="AP16" s="48">
        <f>'2017'!AH5</f>
        <v>8</v>
      </c>
      <c r="AQ16" s="48">
        <f>'2017'!AI5</f>
        <v>6</v>
      </c>
      <c r="AR16" s="48">
        <f>IF(AF16&gt;113.25,10,IF(AF16&gt;=107.84,9,IF(AF16&gt;=105.37,8,IF(AF16&gt;=103.25,7,IF(AF16&gt;=100.55,6,IF(AF16&gt;=98.75,5,IF(AF16&gt;=96.08,4,IF(AF16&gt;=94.39,3,IF(AF16&gt;=88.43,2,IF(AF16&gt;=85.16,1,IF(AF16&lt;85.16,0,FALSE)))))))))))</f>
        <v>10</v>
      </c>
      <c r="AS16" s="48">
        <f>'2017'!AK5</f>
        <v>2</v>
      </c>
      <c r="AT16" s="48">
        <f>'2017'!AL5</f>
        <v>5</v>
      </c>
      <c r="AU16" s="48">
        <f>'2017'!AM5</f>
        <v>5</v>
      </c>
      <c r="AV16" s="48">
        <f>'2017'!AN5</f>
        <v>2</v>
      </c>
      <c r="AW16" s="49">
        <f>IF(S16=1,10,IF(S16=2,7,IF(S16=3,6,IF(S16=4,4,IF(S16=5,3,IF(S16=6,2,IF(S16=7,1,IF(S16=0,0,"-"))))))))</f>
        <v>4</v>
      </c>
      <c r="AX16" s="50">
        <f>'2017'!AP5</f>
        <v>0</v>
      </c>
      <c r="AY16" s="55">
        <f>'2017'!AQ5</f>
        <v>0</v>
      </c>
      <c r="AZ16" s="56">
        <f>'2017'!AR5</f>
        <v>2258</v>
      </c>
      <c r="BA16" s="56">
        <f>'2017'!AS5</f>
        <v>0</v>
      </c>
      <c r="BB16" s="56">
        <f>'2017'!AT5</f>
        <v>0</v>
      </c>
      <c r="BC16" s="56">
        <f>'2017'!AU5</f>
        <v>0</v>
      </c>
      <c r="BD16" s="56">
        <f>'2017'!AV5</f>
        <v>0</v>
      </c>
      <c r="BE16" s="57">
        <f>'2017'!AW5</f>
        <v>0</v>
      </c>
      <c r="BF16" s="57">
        <f>'2017'!AX5</f>
        <v>0</v>
      </c>
      <c r="BG16" s="57">
        <f>'2017'!AY5</f>
        <v>0</v>
      </c>
      <c r="BH16" s="57">
        <f>'2017'!AZ5</f>
        <v>0</v>
      </c>
      <c r="BI16" s="56">
        <f>'2017'!BA5</f>
        <v>0</v>
      </c>
      <c r="BJ16" s="56">
        <f>'2017'!BB5</f>
        <v>2607</v>
      </c>
      <c r="BK16" s="56">
        <f>'2017'!BC5</f>
        <v>0</v>
      </c>
      <c r="BL16" s="56">
        <f>'2017'!BD5</f>
        <v>0</v>
      </c>
      <c r="BM16" s="58">
        <f>'2017'!BE5</f>
        <v>0</v>
      </c>
      <c r="BN16" s="55">
        <f>'2017'!BF5</f>
        <v>0</v>
      </c>
      <c r="BO16" s="56">
        <f>'2017'!BG5</f>
        <v>2630</v>
      </c>
      <c r="BP16" s="56">
        <f>'2017'!BH5</f>
        <v>0</v>
      </c>
      <c r="BQ16" s="56">
        <f>'2017'!BI5</f>
        <v>0</v>
      </c>
      <c r="BR16" s="56">
        <f>'2017'!BJ5</f>
        <v>0</v>
      </c>
      <c r="BS16" s="56">
        <f>'2017'!BK5</f>
        <v>0</v>
      </c>
      <c r="BT16" s="57">
        <f>'2017'!BL5</f>
        <v>0</v>
      </c>
      <c r="BU16" s="57">
        <f>'2017'!BM5</f>
        <v>0</v>
      </c>
      <c r="BV16" s="57">
        <f>'2017'!BN5</f>
        <v>0</v>
      </c>
      <c r="BW16" s="57">
        <f>'2017'!BO5</f>
        <v>0</v>
      </c>
      <c r="BX16" s="56">
        <f>'2017'!BP5</f>
        <v>0</v>
      </c>
      <c r="BY16" s="56">
        <f>'2017'!BQ5</f>
        <v>3263</v>
      </c>
      <c r="BZ16" s="56">
        <f>'2017'!BR5</f>
        <v>0</v>
      </c>
      <c r="CA16" s="56">
        <f>'2017'!BS5</f>
        <v>0</v>
      </c>
      <c r="CB16" s="58">
        <f>'2017'!BT5</f>
        <v>0</v>
      </c>
      <c r="CC16" s="55">
        <f>'2017'!BU5</f>
        <v>1067</v>
      </c>
      <c r="CD16" s="56">
        <f>'2017'!BV5</f>
        <v>2919</v>
      </c>
      <c r="CE16" s="56">
        <f>'2017'!BW5</f>
        <v>10</v>
      </c>
      <c r="CF16" s="56">
        <f>'2017'!BX5</f>
        <v>0</v>
      </c>
      <c r="CG16" s="56">
        <f>'2017'!BY5</f>
        <v>188</v>
      </c>
      <c r="CH16" s="56">
        <f>'2017'!BZ5</f>
        <v>31</v>
      </c>
      <c r="CI16" s="57">
        <f>'2017'!CA5</f>
        <v>5.7</v>
      </c>
      <c r="CJ16" s="57">
        <f>'2017'!CB5</f>
        <v>37.5</v>
      </c>
      <c r="CK16" s="57">
        <f>'2017'!CC5</f>
        <v>2.2000000000000002</v>
      </c>
      <c r="CL16" s="57">
        <f>'2017'!CD5</f>
        <v>40.200000000000003</v>
      </c>
      <c r="CM16" s="56">
        <f>'2017'!CE5</f>
        <v>94</v>
      </c>
      <c r="CN16" s="56">
        <f>'2017'!CF5</f>
        <v>2118</v>
      </c>
      <c r="CO16" s="56">
        <f>'2017'!CG5</f>
        <v>6</v>
      </c>
      <c r="CP16" s="56">
        <f>'2017'!CH5</f>
        <v>0</v>
      </c>
      <c r="CQ16" s="58">
        <f>'2017'!CI5</f>
        <v>0</v>
      </c>
      <c r="CR16" s="55">
        <f>'2017'!CJ5</f>
        <v>1964</v>
      </c>
      <c r="CS16" s="56">
        <f>'2017'!CK5</f>
        <v>3082</v>
      </c>
      <c r="CT16" s="56">
        <f>'2017'!CL5</f>
        <v>22</v>
      </c>
      <c r="CU16" s="56">
        <f>'2017'!CM5</f>
        <v>0</v>
      </c>
      <c r="CV16" s="56">
        <f>'2017'!CN5</f>
        <v>299</v>
      </c>
      <c r="CW16" s="56">
        <f>'2017'!CO5</f>
        <v>85</v>
      </c>
      <c r="CX16" s="57">
        <f>'2017'!CP5</f>
        <v>6.5</v>
      </c>
      <c r="CY16" s="57">
        <f>'2017'!CQ5</f>
        <v>108.9</v>
      </c>
      <c r="CZ16" s="57">
        <f>'2017'!CR5</f>
        <v>3.65</v>
      </c>
      <c r="DA16" s="57">
        <f>'2017'!CS5</f>
        <v>42.5</v>
      </c>
      <c r="DB16" s="56">
        <f>'2017'!CT5</f>
        <v>252</v>
      </c>
      <c r="DC16" s="56">
        <f>'2017'!CU5</f>
        <v>2165</v>
      </c>
      <c r="DD16" s="56">
        <f>'2017'!CV5</f>
        <v>19</v>
      </c>
      <c r="DE16" s="56">
        <f>'2017'!CW5</f>
        <v>0</v>
      </c>
      <c r="DF16" s="58">
        <f>'2017'!CX5</f>
        <v>0</v>
      </c>
      <c r="DG16" s="55">
        <f>'2017'!CY5</f>
        <v>845</v>
      </c>
      <c r="DH16" s="56">
        <f>'2017'!CZ5</f>
        <v>2796</v>
      </c>
      <c r="DI16" s="56">
        <f>'2017'!DA5</f>
        <v>8</v>
      </c>
      <c r="DJ16" s="56">
        <f>'2017'!DB5</f>
        <v>0</v>
      </c>
      <c r="DK16" s="56">
        <f>'2017'!DC5</f>
        <v>129</v>
      </c>
      <c r="DL16" s="56">
        <f>'2017'!DD5</f>
        <v>21</v>
      </c>
      <c r="DM16" s="57">
        <f>'2017'!DE5</f>
        <v>6.6</v>
      </c>
      <c r="DN16" s="57">
        <f>'2017'!DF5</f>
        <v>49.5</v>
      </c>
      <c r="DO16" s="57">
        <f>'2017'!DG5</f>
        <v>2.85</v>
      </c>
      <c r="DP16" s="57">
        <f>'2017'!DH5</f>
        <v>46.6</v>
      </c>
      <c r="DQ16" s="56">
        <f>'2017'!DI5</f>
        <v>146</v>
      </c>
      <c r="DR16" s="56">
        <f>'2017'!DJ5</f>
        <v>2281</v>
      </c>
      <c r="DS16" s="56">
        <f>'2017'!DK5</f>
        <v>15</v>
      </c>
      <c r="DT16" s="56">
        <f>'2017'!DL5</f>
        <v>0</v>
      </c>
      <c r="DU16" s="58">
        <f>'2017'!DM5</f>
        <v>0</v>
      </c>
    </row>
    <row r="17" spans="1:125" x14ac:dyDescent="0.2">
      <c r="A17" s="33">
        <f t="shared" si="0"/>
        <v>15</v>
      </c>
      <c r="B17" s="11">
        <f>'2025'!A5</f>
        <v>3</v>
      </c>
      <c r="C17" s="11">
        <v>2025</v>
      </c>
      <c r="D17" s="34" t="str">
        <f>'2025'!B5</f>
        <v>Kaleb Johnson</v>
      </c>
      <c r="E17" s="14">
        <f>'2025'!C5</f>
        <v>11.383333333333333</v>
      </c>
      <c r="F17" s="14">
        <f t="shared" si="6"/>
        <v>93.899999999999991</v>
      </c>
      <c r="G17" s="35">
        <f t="shared" si="2"/>
        <v>1.702985840728807</v>
      </c>
      <c r="H17" s="36" t="str">
        <f>'2025'!D5</f>
        <v>Iowa</v>
      </c>
      <c r="I17" s="37">
        <f>'2025'!E5</f>
        <v>2</v>
      </c>
      <c r="J17" s="38">
        <f>'2025'!F5</f>
        <v>37847</v>
      </c>
      <c r="K17" s="39">
        <f>'2025'!G5</f>
        <v>21.715068493150685</v>
      </c>
      <c r="L17" s="39" t="str">
        <f>'2025'!H5</f>
        <v>JR</v>
      </c>
      <c r="M17" s="39">
        <f>'2025'!I5</f>
        <v>21.717808219178082</v>
      </c>
      <c r="N17" s="39" t="str">
        <f t="shared" si="3"/>
        <v>BELL COW</v>
      </c>
      <c r="O17" s="39" t="str">
        <f t="shared" si="9"/>
        <v>3DOWN</v>
      </c>
      <c r="P17" s="37">
        <f>'2025'!J5</f>
        <v>73</v>
      </c>
      <c r="Q17" s="37">
        <f>'2025'!K5</f>
        <v>224</v>
      </c>
      <c r="R17" s="37">
        <f>'2025'!L5</f>
        <v>4.57</v>
      </c>
      <c r="S17" s="40">
        <f>'2025'!M5</f>
        <v>83</v>
      </c>
      <c r="T17" s="41">
        <f>'2025'!N5</f>
        <v>0</v>
      </c>
      <c r="U17" s="42">
        <f>'2025'!O5</f>
        <v>0</v>
      </c>
      <c r="V17" s="42">
        <f>'2025'!P5</f>
        <v>0.24590916042208288</v>
      </c>
      <c r="W17" s="42">
        <f>'2025'!Q5</f>
        <v>0.20810234541577824</v>
      </c>
      <c r="X17" s="42">
        <f>'2025'!R5</f>
        <v>0.43719586374695868</v>
      </c>
      <c r="Y17" s="42">
        <f>'2025'!S5</f>
        <v>0.43719586374695868</v>
      </c>
      <c r="Z17" s="42">
        <f>'2025'!T5</f>
        <v>0.43719586374695868</v>
      </c>
      <c r="AA17" s="42">
        <f>'2025'!U5</f>
        <v>2.1079258010118045E-2</v>
      </c>
      <c r="AB17" s="42">
        <f>'2025'!V5</f>
        <v>0.12031408308004055</v>
      </c>
      <c r="AC17" s="42">
        <f>'2025'!W5</f>
        <v>0.12031408308004055</v>
      </c>
      <c r="AD17" s="43">
        <f>'2025'!X5</f>
        <v>0.12031408308004055</v>
      </c>
      <c r="AE17" s="44">
        <f>'2025'!Y5</f>
        <v>19.073972602739726</v>
      </c>
      <c r="AF17" s="45">
        <f>'2025'!Z5</f>
        <v>102.71011458343338</v>
      </c>
      <c r="AG17" s="45">
        <f>'2025'!AA5</f>
        <v>29.550009382623379</v>
      </c>
      <c r="AH17" s="45">
        <f>'2025'!AB5</f>
        <v>0.27500000000000002</v>
      </c>
      <c r="AI17" s="45">
        <f>'2025'!AC5</f>
        <v>6.395833333333333</v>
      </c>
      <c r="AJ17" s="45">
        <f t="shared" si="4"/>
        <v>8.3448275862068968</v>
      </c>
      <c r="AK17" s="45">
        <f t="shared" si="5"/>
        <v>8.3969465648854963E-2</v>
      </c>
      <c r="AL17" s="45">
        <f>'2025'!AD5</f>
        <v>131.5</v>
      </c>
      <c r="AM17" s="45">
        <f>'2025'!AE5</f>
        <v>4.42</v>
      </c>
      <c r="AN17" s="46">
        <f>'2025'!AF5</f>
        <v>56.1</v>
      </c>
      <c r="AO17" s="47">
        <f>'2025'!AG5</f>
        <v>10</v>
      </c>
      <c r="AP17" s="48">
        <f>'2025'!AH5</f>
        <v>9</v>
      </c>
      <c r="AQ17" s="48">
        <f>'2025'!AI5</f>
        <v>8</v>
      </c>
      <c r="AR17" s="48">
        <f>'2025'!AJ5</f>
        <v>6</v>
      </c>
      <c r="AS17" s="48">
        <f>'2025'!AK5</f>
        <v>7</v>
      </c>
      <c r="AT17" s="48">
        <f>'2025'!AL5</f>
        <v>4</v>
      </c>
      <c r="AU17" s="48">
        <f>'2025'!AM5</f>
        <v>7</v>
      </c>
      <c r="AV17" s="48">
        <f>'2025'!AN5</f>
        <v>6</v>
      </c>
      <c r="AW17" s="49">
        <f>'2025'!AO5</f>
        <v>6</v>
      </c>
      <c r="AX17" s="50">
        <f>'2025'!AP5</f>
        <v>0.25</v>
      </c>
      <c r="AY17" s="55">
        <f>'2025'!AQ5</f>
        <v>0</v>
      </c>
      <c r="AZ17" s="56">
        <f>'2025'!AR5</f>
        <v>1</v>
      </c>
      <c r="BA17" s="56">
        <f>'2025'!AS5</f>
        <v>0</v>
      </c>
      <c r="BB17" s="56">
        <f>'2025'!AT5</f>
        <v>0</v>
      </c>
      <c r="BC17" s="56">
        <f>'2025'!AU5</f>
        <v>0</v>
      </c>
      <c r="BD17" s="56">
        <f>'2025'!AV5</f>
        <v>0</v>
      </c>
      <c r="BE17" s="57">
        <f>'2025'!AW5</f>
        <v>0</v>
      </c>
      <c r="BF17" s="57">
        <f>'2025'!AX5</f>
        <v>0</v>
      </c>
      <c r="BG17" s="57">
        <f>'2025'!AY5</f>
        <v>0</v>
      </c>
      <c r="BH17" s="57">
        <f>'2025'!AZ5</f>
        <v>0</v>
      </c>
      <c r="BI17" s="56">
        <f>'2025'!BA5</f>
        <v>0</v>
      </c>
      <c r="BJ17" s="56">
        <f>'2025'!BB5</f>
        <v>0</v>
      </c>
      <c r="BK17" s="56">
        <f>'2025'!BC5</f>
        <v>0</v>
      </c>
      <c r="BL17" s="56">
        <f>'2025'!BD5</f>
        <v>0</v>
      </c>
      <c r="BM17" s="58">
        <f>'2025'!BE5</f>
        <v>0</v>
      </c>
      <c r="BN17" s="55">
        <f>'2025'!BF5</f>
        <v>0</v>
      </c>
      <c r="BO17" s="56">
        <f>'2025'!BG5</f>
        <v>1</v>
      </c>
      <c r="BP17" s="56">
        <f>'2025'!BH5</f>
        <v>0</v>
      </c>
      <c r="BQ17" s="56">
        <f>'2025'!BI5</f>
        <v>0</v>
      </c>
      <c r="BR17" s="56">
        <f>'2025'!BJ5</f>
        <v>0</v>
      </c>
      <c r="BS17" s="56">
        <f>'2025'!BK5</f>
        <v>0</v>
      </c>
      <c r="BT17" s="57">
        <f>'2025'!BL5</f>
        <v>0</v>
      </c>
      <c r="BU17" s="57">
        <f>'2025'!BM5</f>
        <v>0</v>
      </c>
      <c r="BV17" s="57">
        <f>'2025'!BN5</f>
        <v>0</v>
      </c>
      <c r="BW17" s="57">
        <f>'2025'!BO5</f>
        <v>0</v>
      </c>
      <c r="BX17" s="56">
        <f>'2025'!BP5</f>
        <v>0</v>
      </c>
      <c r="BY17" s="56">
        <f>'2025'!BQ5</f>
        <v>0</v>
      </c>
      <c r="BZ17" s="56">
        <f>'2025'!BR5</f>
        <v>0</v>
      </c>
      <c r="CA17" s="56">
        <f>'2025'!BS5</f>
        <v>0</v>
      </c>
      <c r="CB17" s="58">
        <f>'2025'!BT5</f>
        <v>0</v>
      </c>
      <c r="CC17" s="55">
        <f>'2025'!BU5</f>
        <v>777</v>
      </c>
      <c r="CD17" s="56">
        <f>'2025'!BV5</f>
        <v>1232.3999999999999</v>
      </c>
      <c r="CE17" s="56">
        <f>'2025'!BW5</f>
        <v>6</v>
      </c>
      <c r="CF17" s="56">
        <f>'2025'!BX5</f>
        <v>11.700000000000001</v>
      </c>
      <c r="CG17" s="56">
        <f>'2025'!BY5</f>
        <v>151</v>
      </c>
      <c r="CH17" s="56">
        <f>'2025'!BZ5</f>
        <v>50</v>
      </c>
      <c r="CI17" s="57">
        <f>'2025'!CA5</f>
        <v>5.1456953642384109</v>
      </c>
      <c r="CJ17" s="57">
        <f>'2025'!CB5</f>
        <v>107.7</v>
      </c>
      <c r="CK17" s="57">
        <f>'2025'!CC5</f>
        <v>3.34</v>
      </c>
      <c r="CL17" s="57">
        <f>'2025'!CD5</f>
        <v>44.3</v>
      </c>
      <c r="CM17" s="56">
        <f>'2025'!CE5</f>
        <v>27</v>
      </c>
      <c r="CN17" s="56">
        <f>'2025'!CF5</f>
        <v>2037.1</v>
      </c>
      <c r="CO17" s="56">
        <f>'2025'!CG5</f>
        <v>4</v>
      </c>
      <c r="CP17" s="56">
        <f>'2025'!CH5</f>
        <v>0</v>
      </c>
      <c r="CQ17" s="58">
        <f>'2025'!CI5</f>
        <v>6.5</v>
      </c>
      <c r="CR17" s="55">
        <f>'2025'!CJ5</f>
        <v>463</v>
      </c>
      <c r="CS17" s="56">
        <f>'2025'!CK5</f>
        <v>1159</v>
      </c>
      <c r="CT17" s="56">
        <f>'2025'!CL5</f>
        <v>3</v>
      </c>
      <c r="CU17" s="56">
        <f>'2025'!CM5</f>
        <v>8</v>
      </c>
      <c r="CV17" s="56">
        <f>'2025'!CN5</f>
        <v>117</v>
      </c>
      <c r="CW17" s="56">
        <f>'2025'!CO5</f>
        <v>19</v>
      </c>
      <c r="CX17" s="57">
        <f>'2025'!CP5</f>
        <v>3.9572649572649574</v>
      </c>
      <c r="CY17" s="57">
        <f>'2025'!CQ5</f>
        <v>41.4</v>
      </c>
      <c r="CZ17" s="57">
        <f>'2025'!CR5</f>
        <v>2.62</v>
      </c>
      <c r="DA17" s="57">
        <f>'2025'!CS5</f>
        <v>41.7</v>
      </c>
      <c r="DB17" s="56">
        <f>'2025'!CT5</f>
        <v>25</v>
      </c>
      <c r="DC17" s="56">
        <f>'2025'!CU5</f>
        <v>1186</v>
      </c>
      <c r="DD17" s="56">
        <f>'2025'!CV5</f>
        <v>3</v>
      </c>
      <c r="DE17" s="56">
        <f>'2025'!CW5</f>
        <v>0</v>
      </c>
      <c r="DF17" s="58">
        <f>'2025'!CX5</f>
        <v>6</v>
      </c>
      <c r="DG17" s="55">
        <f>'2025'!CY5</f>
        <v>1535</v>
      </c>
      <c r="DH17" s="56">
        <f>'2025'!CZ5</f>
        <v>2366.3999999999996</v>
      </c>
      <c r="DI17" s="56">
        <f>'2025'!DA5</f>
        <v>21</v>
      </c>
      <c r="DJ17" s="56">
        <f>'2025'!DB5</f>
        <v>28.799999999999997</v>
      </c>
      <c r="DK17" s="56">
        <f>'2025'!DC5</f>
        <v>240</v>
      </c>
      <c r="DL17" s="56">
        <f>'2025'!DD5</f>
        <v>66</v>
      </c>
      <c r="DM17" s="57">
        <f>'2025'!DE5</f>
        <v>6.395833333333333</v>
      </c>
      <c r="DN17" s="57">
        <f>'2025'!DF5</f>
        <v>131.5</v>
      </c>
      <c r="DO17" s="57">
        <f>'2025'!DG5</f>
        <v>4.42</v>
      </c>
      <c r="DP17" s="57">
        <f>'2025'!DH5</f>
        <v>56.1</v>
      </c>
      <c r="DQ17" s="56">
        <f>'2025'!DI5</f>
        <v>190</v>
      </c>
      <c r="DR17" s="56">
        <f>'2025'!DJ5</f>
        <v>1579.1999999999998</v>
      </c>
      <c r="DS17" s="56">
        <f>'2025'!DK5</f>
        <v>22</v>
      </c>
      <c r="DT17" s="56">
        <f>'2025'!DL5</f>
        <v>2</v>
      </c>
      <c r="DU17" s="58">
        <f>'2025'!DM5</f>
        <v>9.6000000000000014</v>
      </c>
    </row>
    <row r="18" spans="1:125" x14ac:dyDescent="0.2">
      <c r="A18" s="33">
        <f t="shared" si="0"/>
        <v>16</v>
      </c>
      <c r="B18" s="11">
        <f>'2025'!A6</f>
        <v>4</v>
      </c>
      <c r="C18" s="11">
        <v>2025</v>
      </c>
      <c r="D18" s="34" t="str">
        <f>'2025'!B6</f>
        <v>TreVeyon Henderson</v>
      </c>
      <c r="E18" s="14">
        <f>'2025'!C6</f>
        <v>11.372222222222222</v>
      </c>
      <c r="F18" s="14">
        <f t="shared" si="6"/>
        <v>93.5</v>
      </c>
      <c r="G18" s="35">
        <f t="shared" si="2"/>
        <v>1.6984162551999273</v>
      </c>
      <c r="H18" s="36" t="str">
        <f>'2025'!D6</f>
        <v>Ohio State</v>
      </c>
      <c r="I18" s="37">
        <f>'2025'!E6</f>
        <v>2</v>
      </c>
      <c r="J18" s="38">
        <f>'2025'!F6</f>
        <v>37551</v>
      </c>
      <c r="K18" s="39">
        <f>'2025'!G6</f>
        <v>22.526027397260275</v>
      </c>
      <c r="L18" s="39" t="str">
        <f>'2025'!H6</f>
        <v>SR</v>
      </c>
      <c r="M18" s="39">
        <f>'2025'!I6</f>
        <v>22.528767123287672</v>
      </c>
      <c r="N18" s="39" t="str">
        <f t="shared" si="3"/>
        <v>DYNAMIC</v>
      </c>
      <c r="O18" s="39" t="str">
        <f t="shared" si="9"/>
        <v>+RECEIVER</v>
      </c>
      <c r="P18" s="37">
        <f>'2025'!J6</f>
        <v>70</v>
      </c>
      <c r="Q18" s="37">
        <f>'2025'!K6</f>
        <v>202</v>
      </c>
      <c r="R18" s="37">
        <f>'2025'!L6</f>
        <v>4.43</v>
      </c>
      <c r="S18" s="40">
        <f>'2025'!M6</f>
        <v>38</v>
      </c>
      <c r="T18" s="41">
        <f>'2025'!N6</f>
        <v>0</v>
      </c>
      <c r="U18" s="42">
        <f>'2025'!O6</f>
        <v>0.21363717286807904</v>
      </c>
      <c r="V18" s="42">
        <f>'2025'!P6</f>
        <v>0.15386183003872017</v>
      </c>
      <c r="W18" s="42">
        <f>'2025'!Q6</f>
        <v>0.30139720558882238</v>
      </c>
      <c r="X18" s="42">
        <f>'2025'!R6</f>
        <v>0.18791848617176127</v>
      </c>
      <c r="Y18" s="42">
        <f>'2025'!S6</f>
        <v>0.24465784588029182</v>
      </c>
      <c r="Z18" s="42">
        <f>'2025'!T6</f>
        <v>0.24465784588029182</v>
      </c>
      <c r="AA18" s="42">
        <f>'2025'!U6</f>
        <v>0.10004708097928439</v>
      </c>
      <c r="AB18" s="42">
        <f>'2025'!V6</f>
        <v>6.6777566539923949E-2</v>
      </c>
      <c r="AC18" s="42">
        <f>'2025'!W6</f>
        <v>8.3412323759604168E-2</v>
      </c>
      <c r="AD18" s="43">
        <f>'2025'!X6</f>
        <v>8.3412323759604168E-2</v>
      </c>
      <c r="AE18" s="44">
        <f>'2025'!Y6</f>
        <v>18.87123287671233</v>
      </c>
      <c r="AF18" s="45">
        <f>'2025'!Z6</f>
        <v>104.89781939490845</v>
      </c>
      <c r="AG18" s="45">
        <f>'2025'!AA6</f>
        <v>28.980816326530615</v>
      </c>
      <c r="AH18" s="45">
        <f>'2025'!AB6</f>
        <v>0.25517241379310346</v>
      </c>
      <c r="AI18" s="45">
        <f>'2025'!AC6</f>
        <v>6.9655172413793105</v>
      </c>
      <c r="AJ18" s="45">
        <f t="shared" si="4"/>
        <v>11.463768115942029</v>
      </c>
      <c r="AK18" s="45">
        <f t="shared" si="5"/>
        <v>0.15204678362573099</v>
      </c>
      <c r="AL18" s="45">
        <f>'2025'!AD6</f>
        <v>108.9</v>
      </c>
      <c r="AM18" s="45">
        <f>'2025'!AE6</f>
        <v>4.43</v>
      </c>
      <c r="AN18" s="46">
        <f>'2025'!AF6</f>
        <v>53.9</v>
      </c>
      <c r="AO18" s="47">
        <f>'2025'!AG6</f>
        <v>6</v>
      </c>
      <c r="AP18" s="48">
        <f>'2025'!AH6</f>
        <v>8</v>
      </c>
      <c r="AQ18" s="48">
        <f>'2025'!AI6</f>
        <v>8</v>
      </c>
      <c r="AR18" s="48">
        <f>'2025'!AJ6</f>
        <v>7</v>
      </c>
      <c r="AS18" s="48">
        <f>'2025'!AK6</f>
        <v>6</v>
      </c>
      <c r="AT18" s="48">
        <f>'2025'!AL6</f>
        <v>6</v>
      </c>
      <c r="AU18" s="48">
        <f>'2025'!AM6</f>
        <v>5</v>
      </c>
      <c r="AV18" s="48">
        <f>'2025'!AN6</f>
        <v>6</v>
      </c>
      <c r="AW18" s="49">
        <f>'2025'!AO6</f>
        <v>7</v>
      </c>
      <c r="AX18" s="50">
        <f>'2025'!AP6</f>
        <v>1</v>
      </c>
      <c r="AY18" s="55">
        <f>'2025'!AQ6</f>
        <v>0</v>
      </c>
      <c r="AZ18" s="56">
        <f>'2025'!AR6</f>
        <v>1</v>
      </c>
      <c r="BA18" s="56">
        <f>'2025'!AS6</f>
        <v>0</v>
      </c>
      <c r="BB18" s="56">
        <f>'2025'!AT6</f>
        <v>0</v>
      </c>
      <c r="BC18" s="56">
        <f>'2025'!AU6</f>
        <v>0</v>
      </c>
      <c r="BD18" s="56">
        <f>'2025'!AV6</f>
        <v>0</v>
      </c>
      <c r="BE18" s="57">
        <f>'2025'!AW6</f>
        <v>0</v>
      </c>
      <c r="BF18" s="57">
        <f>'2025'!AX6</f>
        <v>0</v>
      </c>
      <c r="BG18" s="57">
        <f>'2025'!AY6</f>
        <v>0</v>
      </c>
      <c r="BH18" s="57">
        <f>'2025'!AZ6</f>
        <v>0</v>
      </c>
      <c r="BI18" s="56">
        <f>'2025'!BA6</f>
        <v>0</v>
      </c>
      <c r="BJ18" s="56">
        <f>'2025'!BB6</f>
        <v>1</v>
      </c>
      <c r="BK18" s="56">
        <f>'2025'!BC6</f>
        <v>0</v>
      </c>
      <c r="BL18" s="56">
        <f>'2025'!BD6</f>
        <v>0</v>
      </c>
      <c r="BM18" s="58">
        <f>'2025'!BE6</f>
        <v>0</v>
      </c>
      <c r="BN18" s="55">
        <f>'2025'!BF6</f>
        <v>1248</v>
      </c>
      <c r="BO18" s="56">
        <f>'2025'!BG6</f>
        <v>2350.4</v>
      </c>
      <c r="BP18" s="56">
        <f>'2025'!BH6</f>
        <v>15</v>
      </c>
      <c r="BQ18" s="56">
        <f>'2025'!BI6</f>
        <v>23.400000000000002</v>
      </c>
      <c r="BR18" s="56">
        <f>'2025'!BJ6</f>
        <v>183</v>
      </c>
      <c r="BS18" s="56">
        <f>'2025'!BK6</f>
        <v>50</v>
      </c>
      <c r="BT18" s="57">
        <f>'2025'!BL6</f>
        <v>6.8196721311475406</v>
      </c>
      <c r="BU18" s="57">
        <f>'2025'!BM6</f>
        <v>116.9</v>
      </c>
      <c r="BV18" s="57">
        <f>'2025'!BN6</f>
        <v>4.3099999999999996</v>
      </c>
      <c r="BW18" s="57">
        <f>'2025'!BO6</f>
        <v>47.5</v>
      </c>
      <c r="BX18" s="56">
        <f>'2025'!BP6</f>
        <v>312</v>
      </c>
      <c r="BY18" s="56">
        <f>'2025'!BQ6</f>
        <v>4951.7</v>
      </c>
      <c r="BZ18" s="56">
        <f>'2025'!BR6</f>
        <v>27</v>
      </c>
      <c r="CA18" s="56">
        <f>'2025'!BS6</f>
        <v>4</v>
      </c>
      <c r="CB18" s="58">
        <f>'2025'!BT6</f>
        <v>45.5</v>
      </c>
      <c r="CC18" s="55">
        <f>'2025'!BU6</f>
        <v>576</v>
      </c>
      <c r="CD18" s="56">
        <f>'2025'!BV6</f>
        <v>1539.2</v>
      </c>
      <c r="CE18" s="56">
        <f>'2025'!BW6</f>
        <v>6</v>
      </c>
      <c r="CF18" s="56">
        <f>'2025'!BX6</f>
        <v>18.399999999999999</v>
      </c>
      <c r="CG18" s="56">
        <f>'2025'!BY6</f>
        <v>106</v>
      </c>
      <c r="CH18" s="56">
        <f>'2025'!BZ6</f>
        <v>14</v>
      </c>
      <c r="CI18" s="57">
        <f>'2025'!CA6</f>
        <v>5.4339622641509431</v>
      </c>
      <c r="CJ18" s="57">
        <f>'2025'!CB6</f>
        <v>37</v>
      </c>
      <c r="CK18" s="57">
        <f>'2025'!CC6</f>
        <v>2.72</v>
      </c>
      <c r="CL18" s="57">
        <f>'2025'!CD6</f>
        <v>28.3</v>
      </c>
      <c r="CM18" s="56">
        <f>'2025'!CE6</f>
        <v>28</v>
      </c>
      <c r="CN18" s="56">
        <f>'2025'!CF6</f>
        <v>2386.4</v>
      </c>
      <c r="CO18" s="56">
        <f>'2025'!CG6</f>
        <v>4</v>
      </c>
      <c r="CP18" s="56">
        <f>'2025'!CH6</f>
        <v>1</v>
      </c>
      <c r="CQ18" s="58">
        <f>'2025'!CI6</f>
        <v>25.6</v>
      </c>
      <c r="CR18" s="55">
        <f>'2025'!CJ6</f>
        <v>585</v>
      </c>
      <c r="CS18" s="56">
        <f>'2025'!CK6</f>
        <v>805.80000000000007</v>
      </c>
      <c r="CT18" s="56">
        <f>'2025'!CL6</f>
        <v>7</v>
      </c>
      <c r="CU18" s="56">
        <f>'2025'!CM6</f>
        <v>10.199999999999999</v>
      </c>
      <c r="CV18" s="56">
        <f>'2025'!CN6</f>
        <v>156</v>
      </c>
      <c r="CW18" s="56">
        <f>'2025'!CO6</f>
        <v>29</v>
      </c>
      <c r="CX18" s="57">
        <f>'2025'!CP6</f>
        <v>3.75</v>
      </c>
      <c r="CY18" s="57">
        <f>'2025'!CQ6</f>
        <v>82.2</v>
      </c>
      <c r="CZ18" s="57">
        <f>'2025'!CR6</f>
        <v>3.68</v>
      </c>
      <c r="DA18" s="57">
        <f>'2025'!CS6</f>
        <v>48.7</v>
      </c>
      <c r="DB18" s="56">
        <f>'2025'!CT6</f>
        <v>170</v>
      </c>
      <c r="DC18" s="56">
        <f>'2025'!CU6</f>
        <v>1699.1999999999998</v>
      </c>
      <c r="DD18" s="56">
        <f>'2025'!CV6</f>
        <v>12</v>
      </c>
      <c r="DE18" s="56">
        <f>'2025'!CW6</f>
        <v>0</v>
      </c>
      <c r="DF18" s="58">
        <f>'2025'!CX6</f>
        <v>12.600000000000001</v>
      </c>
      <c r="DG18" s="55">
        <f>'2025'!CY6</f>
        <v>1010</v>
      </c>
      <c r="DH18" s="56">
        <f>'2025'!CZ6</f>
        <v>2662</v>
      </c>
      <c r="DI18" s="56">
        <f>'2025'!DA6</f>
        <v>10</v>
      </c>
      <c r="DJ18" s="56">
        <f>'2025'!DB6</f>
        <v>24</v>
      </c>
      <c r="DK18" s="56">
        <f>'2025'!DC6</f>
        <v>145</v>
      </c>
      <c r="DL18" s="56">
        <f>'2025'!DD6</f>
        <v>37</v>
      </c>
      <c r="DM18" s="57">
        <f>'2025'!DE6</f>
        <v>6.9655172413793105</v>
      </c>
      <c r="DN18" s="57">
        <f>'2025'!DF6</f>
        <v>108.9</v>
      </c>
      <c r="DO18" s="57">
        <f>'2025'!DG6</f>
        <v>4.43</v>
      </c>
      <c r="DP18" s="57">
        <f>'2025'!DH6</f>
        <v>53.9</v>
      </c>
      <c r="DQ18" s="56">
        <f>'2025'!DI6</f>
        <v>281</v>
      </c>
      <c r="DR18" s="56">
        <f>'2025'!DJ6</f>
        <v>4208</v>
      </c>
      <c r="DS18" s="56">
        <f>'2025'!DK6</f>
        <v>26</v>
      </c>
      <c r="DT18" s="56">
        <f>'2025'!DL6</f>
        <v>1</v>
      </c>
      <c r="DU18" s="58">
        <f>'2025'!DM6</f>
        <v>28.799999999999997</v>
      </c>
    </row>
    <row r="19" spans="1:125" x14ac:dyDescent="0.2">
      <c r="A19" s="33">
        <f t="shared" si="0"/>
        <v>17</v>
      </c>
      <c r="B19" s="11">
        <f>'2017'!A6</f>
        <v>4</v>
      </c>
      <c r="C19" s="11">
        <v>2017</v>
      </c>
      <c r="D19" s="34" t="str">
        <f>'2017'!B6</f>
        <v>Joe Mixon</v>
      </c>
      <c r="E19" s="14">
        <f>'2017'!C6</f>
        <v>11.2</v>
      </c>
      <c r="F19" s="14">
        <f t="shared" si="6"/>
        <v>93.100000000000009</v>
      </c>
      <c r="G19" s="35">
        <f t="shared" si="2"/>
        <v>1.6275876795022917</v>
      </c>
      <c r="H19" s="36" t="str">
        <f>'2017'!D6</f>
        <v>Oklahoma</v>
      </c>
      <c r="I19" s="37">
        <f>'2017'!E6</f>
        <v>3</v>
      </c>
      <c r="J19" s="38">
        <f>'2017'!F6</f>
        <v>35270</v>
      </c>
      <c r="K19" s="39">
        <f>'2017'!G6</f>
        <v>28.775342465753425</v>
      </c>
      <c r="L19" s="39" t="str">
        <f>'2017'!H6</f>
        <v>RS SO</v>
      </c>
      <c r="M19" s="39">
        <f>'2017'!I6</f>
        <v>20.772602739726029</v>
      </c>
      <c r="N19" s="39" t="str">
        <f t="shared" si="3"/>
        <v>FREAK</v>
      </c>
      <c r="O19" s="39" t="str">
        <f t="shared" si="9"/>
        <v>3DOWN</v>
      </c>
      <c r="P19" s="37">
        <f>'2017'!J6</f>
        <v>71</v>
      </c>
      <c r="Q19" s="37">
        <f>'2017'!K6</f>
        <v>226</v>
      </c>
      <c r="R19" s="37">
        <f>'2017'!L6</f>
        <v>4.43</v>
      </c>
      <c r="S19" s="59">
        <f>'2017'!M6</f>
        <v>48</v>
      </c>
      <c r="T19" s="41">
        <f>'2017'!N6</f>
        <v>0</v>
      </c>
      <c r="U19" s="42">
        <f>'2017'!O6</f>
        <v>0</v>
      </c>
      <c r="V19" s="42">
        <f>'2017'!P6</f>
        <v>0</v>
      </c>
      <c r="W19" s="42">
        <f>'2017'!Q6</f>
        <v>0.16161323081386914</v>
      </c>
      <c r="X19" s="42">
        <f>'2017'!R6</f>
        <v>0.25305047143649473</v>
      </c>
      <c r="Y19" s="42">
        <f>'2017'!S6</f>
        <v>0.25305047143649473</v>
      </c>
      <c r="Z19" s="42">
        <f>'2017'!T6</f>
        <v>0.22774542429284525</v>
      </c>
      <c r="AA19" s="42">
        <f>'2017'!U6</f>
        <v>8.9365951073389918E-2</v>
      </c>
      <c r="AB19" s="42">
        <f>'2017'!V6</f>
        <v>0.13014029995162071</v>
      </c>
      <c r="AC19" s="42">
        <f>'2017'!W6</f>
        <v>0.13014029995162071</v>
      </c>
      <c r="AD19" s="43">
        <f>'2017'!X6</f>
        <v>0.11712626995645864</v>
      </c>
      <c r="AE19" s="44">
        <f>'2017'!Y6</f>
        <v>19.115068493150684</v>
      </c>
      <c r="AF19" s="45">
        <f>'2017'!Z6</f>
        <v>117.36092664974906</v>
      </c>
      <c r="AG19" s="45">
        <f>'2017'!AA6</f>
        <v>31.517159293790915</v>
      </c>
      <c r="AH19" s="45">
        <f>'2017'!AB6</f>
        <v>0.25668449197860965</v>
      </c>
      <c r="AI19" s="45">
        <f>'2017'!AC6</f>
        <v>6.9</v>
      </c>
      <c r="AJ19" s="45">
        <f t="shared" si="4"/>
        <v>13.784615384615385</v>
      </c>
      <c r="AK19" s="45">
        <f t="shared" si="5"/>
        <v>0.16517857142857142</v>
      </c>
      <c r="AL19" s="45">
        <f>'2017'!AD6</f>
        <v>97.7</v>
      </c>
      <c r="AM19" s="45">
        <f>'2017'!AE6</f>
        <v>3.82</v>
      </c>
      <c r="AN19" s="46">
        <f>'2017'!AF6</f>
        <v>56.2</v>
      </c>
      <c r="AO19" s="47">
        <f>'2017'!AG6</f>
        <v>4</v>
      </c>
      <c r="AP19" s="48">
        <f>'2017'!AH6</f>
        <v>9</v>
      </c>
      <c r="AQ19" s="48">
        <f>'2017'!AI6</f>
        <v>7</v>
      </c>
      <c r="AR19" s="48">
        <f t="shared" ref="AR19:AR29" si="13">IF(AF19&gt;113.25,10,IF(AF19&gt;=107.84,9,IF(AF19&gt;=105.37,8,IF(AF19&gt;=103.25,7,IF(AF19&gt;=100.55,6,IF(AF19&gt;=98.75,5,IF(AF19&gt;=96.08,4,IF(AF19&gt;=94.39,3,IF(AF19&gt;=88.43,2,IF(AF19&gt;=85.16,1,IF(AF19&lt;85.16,0,FALSE)))))))))))</f>
        <v>10</v>
      </c>
      <c r="AS19" s="48">
        <f>'2017'!AK6</f>
        <v>6</v>
      </c>
      <c r="AT19" s="48">
        <f>'2017'!AL6</f>
        <v>6</v>
      </c>
      <c r="AU19" s="48">
        <f>'2017'!AM6</f>
        <v>4</v>
      </c>
      <c r="AV19" s="48">
        <f>'2017'!AN6</f>
        <v>3</v>
      </c>
      <c r="AW19" s="49" t="str">
        <f t="shared" ref="AW19:AW21" si="14">IF(S19=1,10,IF(S19=2,7,IF(S19=3,6,IF(S19=4,4,IF(S19=5,3,IF(S19=6,2,IF(S19=7,1,IF(S19=0,0,"-"))))))))</f>
        <v>-</v>
      </c>
      <c r="AX19" s="50">
        <f>'2017'!AP6</f>
        <v>1</v>
      </c>
      <c r="AY19" s="55">
        <f>'2017'!AQ6</f>
        <v>0</v>
      </c>
      <c r="AZ19" s="56">
        <f>'2017'!AR6</f>
        <v>2098</v>
      </c>
      <c r="BA19" s="56">
        <f>'2017'!AS6</f>
        <v>0</v>
      </c>
      <c r="BB19" s="56">
        <f>'2017'!AT6</f>
        <v>0</v>
      </c>
      <c r="BC19" s="56">
        <f>'2017'!AU6</f>
        <v>0</v>
      </c>
      <c r="BD19" s="56">
        <f>'2017'!AV6</f>
        <v>0</v>
      </c>
      <c r="BE19" s="57">
        <f>'2017'!AW6</f>
        <v>0</v>
      </c>
      <c r="BF19" s="57">
        <f>'2017'!AX6</f>
        <v>0</v>
      </c>
      <c r="BG19" s="57">
        <f>'2017'!AY6</f>
        <v>0</v>
      </c>
      <c r="BH19" s="57">
        <f>'2017'!AZ6</f>
        <v>0</v>
      </c>
      <c r="BI19" s="56">
        <f>'2017'!BA6</f>
        <v>0</v>
      </c>
      <c r="BJ19" s="56">
        <f>'2017'!BB6</f>
        <v>4374</v>
      </c>
      <c r="BK19" s="56">
        <f>'2017'!BC6</f>
        <v>0</v>
      </c>
      <c r="BL19" s="56">
        <f>'2017'!BD6</f>
        <v>0</v>
      </c>
      <c r="BM19" s="58">
        <f>'2017'!BE6</f>
        <v>0</v>
      </c>
      <c r="BN19" s="55">
        <f>'2017'!BF6</f>
        <v>0</v>
      </c>
      <c r="BO19" s="56">
        <f>'2017'!BG6</f>
        <v>2911</v>
      </c>
      <c r="BP19" s="56">
        <f>'2017'!BH6</f>
        <v>0</v>
      </c>
      <c r="BQ19" s="56">
        <f>'2017'!BI6</f>
        <v>0</v>
      </c>
      <c r="BR19" s="56">
        <f>'2017'!BJ6</f>
        <v>0</v>
      </c>
      <c r="BS19" s="56">
        <f>'2017'!BK6</f>
        <v>0</v>
      </c>
      <c r="BT19" s="57">
        <f>'2017'!BL6</f>
        <v>0</v>
      </c>
      <c r="BU19" s="57">
        <f>'2017'!BM6</f>
        <v>0</v>
      </c>
      <c r="BV19" s="57">
        <f>'2017'!BN6</f>
        <v>0</v>
      </c>
      <c r="BW19" s="57">
        <f>'2017'!BO6</f>
        <v>0</v>
      </c>
      <c r="BX19" s="56">
        <f>'2017'!BP6</f>
        <v>0</v>
      </c>
      <c r="BY19" s="56">
        <f>'2017'!BQ6</f>
        <v>2588</v>
      </c>
      <c r="BZ19" s="56">
        <f>'2017'!BR6</f>
        <v>0</v>
      </c>
      <c r="CA19" s="56">
        <f>'2017'!BS6</f>
        <v>0</v>
      </c>
      <c r="CB19" s="58">
        <f>'2017'!BT6</f>
        <v>0</v>
      </c>
      <c r="CC19" s="55">
        <f>'2017'!BU6</f>
        <v>0</v>
      </c>
      <c r="CD19" s="56">
        <f>'2017'!BV6</f>
        <v>3395</v>
      </c>
      <c r="CE19" s="56">
        <f>'2017'!BW6</f>
        <v>0</v>
      </c>
      <c r="CF19" s="56">
        <f>'2017'!BX6</f>
        <v>0</v>
      </c>
      <c r="CG19" s="56">
        <f>'2017'!BY6</f>
        <v>0</v>
      </c>
      <c r="CH19" s="56">
        <f>'2017'!BZ6</f>
        <v>0</v>
      </c>
      <c r="CI19" s="57">
        <f>'2017'!CA6</f>
        <v>0</v>
      </c>
      <c r="CJ19" s="57">
        <f>'2017'!CB6</f>
        <v>0</v>
      </c>
      <c r="CK19" s="57">
        <f>'2017'!CC6</f>
        <v>0</v>
      </c>
      <c r="CL19" s="57">
        <f>'2017'!CD6</f>
        <v>0</v>
      </c>
      <c r="CM19" s="56">
        <f>'2017'!CE6</f>
        <v>0</v>
      </c>
      <c r="CN19" s="56">
        <f>'2017'!CF6</f>
        <v>2646</v>
      </c>
      <c r="CO19" s="56">
        <f>'2017'!CG6</f>
        <v>0</v>
      </c>
      <c r="CP19" s="56">
        <f>'2017'!CH6</f>
        <v>0</v>
      </c>
      <c r="CQ19" s="58">
        <f>'2017'!CI6</f>
        <v>0</v>
      </c>
      <c r="CR19" s="55">
        <f>'2017'!CJ6</f>
        <v>756</v>
      </c>
      <c r="CS19" s="56">
        <f>'2017'!CK6</f>
        <v>2887</v>
      </c>
      <c r="CT19" s="56">
        <f>'2017'!CL6</f>
        <v>7</v>
      </c>
      <c r="CU19" s="56">
        <f>'2017'!CM6</f>
        <v>0</v>
      </c>
      <c r="CV19" s="56">
        <f>'2017'!CN6</f>
        <v>114</v>
      </c>
      <c r="CW19" s="56">
        <f>'2017'!CO6</f>
        <v>31</v>
      </c>
      <c r="CX19" s="57">
        <f>'2017'!CP6</f>
        <v>6.6</v>
      </c>
      <c r="CY19" s="57">
        <f>'2017'!CQ6</f>
        <v>97.7</v>
      </c>
      <c r="CZ19" s="57">
        <f>'2017'!CR6</f>
        <v>3.65</v>
      </c>
      <c r="DA19" s="57">
        <f>'2017'!CS6</f>
        <v>47.2</v>
      </c>
      <c r="DB19" s="56">
        <f>'2017'!CT6</f>
        <v>358</v>
      </c>
      <c r="DC19" s="56">
        <f>'2017'!CU6</f>
        <v>4006</v>
      </c>
      <c r="DD19" s="56">
        <f>'2017'!CV6</f>
        <v>28</v>
      </c>
      <c r="DE19" s="56">
        <f>'2017'!CW6</f>
        <v>0</v>
      </c>
      <c r="DF19" s="58">
        <f>'2017'!CX6</f>
        <v>0</v>
      </c>
      <c r="DG19" s="55">
        <f>'2017'!CY6</f>
        <v>1287</v>
      </c>
      <c r="DH19" s="56">
        <f>'2017'!CZ6</f>
        <v>3078</v>
      </c>
      <c r="DI19" s="56">
        <f>'2017'!DA6</f>
        <v>10</v>
      </c>
      <c r="DJ19" s="56">
        <f>'2017'!DB6</f>
        <v>0</v>
      </c>
      <c r="DK19" s="56">
        <f>'2017'!DC6</f>
        <v>187</v>
      </c>
      <c r="DL19" s="56">
        <f>'2017'!DD6</f>
        <v>48</v>
      </c>
      <c r="DM19" s="57">
        <f>'2017'!DE6</f>
        <v>6.9</v>
      </c>
      <c r="DN19" s="57">
        <f>'2017'!DF6</f>
        <v>97.2</v>
      </c>
      <c r="DO19" s="57">
        <f>'2017'!DG6</f>
        <v>3.82</v>
      </c>
      <c r="DP19" s="57">
        <f>'2017'!DH6</f>
        <v>56.2</v>
      </c>
      <c r="DQ19" s="56">
        <f>'2017'!DI6</f>
        <v>538</v>
      </c>
      <c r="DR19" s="56">
        <f>'2017'!DJ6</f>
        <v>4134</v>
      </c>
      <c r="DS19" s="56">
        <f>'2017'!DK6</f>
        <v>37</v>
      </c>
      <c r="DT19" s="56">
        <f>'2017'!DL6</f>
        <v>0</v>
      </c>
      <c r="DU19" s="58">
        <f>'2017'!DM6</f>
        <v>0</v>
      </c>
    </row>
    <row r="20" spans="1:125" x14ac:dyDescent="0.2">
      <c r="A20" s="33">
        <f t="shared" si="0"/>
        <v>18</v>
      </c>
      <c r="B20" s="11">
        <f>'2019'!A3</f>
        <v>1</v>
      </c>
      <c r="C20" s="11">
        <v>2019</v>
      </c>
      <c r="D20" s="34" t="str">
        <f>'2019'!B3</f>
        <v>Josh Jacobs</v>
      </c>
      <c r="E20" s="14">
        <f>'2019'!C3</f>
        <v>11.100000000000001</v>
      </c>
      <c r="F20" s="14">
        <f t="shared" si="6"/>
        <v>92.300000000000011</v>
      </c>
      <c r="G20" s="35">
        <f t="shared" si="2"/>
        <v>1.586461409742375</v>
      </c>
      <c r="H20" s="36" t="str">
        <f>'2019'!D3</f>
        <v>Alabama</v>
      </c>
      <c r="I20" s="37">
        <f>'2019'!E3</f>
        <v>1</v>
      </c>
      <c r="J20" s="38">
        <f>'2019'!F3</f>
        <v>35837</v>
      </c>
      <c r="K20" s="39">
        <f>'2019'!G3</f>
        <v>27.221917808219178</v>
      </c>
      <c r="L20" s="39" t="str">
        <f>'2019'!H3</f>
        <v>JR</v>
      </c>
      <c r="M20" s="39">
        <f>'2019'!I3</f>
        <v>21.213698630136985</v>
      </c>
      <c r="N20" s="39" t="str">
        <f t="shared" si="3"/>
        <v>BELL CALF</v>
      </c>
      <c r="O20" s="39" t="str">
        <f t="shared" si="9"/>
        <v>+RECEIVER</v>
      </c>
      <c r="P20" s="37">
        <f>'2019'!J3</f>
        <v>70</v>
      </c>
      <c r="Q20" s="37">
        <f>'2019'!K3</f>
        <v>220</v>
      </c>
      <c r="R20" s="37">
        <f>'2019'!L3</f>
        <v>4.5199999999999996</v>
      </c>
      <c r="S20" s="40">
        <f>'2019'!M3</f>
        <v>24</v>
      </c>
      <c r="T20" s="41">
        <f>'2019'!N3</f>
        <v>0</v>
      </c>
      <c r="U20" s="42">
        <f>'2019'!O3</f>
        <v>0</v>
      </c>
      <c r="V20" s="42">
        <f>'2019'!P3</f>
        <v>0.10704349099428906</v>
      </c>
      <c r="W20" s="42">
        <f>'2019'!Q3</f>
        <v>9.0963855421686751E-2</v>
      </c>
      <c r="X20" s="42">
        <f>'2019'!R3</f>
        <v>0.1532567049808429</v>
      </c>
      <c r="Y20" s="42">
        <f>'2019'!S3</f>
        <v>0.1532567049808429</v>
      </c>
      <c r="Z20" s="42">
        <f>'2019'!T3</f>
        <v>0.1532567049808429</v>
      </c>
      <c r="AA20" s="42">
        <f>'2019'!U3</f>
        <v>7.780847145488029E-2</v>
      </c>
      <c r="AB20" s="42">
        <f>'2019'!V3</f>
        <v>6.1804697156983932E-2</v>
      </c>
      <c r="AC20" s="42">
        <f>'2019'!W3</f>
        <v>6.9806584305932118E-2</v>
      </c>
      <c r="AD20" s="43">
        <f>'2019'!X3</f>
        <v>6.9806584305932118E-2</v>
      </c>
      <c r="AE20" s="44">
        <f>'2019'!Y3</f>
        <v>20.564383561643837</v>
      </c>
      <c r="AF20" s="45">
        <f>'2019'!Z3</f>
        <v>105.4141563198929</v>
      </c>
      <c r="AG20" s="45">
        <f>'2019'!AA3</f>
        <v>31.563265306122446</v>
      </c>
      <c r="AH20" s="45">
        <f>'2019'!AB3</f>
        <v>0.27272727272727271</v>
      </c>
      <c r="AI20" s="45">
        <f>'2019'!AC3</f>
        <v>6.2</v>
      </c>
      <c r="AJ20" s="45">
        <f t="shared" si="4"/>
        <v>13.25</v>
      </c>
      <c r="AK20" s="45">
        <f t="shared" si="5"/>
        <v>0.14184397163120568</v>
      </c>
      <c r="AL20" s="45">
        <f>'2019'!AD3</f>
        <v>109.8</v>
      </c>
      <c r="AM20" s="45">
        <f>'2019'!AE3</f>
        <v>4.07</v>
      </c>
      <c r="AN20" s="46">
        <f>'2019'!AF3</f>
        <v>23.6</v>
      </c>
      <c r="AO20" s="47">
        <f>'2019'!AG3</f>
        <v>2</v>
      </c>
      <c r="AP20" s="48">
        <f>'2019'!AH3</f>
        <v>7</v>
      </c>
      <c r="AQ20" s="48">
        <f>'2019'!AI3</f>
        <v>3</v>
      </c>
      <c r="AR20" s="48">
        <f t="shared" si="13"/>
        <v>8</v>
      </c>
      <c r="AS20" s="48">
        <f>'2019'!AK3</f>
        <v>7</v>
      </c>
      <c r="AT20" s="48">
        <f>'2019'!AL3</f>
        <v>4</v>
      </c>
      <c r="AU20" s="48">
        <f>'2019'!AM3</f>
        <v>5</v>
      </c>
      <c r="AV20" s="48">
        <f>'2019'!AN3</f>
        <v>5</v>
      </c>
      <c r="AW20" s="49" t="str">
        <f t="shared" si="14"/>
        <v>-</v>
      </c>
      <c r="AX20" s="50">
        <f>'2019'!AP3</f>
        <v>1</v>
      </c>
      <c r="AY20" s="55">
        <f>'2019'!AQ3</f>
        <v>0</v>
      </c>
      <c r="AZ20" s="56">
        <f>'2019'!AR3</f>
        <v>2893</v>
      </c>
      <c r="BA20" s="56">
        <f>'2019'!AS3</f>
        <v>0</v>
      </c>
      <c r="BB20" s="56">
        <f>'2019'!AT3</f>
        <v>35</v>
      </c>
      <c r="BC20" s="56">
        <f>'2019'!AU3</f>
        <v>0</v>
      </c>
      <c r="BD20" s="56">
        <f>'2019'!AV3</f>
        <v>0</v>
      </c>
      <c r="BE20" s="57">
        <f>'2019'!AW3</f>
        <v>0</v>
      </c>
      <c r="BF20" s="57">
        <f>'2019'!AX3</f>
        <v>0</v>
      </c>
      <c r="BG20" s="57">
        <f>'2019'!AY3</f>
        <v>0</v>
      </c>
      <c r="BH20" s="57">
        <f>'2019'!AZ3</f>
        <v>0</v>
      </c>
      <c r="BI20" s="56">
        <f>'2019'!BA3</f>
        <v>0</v>
      </c>
      <c r="BJ20" s="56">
        <f>'2019'!BB3</f>
        <v>3890</v>
      </c>
      <c r="BK20" s="56">
        <f>'2019'!BC3</f>
        <v>0</v>
      </c>
      <c r="BL20" s="56">
        <f>'2019'!BD3</f>
        <v>0</v>
      </c>
      <c r="BM20" s="58">
        <f>'2019'!BE3</f>
        <v>32</v>
      </c>
      <c r="BN20" s="55">
        <f>'2019'!BF3</f>
        <v>0</v>
      </c>
      <c r="BO20" s="56">
        <f>'2019'!BG3</f>
        <v>2999</v>
      </c>
      <c r="BP20" s="56">
        <f>'2019'!BH3</f>
        <v>0</v>
      </c>
      <c r="BQ20" s="56">
        <f>'2019'!BI3</f>
        <v>33</v>
      </c>
      <c r="BR20" s="56">
        <f>'2019'!BJ3</f>
        <v>0</v>
      </c>
      <c r="BS20" s="56">
        <f>'2019'!BK3</f>
        <v>0</v>
      </c>
      <c r="BT20" s="57">
        <f>'2019'!BL3</f>
        <v>0</v>
      </c>
      <c r="BU20" s="57">
        <f>'2019'!BM3</f>
        <v>0</v>
      </c>
      <c r="BV20" s="57">
        <f>'2019'!BN3</f>
        <v>0</v>
      </c>
      <c r="BW20" s="57">
        <f>'2019'!BO3</f>
        <v>0</v>
      </c>
      <c r="BX20" s="56">
        <f>'2019'!BP3</f>
        <v>0</v>
      </c>
      <c r="BY20" s="56">
        <f>'2019'!BQ3</f>
        <v>3407</v>
      </c>
      <c r="BZ20" s="56">
        <f>'2019'!BR3</f>
        <v>0</v>
      </c>
      <c r="CA20" s="56">
        <f>'2019'!BS3</f>
        <v>0</v>
      </c>
      <c r="CB20" s="58">
        <f>'2019'!BT3</f>
        <v>22</v>
      </c>
      <c r="CC20" s="55">
        <f>'2019'!BU3</f>
        <v>564</v>
      </c>
      <c r="CD20" s="56">
        <f>'2019'!BV3</f>
        <v>3675</v>
      </c>
      <c r="CE20" s="56">
        <f>'2019'!BW3</f>
        <v>4</v>
      </c>
      <c r="CF20" s="56">
        <f>'2019'!BX3</f>
        <v>33</v>
      </c>
      <c r="CG20" s="56">
        <f>'2019'!BY3</f>
        <v>86</v>
      </c>
      <c r="CH20" s="56">
        <f>'2019'!BZ3</f>
        <v>26</v>
      </c>
      <c r="CI20" s="57">
        <f>'2019'!CA3</f>
        <v>6.6</v>
      </c>
      <c r="CJ20" s="57">
        <f>'2019'!CB3</f>
        <v>165.8</v>
      </c>
      <c r="CK20" s="57">
        <f>'2019'!CC3</f>
        <v>4.5999999999999996</v>
      </c>
      <c r="CL20" s="57">
        <f>'2019'!CD3</f>
        <v>45.2</v>
      </c>
      <c r="CM20" s="56">
        <f>'2019'!CE3</f>
        <v>167</v>
      </c>
      <c r="CN20" s="56">
        <f>'2019'!CF3</f>
        <v>3154</v>
      </c>
      <c r="CO20" s="56">
        <f>'2019'!CG3</f>
        <v>14</v>
      </c>
      <c r="CP20" s="56">
        <f>'2019'!CH3</f>
        <v>0</v>
      </c>
      <c r="CQ20" s="58">
        <f>'2019'!CI3</f>
        <v>26</v>
      </c>
      <c r="CR20" s="55">
        <f>'2019'!CJ3</f>
        <v>284</v>
      </c>
      <c r="CS20" s="56">
        <f>'2019'!CK3</f>
        <v>2808</v>
      </c>
      <c r="CT20" s="56">
        <f>'2019'!CL3</f>
        <v>1</v>
      </c>
      <c r="CU20" s="56">
        <f>'2019'!CM3</f>
        <v>36</v>
      </c>
      <c r="CV20" s="56">
        <f>'2019'!CN3</f>
        <v>46</v>
      </c>
      <c r="CW20" s="56">
        <f>'2019'!CO3</f>
        <v>4</v>
      </c>
      <c r="CX20" s="57">
        <f>'2019'!CP3</f>
        <v>6.2</v>
      </c>
      <c r="CY20" s="57">
        <f>'2019'!CQ3</f>
        <v>53.6</v>
      </c>
      <c r="CZ20" s="57">
        <f>'2019'!CR3</f>
        <v>3.22</v>
      </c>
      <c r="DA20" s="57">
        <f>'2019'!CS3</f>
        <v>23.6</v>
      </c>
      <c r="DB20" s="56">
        <f>'2019'!CT3</f>
        <v>169</v>
      </c>
      <c r="DC20" s="56">
        <f>'2019'!CU3</f>
        <v>2172</v>
      </c>
      <c r="DD20" s="56">
        <f>'2019'!CV3</f>
        <v>14</v>
      </c>
      <c r="DE20" s="56">
        <f>'2019'!CW3</f>
        <v>0</v>
      </c>
      <c r="DF20" s="58">
        <f>'2019'!CX3</f>
        <v>28</v>
      </c>
      <c r="DG20" s="55">
        <f>'2019'!CY3</f>
        <v>900</v>
      </c>
      <c r="DH20" s="56">
        <f>'2019'!CZ3</f>
        <v>2976</v>
      </c>
      <c r="DI20" s="56">
        <f>'2019'!DA3</f>
        <v>11</v>
      </c>
      <c r="DJ20" s="56">
        <f>'2019'!DB3</f>
        <v>33</v>
      </c>
      <c r="DK20" s="56">
        <f>'2019'!DC3</f>
        <v>121</v>
      </c>
      <c r="DL20" s="56">
        <f>'2019'!DD3</f>
        <v>33</v>
      </c>
      <c r="DM20" s="57">
        <f>'2019'!DE3</f>
        <v>5.3</v>
      </c>
      <c r="DN20" s="57">
        <f>'2019'!DF3</f>
        <v>109.8</v>
      </c>
      <c r="DO20" s="57">
        <f>'2019'!DG3</f>
        <v>4.07</v>
      </c>
      <c r="DP20" s="57">
        <f>'2019'!DH3</f>
        <v>22.8</v>
      </c>
      <c r="DQ20" s="56">
        <f>'2019'!DI3</f>
        <v>300</v>
      </c>
      <c r="DR20" s="56">
        <f>'2019'!DJ3</f>
        <v>4854</v>
      </c>
      <c r="DS20" s="56">
        <f>'2019'!DK3</f>
        <v>20</v>
      </c>
      <c r="DT20" s="56">
        <f>'2019'!DL3</f>
        <v>0</v>
      </c>
      <c r="DU20" s="58">
        <f>'2019'!DM3</f>
        <v>52</v>
      </c>
    </row>
    <row r="21" spans="1:125" ht="15.75" customHeight="1" x14ac:dyDescent="0.2">
      <c r="A21" s="33">
        <f t="shared" si="0"/>
        <v>18</v>
      </c>
      <c r="B21" s="11">
        <f>'2022'!A4</f>
        <v>2</v>
      </c>
      <c r="C21" s="11">
        <v>2022</v>
      </c>
      <c r="D21" s="34" t="str">
        <f>'2022'!B4</f>
        <v>Kenneth Walker III</v>
      </c>
      <c r="E21" s="14">
        <f>'2022'!C4</f>
        <v>11.100000000000001</v>
      </c>
      <c r="F21" s="14">
        <f t="shared" si="6"/>
        <v>92.300000000000011</v>
      </c>
      <c r="G21" s="35">
        <f t="shared" si="2"/>
        <v>1.586461409742375</v>
      </c>
      <c r="H21" s="36" t="str">
        <f>'2022'!D4</f>
        <v>Michigan State</v>
      </c>
      <c r="I21" s="37">
        <f>'2022'!E4</f>
        <v>2</v>
      </c>
      <c r="J21" s="38">
        <f>'2022'!F4</f>
        <v>36819</v>
      </c>
      <c r="K21" s="39">
        <f>'2022'!G4</f>
        <v>24.531506849315068</v>
      </c>
      <c r="L21" s="39" t="str">
        <f>'2022'!H4</f>
        <v>JR</v>
      </c>
      <c r="M21" s="39">
        <f>'2022'!I4</f>
        <v>21.534246575342465</v>
      </c>
      <c r="N21" s="39" t="str">
        <f t="shared" si="3"/>
        <v>DYNAMIC</v>
      </c>
      <c r="O21" s="39" t="str">
        <f t="shared" si="9"/>
        <v>3DOWN</v>
      </c>
      <c r="P21" s="37">
        <f>'2022'!J4</f>
        <v>69</v>
      </c>
      <c r="Q21" s="37">
        <f>'2022'!K4</f>
        <v>211</v>
      </c>
      <c r="R21" s="37">
        <f>'2022'!L4</f>
        <v>4.38</v>
      </c>
      <c r="S21" s="40">
        <f>'2022'!M4</f>
        <v>41</v>
      </c>
      <c r="T21" s="41">
        <f>'2022'!N4</f>
        <v>0</v>
      </c>
      <c r="U21" s="42">
        <f>'2022'!O4</f>
        <v>0</v>
      </c>
      <c r="V21" s="42">
        <f>'2022'!P4</f>
        <v>9.8806366047745356E-2</v>
      </c>
      <c r="W21" s="42">
        <f>'2022'!Q4</f>
        <v>0.19347581552305962</v>
      </c>
      <c r="X21" s="42">
        <f>'2022'!R4</f>
        <v>0.30872603476079558</v>
      </c>
      <c r="Y21" s="42">
        <f>'2022'!S4</f>
        <v>0.30872603476079558</v>
      </c>
      <c r="Z21" s="42">
        <f>'2022'!T4</f>
        <v>0.30872603476079558</v>
      </c>
      <c r="AA21" s="42">
        <f>'2022'!U4</f>
        <v>1.1676312315971165E-2</v>
      </c>
      <c r="AB21" s="42">
        <f>'2022'!V4</f>
        <v>2.6986052152819892E-2</v>
      </c>
      <c r="AC21" s="42">
        <f>'2022'!W4</f>
        <v>2.6986052152819892E-2</v>
      </c>
      <c r="AD21" s="43">
        <f>'2022'!X4</f>
        <v>2.6986052152819892E-2</v>
      </c>
      <c r="AE21" s="44">
        <f>'2022'!Y4</f>
        <v>19.890410958904109</v>
      </c>
      <c r="AF21" s="45">
        <f>'2022'!Z4</f>
        <v>114.66107494144349</v>
      </c>
      <c r="AG21" s="45">
        <f>'2022'!AA4</f>
        <v>31.15584961142617</v>
      </c>
      <c r="AH21" s="45">
        <f>'2022'!AB4</f>
        <v>0.33587786259541985</v>
      </c>
      <c r="AI21" s="45">
        <f>'2022'!AC4</f>
        <v>6.2</v>
      </c>
      <c r="AJ21" s="45">
        <f t="shared" si="4"/>
        <v>7.166666666666667</v>
      </c>
      <c r="AK21" s="45">
        <f t="shared" si="5"/>
        <v>4.7272727272727272E-2</v>
      </c>
      <c r="AL21" s="45">
        <f>'2022'!AD4</f>
        <v>145.9</v>
      </c>
      <c r="AM21" s="45">
        <f>'2022'!AE4</f>
        <v>4.46</v>
      </c>
      <c r="AN21" s="46">
        <f>'2022'!AF4</f>
        <v>53.9</v>
      </c>
      <c r="AO21" s="47">
        <f>'2022'!AG4</f>
        <v>8</v>
      </c>
      <c r="AP21" s="48">
        <f>'2022'!AH4</f>
        <v>3</v>
      </c>
      <c r="AQ21" s="48">
        <f>'2022'!AI4</f>
        <v>5</v>
      </c>
      <c r="AR21" s="48">
        <f t="shared" si="13"/>
        <v>10</v>
      </c>
      <c r="AS21" s="48">
        <f>'2022'!AK4</f>
        <v>9</v>
      </c>
      <c r="AT21" s="48">
        <f>'2022'!AL4</f>
        <v>4</v>
      </c>
      <c r="AU21" s="48">
        <f>'2022'!AM4</f>
        <v>7</v>
      </c>
      <c r="AV21" s="48">
        <f>'2022'!AN4</f>
        <v>7</v>
      </c>
      <c r="AW21" s="49" t="str">
        <f t="shared" si="14"/>
        <v>-</v>
      </c>
      <c r="AX21" s="50">
        <f>'2022'!AP4</f>
        <v>0.5</v>
      </c>
      <c r="AY21" s="55">
        <f>'2022'!AQ4</f>
        <v>0</v>
      </c>
      <c r="AZ21" s="56">
        <f>'2022'!AR4</f>
        <v>2182</v>
      </c>
      <c r="BA21" s="56">
        <f>'2022'!AS4</f>
        <v>0</v>
      </c>
      <c r="BB21" s="56">
        <f>'2022'!AT4</f>
        <v>18</v>
      </c>
      <c r="BC21" s="56">
        <f>'2022'!AU4</f>
        <v>0</v>
      </c>
      <c r="BD21" s="56">
        <f>'2022'!AV4</f>
        <v>0</v>
      </c>
      <c r="BE21" s="57">
        <f>'2022'!AW4</f>
        <v>0</v>
      </c>
      <c r="BF21" s="57">
        <f>'2022'!AX4</f>
        <v>0</v>
      </c>
      <c r="BG21" s="57">
        <f>'2022'!AY4</f>
        <v>0</v>
      </c>
      <c r="BH21" s="57">
        <f>'2022'!AZ4</f>
        <v>0</v>
      </c>
      <c r="BI21" s="56">
        <f>'2022'!BA4</f>
        <v>0</v>
      </c>
      <c r="BJ21" s="56">
        <f>'2022'!BB4</f>
        <v>3599</v>
      </c>
      <c r="BK21" s="56">
        <f>'2022'!BC4</f>
        <v>0</v>
      </c>
      <c r="BL21" s="56">
        <f>'2022'!BD4</f>
        <v>0</v>
      </c>
      <c r="BM21" s="58">
        <f>'2022'!BE4</f>
        <v>33</v>
      </c>
      <c r="BN21" s="55">
        <f>'2022'!BF4</f>
        <v>0</v>
      </c>
      <c r="BO21" s="56">
        <f>'2022'!BG4</f>
        <v>2778</v>
      </c>
      <c r="BP21" s="56">
        <f>'2022'!BH4</f>
        <v>0</v>
      </c>
      <c r="BQ21" s="56">
        <f>'2022'!BI4</f>
        <v>21</v>
      </c>
      <c r="BR21" s="56">
        <f>'2022'!BJ4</f>
        <v>0</v>
      </c>
      <c r="BS21" s="56">
        <f>'2022'!BK4</f>
        <v>0</v>
      </c>
      <c r="BT21" s="57">
        <f>'2022'!BL4</f>
        <v>0</v>
      </c>
      <c r="BU21" s="57">
        <f>'2022'!BM4</f>
        <v>0</v>
      </c>
      <c r="BV21" s="57">
        <f>'2022'!BN4</f>
        <v>0</v>
      </c>
      <c r="BW21" s="57">
        <f>'2022'!BO4</f>
        <v>0</v>
      </c>
      <c r="BX21" s="56">
        <f>'2022'!BP4</f>
        <v>0</v>
      </c>
      <c r="BY21" s="56">
        <f>'2022'!BQ4</f>
        <v>3069</v>
      </c>
      <c r="BZ21" s="56">
        <f>'2022'!BR4</f>
        <v>0</v>
      </c>
      <c r="CA21" s="56">
        <f>'2022'!BS4</f>
        <v>0</v>
      </c>
      <c r="CB21" s="58">
        <f>'2022'!BT4</f>
        <v>25</v>
      </c>
      <c r="CC21" s="55">
        <f>'2022'!BU4</f>
        <v>579</v>
      </c>
      <c r="CD21" s="56">
        <f>'2022'!BV4</f>
        <v>2284</v>
      </c>
      <c r="CE21" s="56">
        <f>'2022'!BW4</f>
        <v>4</v>
      </c>
      <c r="CF21" s="56">
        <f>'2022'!BX4</f>
        <v>18</v>
      </c>
      <c r="CG21" s="56">
        <f>'2022'!BY4</f>
        <v>98</v>
      </c>
      <c r="CH21" s="56">
        <f>'2022'!BZ4</f>
        <v>36</v>
      </c>
      <c r="CI21" s="57">
        <f>'2022'!CA4</f>
        <v>5.9</v>
      </c>
      <c r="CJ21" s="57">
        <f>'2022'!CB4</f>
        <v>162.4</v>
      </c>
      <c r="CK21" s="57">
        <f>'2022'!CC4</f>
        <v>4.32</v>
      </c>
      <c r="CL21" s="57">
        <f>'2022'!CD4</f>
        <v>46.3</v>
      </c>
      <c r="CM21" s="56">
        <f>'2022'!CE4</f>
        <v>17</v>
      </c>
      <c r="CN21" s="56">
        <f>'2022'!CF4</f>
        <v>3748</v>
      </c>
      <c r="CO21" s="56">
        <f>'2022'!CG4</f>
        <v>3</v>
      </c>
      <c r="CP21" s="56">
        <f>'2022'!CH4</f>
        <v>0</v>
      </c>
      <c r="CQ21" s="58">
        <f>'2022'!CI4</f>
        <v>31</v>
      </c>
      <c r="CR21" s="55">
        <f>'2022'!CJ4</f>
        <v>579</v>
      </c>
      <c r="CS21" s="56">
        <f>'2022'!CK4</f>
        <v>1141.7</v>
      </c>
      <c r="CT21" s="56">
        <f>'2022'!CL4</f>
        <v>13</v>
      </c>
      <c r="CU21" s="56">
        <f>'2022'!CM4</f>
        <v>22</v>
      </c>
      <c r="CV21" s="56">
        <f>'2022'!CN4</f>
        <v>119</v>
      </c>
      <c r="CW21" s="56">
        <f>'2022'!CO4</f>
        <v>34</v>
      </c>
      <c r="CX21" s="57">
        <f>'2022'!CP4</f>
        <v>4.9000000000000004</v>
      </c>
      <c r="CY21" s="57">
        <f>'2022'!CQ4</f>
        <v>107.7</v>
      </c>
      <c r="CZ21" s="57">
        <f>'2022'!CR4</f>
        <v>3.83</v>
      </c>
      <c r="DA21" s="57">
        <f>'2022'!CS4</f>
        <v>24.9</v>
      </c>
      <c r="DB21" s="56">
        <f>'2022'!CT4</f>
        <v>23</v>
      </c>
      <c r="DC21" s="56">
        <f>'2022'!CU4</f>
        <v>1969.7999999999997</v>
      </c>
      <c r="DD21" s="56">
        <f>'2022'!CV4</f>
        <v>2</v>
      </c>
      <c r="DE21" s="56">
        <f>'2022'!CW4</f>
        <v>0</v>
      </c>
      <c r="DF21" s="58">
        <f>'2022'!CX4</f>
        <v>14</v>
      </c>
      <c r="DG21" s="55">
        <f>'2022'!CY4</f>
        <v>1634</v>
      </c>
      <c r="DH21" s="56">
        <f>'2022'!CZ4</f>
        <v>2283</v>
      </c>
      <c r="DI21" s="56">
        <f>'2022'!DA4</f>
        <v>18</v>
      </c>
      <c r="DJ21" s="56">
        <f>'2022'!DB4</f>
        <v>23</v>
      </c>
      <c r="DK21" s="56">
        <f>'2022'!DC4</f>
        <v>262</v>
      </c>
      <c r="DL21" s="56">
        <f>'2022'!DD4</f>
        <v>88</v>
      </c>
      <c r="DM21" s="57">
        <f>'2022'!DE4</f>
        <v>6.2</v>
      </c>
      <c r="DN21" s="57">
        <f>'2022'!DF4</f>
        <v>145.9</v>
      </c>
      <c r="DO21" s="57">
        <f>'2022'!DG4</f>
        <v>4.46</v>
      </c>
      <c r="DP21" s="57">
        <f>'2022'!DH4</f>
        <v>53.9</v>
      </c>
      <c r="DQ21" s="56">
        <f>'2022'!DI4</f>
        <v>89</v>
      </c>
      <c r="DR21" s="56">
        <f>'2022'!DJ4</f>
        <v>3298</v>
      </c>
      <c r="DS21" s="56">
        <f>'2022'!DK4</f>
        <v>13</v>
      </c>
      <c r="DT21" s="56">
        <f>'2022'!DL4</f>
        <v>0</v>
      </c>
      <c r="DU21" s="58">
        <f>'2022'!DM4</f>
        <v>27</v>
      </c>
    </row>
    <row r="22" spans="1:125" ht="15.75" customHeight="1" x14ac:dyDescent="0.2">
      <c r="A22" s="33">
        <f t="shared" si="0"/>
        <v>20</v>
      </c>
      <c r="B22" s="11">
        <f>'2023'!A5</f>
        <v>3</v>
      </c>
      <c r="C22" s="11">
        <v>2023</v>
      </c>
      <c r="D22" s="34" t="str">
        <f>'2023'!B5</f>
        <v>De'Von Achane</v>
      </c>
      <c r="E22" s="14">
        <f>'2023'!C5</f>
        <v>10.855555555555556</v>
      </c>
      <c r="F22" s="14">
        <f t="shared" si="6"/>
        <v>91.9</v>
      </c>
      <c r="G22" s="35">
        <f t="shared" si="2"/>
        <v>1.485930528107021</v>
      </c>
      <c r="H22" s="36" t="str">
        <f>'2023'!D5</f>
        <v>Texas A&amp;M</v>
      </c>
      <c r="I22" s="37">
        <f>'2023'!E5</f>
        <v>1</v>
      </c>
      <c r="J22" s="38">
        <f>'2023'!F5</f>
        <v>37177</v>
      </c>
      <c r="K22" s="39">
        <f>'2023'!G5</f>
        <v>23.550684931506851</v>
      </c>
      <c r="L22" s="39" t="str">
        <f>'2023'!H5</f>
        <v>JR</v>
      </c>
      <c r="M22" s="39">
        <f>'2023'!I5</f>
        <v>21.550684931506851</v>
      </c>
      <c r="N22" s="39" t="str">
        <f t="shared" si="3"/>
        <v>JITTERBUG</v>
      </c>
      <c r="O22" s="39" t="str">
        <f t="shared" si="9"/>
        <v>+RECEIVER</v>
      </c>
      <c r="P22" s="37">
        <f>'2023'!J5</f>
        <v>68</v>
      </c>
      <c r="Q22" s="37">
        <f>'2023'!K5</f>
        <v>188</v>
      </c>
      <c r="R22" s="37">
        <f>'2023'!L5</f>
        <v>4.32</v>
      </c>
      <c r="S22" s="40">
        <f>'2023'!M5</f>
        <v>84</v>
      </c>
      <c r="T22" s="41">
        <f>'2023'!N5</f>
        <v>0</v>
      </c>
      <c r="U22" s="42">
        <f>'2023'!O5</f>
        <v>0</v>
      </c>
      <c r="V22" s="42">
        <f>'2023'!P5</f>
        <v>0.10496357012750455</v>
      </c>
      <c r="W22" s="42">
        <f>'2023'!Q5</f>
        <v>0.24388167695254309</v>
      </c>
      <c r="X22" s="42">
        <f>'2023'!R5</f>
        <v>0.29944547134935307</v>
      </c>
      <c r="Y22" s="42">
        <f>'2023'!S5</f>
        <v>0.29944547134935307</v>
      </c>
      <c r="Z22" s="42">
        <f>'2023'!T5</f>
        <v>0.29944547134935307</v>
      </c>
      <c r="AA22" s="42">
        <f>'2023'!U5</f>
        <v>0.10427487015581302</v>
      </c>
      <c r="AB22" s="42">
        <f>'2023'!V5</f>
        <v>7.4439802506646405E-2</v>
      </c>
      <c r="AC22" s="42">
        <f>'2023'!W5</f>
        <v>8.935733633122972E-2</v>
      </c>
      <c r="AD22" s="43">
        <f>'2023'!X5</f>
        <v>8.935733633122972E-2</v>
      </c>
      <c r="AE22" s="44">
        <f>'2023'!Y5</f>
        <v>19.909589041095892</v>
      </c>
      <c r="AF22" s="45">
        <f>'2023'!Z5</f>
        <v>107.95750962947908</v>
      </c>
      <c r="AG22" s="45">
        <f>'2023'!AA5</f>
        <v>28.582179930795846</v>
      </c>
      <c r="AH22" s="45">
        <f>'2023'!AB5</f>
        <v>0.26020408163265307</v>
      </c>
      <c r="AI22" s="45">
        <f>'2023'!AC5</f>
        <v>6.8</v>
      </c>
      <c r="AJ22" s="45">
        <f t="shared" si="4"/>
        <v>8.523076923076923</v>
      </c>
      <c r="AK22" s="45">
        <f t="shared" si="5"/>
        <v>0.15517241379310345</v>
      </c>
      <c r="AL22" s="45">
        <f>'2023'!AD5</f>
        <v>112.1</v>
      </c>
      <c r="AM22" s="45">
        <f>'2023'!AE5</f>
        <v>4.0199999999999996</v>
      </c>
      <c r="AN22" s="46">
        <f>'2023'!AF5</f>
        <v>52.1</v>
      </c>
      <c r="AO22" s="47">
        <f>'2023'!AG5</f>
        <v>8</v>
      </c>
      <c r="AP22" s="48">
        <f>'2023'!AH5</f>
        <v>8</v>
      </c>
      <c r="AQ22" s="48">
        <f>'2023'!AI5</f>
        <v>5</v>
      </c>
      <c r="AR22" s="48">
        <f t="shared" si="13"/>
        <v>9</v>
      </c>
      <c r="AS22" s="48">
        <f>'2023'!AK5</f>
        <v>7</v>
      </c>
      <c r="AT22" s="48">
        <f>'2023'!AL5</f>
        <v>6</v>
      </c>
      <c r="AU22" s="48">
        <f>'2023'!AM5</f>
        <v>5</v>
      </c>
      <c r="AV22" s="48">
        <f>'2023'!AN5</f>
        <v>5</v>
      </c>
      <c r="AW22" s="49">
        <f>'2023'!AO5</f>
        <v>6</v>
      </c>
      <c r="AX22" s="50">
        <f>'2023'!AP5</f>
        <v>0.5</v>
      </c>
      <c r="AY22" s="55">
        <f>'2023'!AQ5</f>
        <v>0</v>
      </c>
      <c r="AZ22" s="56">
        <f>'2023'!AR5</f>
        <v>2847</v>
      </c>
      <c r="BA22" s="56">
        <f>'2023'!AS5</f>
        <v>0</v>
      </c>
      <c r="BB22" s="56">
        <f>'2023'!AT5</f>
        <v>28</v>
      </c>
      <c r="BC22" s="56">
        <f>'2023'!AU5</f>
        <v>0</v>
      </c>
      <c r="BD22" s="56">
        <f>'2023'!AV5</f>
        <v>0</v>
      </c>
      <c r="BE22" s="57">
        <f>'2023'!AW5</f>
        <v>0</v>
      </c>
      <c r="BF22" s="57">
        <f>'2023'!AX5</f>
        <v>0</v>
      </c>
      <c r="BG22" s="57">
        <f>'2023'!AY5</f>
        <v>0</v>
      </c>
      <c r="BH22" s="57">
        <f>'2023'!AZ5</f>
        <v>0</v>
      </c>
      <c r="BI22" s="56">
        <f>'2023'!BA5</f>
        <v>0</v>
      </c>
      <c r="BJ22" s="56">
        <f>'2023'!BB5</f>
        <v>3284</v>
      </c>
      <c r="BK22" s="56">
        <f>'2023'!BC5</f>
        <v>0</v>
      </c>
      <c r="BL22" s="56">
        <f>'2023'!BD5</f>
        <v>0</v>
      </c>
      <c r="BM22" s="58">
        <f>'2023'!BE5</f>
        <v>25</v>
      </c>
      <c r="BN22" s="55">
        <f>'2023'!BF5</f>
        <v>0</v>
      </c>
      <c r="BO22" s="56">
        <f>'2023'!BG5</f>
        <v>2068</v>
      </c>
      <c r="BP22" s="56">
        <f>'2023'!BH5</f>
        <v>0</v>
      </c>
      <c r="BQ22" s="56">
        <f>'2023'!BI5</f>
        <v>24</v>
      </c>
      <c r="BR22" s="56">
        <f>'2023'!BJ5</f>
        <v>0</v>
      </c>
      <c r="BS22" s="56">
        <f>'2023'!BK5</f>
        <v>0</v>
      </c>
      <c r="BT22" s="57">
        <f>'2023'!BL5</f>
        <v>0</v>
      </c>
      <c r="BU22" s="57">
        <f>'2023'!BM5</f>
        <v>0</v>
      </c>
      <c r="BV22" s="57">
        <f>'2023'!BN5</f>
        <v>0</v>
      </c>
      <c r="BW22" s="57">
        <f>'2023'!BO5</f>
        <v>0</v>
      </c>
      <c r="BX22" s="56">
        <f>'2023'!BP5</f>
        <v>0</v>
      </c>
      <c r="BY22" s="56">
        <f>'2023'!BQ5</f>
        <v>3060</v>
      </c>
      <c r="BZ22" s="56">
        <f>'2023'!BR5</f>
        <v>0</v>
      </c>
      <c r="CA22" s="56">
        <f>'2023'!BS5</f>
        <v>0</v>
      </c>
      <c r="CB22" s="58">
        <f>'2023'!BT5</f>
        <v>22</v>
      </c>
      <c r="CC22" s="55">
        <f>'2023'!BU5</f>
        <v>364</v>
      </c>
      <c r="CD22" s="56">
        <f>'2023'!BV5</f>
        <v>2051</v>
      </c>
      <c r="CE22" s="56">
        <f>'2023'!BW5</f>
        <v>4</v>
      </c>
      <c r="CF22" s="56">
        <f>'2023'!BX5</f>
        <v>21</v>
      </c>
      <c r="CG22" s="56">
        <f>'2023'!BY5</f>
        <v>43</v>
      </c>
      <c r="CH22" s="56">
        <f>'2023'!BZ5</f>
        <v>17</v>
      </c>
      <c r="CI22" s="57">
        <f>'2023'!CA5</f>
        <v>8.5</v>
      </c>
      <c r="CJ22" s="57">
        <f>'2023'!CB5</f>
        <v>185.3</v>
      </c>
      <c r="CK22" s="57">
        <f>'2023'!CC5</f>
        <v>5.23</v>
      </c>
      <c r="CL22" s="57">
        <f>'2023'!CD5</f>
        <v>51.4</v>
      </c>
      <c r="CM22" s="56">
        <f>'2023'!CE5</f>
        <v>97</v>
      </c>
      <c r="CN22" s="56">
        <f>'2023'!CF5</f>
        <v>2341</v>
      </c>
      <c r="CO22" s="56">
        <f>'2023'!CG5</f>
        <v>5</v>
      </c>
      <c r="CP22" s="56">
        <f>'2023'!CH5</f>
        <v>0</v>
      </c>
      <c r="CQ22" s="58">
        <f>'2023'!CI5</f>
        <v>20</v>
      </c>
      <c r="CR22" s="55">
        <f>'2023'!CJ5</f>
        <v>885</v>
      </c>
      <c r="CS22" s="56">
        <f>'2023'!CK5</f>
        <v>2196</v>
      </c>
      <c r="CT22" s="56">
        <f>'2023'!CL5</f>
        <v>9</v>
      </c>
      <c r="CU22" s="56">
        <f>'2023'!CM5</f>
        <v>17</v>
      </c>
      <c r="CV22" s="56">
        <f>'2023'!CN5</f>
        <v>130</v>
      </c>
      <c r="CW22" s="56">
        <f>'2023'!CO5</f>
        <v>36</v>
      </c>
      <c r="CX22" s="57">
        <f>'2023'!CP5</f>
        <v>6.8</v>
      </c>
      <c r="CY22" s="57">
        <f>'2023'!CQ5</f>
        <v>112.1</v>
      </c>
      <c r="CZ22" s="57">
        <f>'2023'!CR5</f>
        <v>4.0199999999999996</v>
      </c>
      <c r="DA22" s="57">
        <f>'2023'!CS5</f>
        <v>52.1</v>
      </c>
      <c r="DB22" s="56">
        <f>'2023'!CT5</f>
        <v>261</v>
      </c>
      <c r="DC22" s="56">
        <f>'2023'!CU5</f>
        <v>2503</v>
      </c>
      <c r="DD22" s="56">
        <f>'2023'!CV5</f>
        <v>24</v>
      </c>
      <c r="DE22" s="56">
        <f>'2023'!CW5</f>
        <v>0</v>
      </c>
      <c r="DF22" s="58">
        <f>'2023'!CX5</f>
        <v>19</v>
      </c>
      <c r="DG22" s="55">
        <f>'2023'!CY5</f>
        <v>1100</v>
      </c>
      <c r="DH22" s="56">
        <f>'2023'!CZ5</f>
        <v>1695</v>
      </c>
      <c r="DI22" s="56">
        <f>'2023'!DA5</f>
        <v>8</v>
      </c>
      <c r="DJ22" s="56">
        <f>'2023'!DB5</f>
        <v>12</v>
      </c>
      <c r="DK22" s="56">
        <f>'2023'!DC5</f>
        <v>196</v>
      </c>
      <c r="DL22" s="56">
        <f>'2023'!DD5</f>
        <v>51</v>
      </c>
      <c r="DM22" s="57">
        <f>'2023'!DE5</f>
        <v>5.6</v>
      </c>
      <c r="DN22" s="57">
        <f>'2023'!DF5</f>
        <v>89.9</v>
      </c>
      <c r="DO22" s="57">
        <f>'2023'!DG5</f>
        <v>3.6</v>
      </c>
      <c r="DP22" s="57">
        <f>'2023'!DH5</f>
        <v>42.8</v>
      </c>
      <c r="DQ22" s="56">
        <f>'2023'!DI5</f>
        <v>196</v>
      </c>
      <c r="DR22" s="56">
        <f>'2023'!DJ5</f>
        <v>2633</v>
      </c>
      <c r="DS22" s="56">
        <f>'2023'!DK5</f>
        <v>36</v>
      </c>
      <c r="DT22" s="56">
        <f>'2023'!DL5</f>
        <v>0</v>
      </c>
      <c r="DU22" s="58">
        <f>'2023'!DM5</f>
        <v>18</v>
      </c>
    </row>
    <row r="23" spans="1:125" ht="15.75" customHeight="1" x14ac:dyDescent="0.2">
      <c r="A23" s="33">
        <f t="shared" si="0"/>
        <v>21</v>
      </c>
      <c r="B23" s="11">
        <f>'2017'!A7</f>
        <v>5</v>
      </c>
      <c r="C23" s="11">
        <v>2017</v>
      </c>
      <c r="D23" s="34" t="str">
        <f>'2017'!B7</f>
        <v>Kareem Hunt</v>
      </c>
      <c r="E23" s="14">
        <f>'2017'!C7</f>
        <v>10.844444444444443</v>
      </c>
      <c r="F23" s="14">
        <f t="shared" si="6"/>
        <v>91.5</v>
      </c>
      <c r="G23" s="35">
        <f t="shared" si="2"/>
        <v>1.4813609425781404</v>
      </c>
      <c r="H23" s="36" t="str">
        <f>'2017'!D7</f>
        <v>Toledo</v>
      </c>
      <c r="I23" s="37">
        <f>'2017'!E7</f>
        <v>9</v>
      </c>
      <c r="J23" s="38">
        <f>'2017'!F7</f>
        <v>34917</v>
      </c>
      <c r="K23" s="39">
        <f>'2017'!G7</f>
        <v>29.742465753424657</v>
      </c>
      <c r="L23" s="39" t="str">
        <f>'2017'!H7</f>
        <v>SR</v>
      </c>
      <c r="M23" s="39">
        <f>'2017'!I7</f>
        <v>21.739726027397261</v>
      </c>
      <c r="N23" s="39" t="str">
        <f t="shared" si="3"/>
        <v>BELL CALF</v>
      </c>
      <c r="O23" s="39" t="str">
        <f t="shared" si="9"/>
        <v>3DOWN</v>
      </c>
      <c r="P23" s="37">
        <f>'2017'!J7</f>
        <v>70</v>
      </c>
      <c r="Q23" s="37">
        <f>'2017'!K7</f>
        <v>216</v>
      </c>
      <c r="R23" s="37">
        <f>'2017'!L7</f>
        <v>4.62</v>
      </c>
      <c r="S23" s="59">
        <f>'2017'!M7</f>
        <v>86</v>
      </c>
      <c r="T23" s="41">
        <f>'2017'!N7</f>
        <v>0</v>
      </c>
      <c r="U23" s="42">
        <f>'2017'!O7</f>
        <v>0.21097808899932233</v>
      </c>
      <c r="V23" s="42">
        <f>'2017'!P7</f>
        <v>0.28205041333514025</v>
      </c>
      <c r="W23" s="42">
        <f>'2017'!Q7</f>
        <v>0.31353846153846154</v>
      </c>
      <c r="X23" s="42">
        <f>'2017'!R7</f>
        <v>0.44297520661157025</v>
      </c>
      <c r="Y23" s="42">
        <f>'2017'!S7</f>
        <v>0.44297520661157025</v>
      </c>
      <c r="Z23" s="42">
        <f>'2017'!T7</f>
        <v>0.28793388429752065</v>
      </c>
      <c r="AA23" s="42">
        <f>'2017'!U7</f>
        <v>2.715751357875679E-2</v>
      </c>
      <c r="AB23" s="42">
        <f>'2017'!V7</f>
        <v>0.23705882352941177</v>
      </c>
      <c r="AC23" s="42">
        <f>'2017'!W7</f>
        <v>0.23705882352941177</v>
      </c>
      <c r="AD23" s="43">
        <f>'2017'!X7</f>
        <v>0.15408823529411766</v>
      </c>
      <c r="AE23" s="44">
        <f>'2017'!Y7</f>
        <v>18.082191780821919</v>
      </c>
      <c r="AF23" s="45">
        <f>'2017'!Z7</f>
        <v>94.823470132593457</v>
      </c>
      <c r="AG23" s="45">
        <f>'2017'!AA7</f>
        <v>30.98938775510204</v>
      </c>
      <c r="AH23" s="45">
        <f>'2017'!AB7</f>
        <v>0.29118773946360155</v>
      </c>
      <c r="AI23" s="45">
        <f>'2017'!AC7</f>
        <v>7.9</v>
      </c>
      <c r="AJ23" s="45">
        <f t="shared" si="4"/>
        <v>7.5342465753424657</v>
      </c>
      <c r="AK23" s="45">
        <f t="shared" si="5"/>
        <v>0.13576158940397351</v>
      </c>
      <c r="AL23" s="45">
        <f>'2017'!AD7</f>
        <v>124</v>
      </c>
      <c r="AM23" s="45">
        <f>'2017'!AE7</f>
        <v>4.6500000000000004</v>
      </c>
      <c r="AN23" s="46">
        <f>'2017'!AF7</f>
        <v>49.3</v>
      </c>
      <c r="AO23" s="47">
        <f>'2017'!AG7</f>
        <v>8</v>
      </c>
      <c r="AP23" s="48">
        <f>'2017'!AH7</f>
        <v>10</v>
      </c>
      <c r="AQ23" s="48">
        <f>'2017'!AI7</f>
        <v>10</v>
      </c>
      <c r="AR23" s="48">
        <f t="shared" si="13"/>
        <v>3</v>
      </c>
      <c r="AS23" s="48">
        <f>'2017'!AK7</f>
        <v>8</v>
      </c>
      <c r="AT23" s="48">
        <f>'2017'!AL7</f>
        <v>8</v>
      </c>
      <c r="AU23" s="48">
        <f>'2017'!AM7</f>
        <v>6</v>
      </c>
      <c r="AV23" s="48">
        <f>'2017'!AN7</f>
        <v>7</v>
      </c>
      <c r="AW23" s="49" t="str">
        <f t="shared" ref="AW23:AW26" si="15">IF(S23=1,10,IF(S23=2,7,IF(S23=3,6,IF(S23=4,4,IF(S23=5,3,IF(S23=6,2,IF(S23=7,1,IF(S23=0,0,"-"))))))))</f>
        <v>-</v>
      </c>
      <c r="AX23" s="50">
        <f>'2017'!AP7</f>
        <v>0</v>
      </c>
      <c r="AY23" s="55">
        <f>'2017'!AQ7</f>
        <v>0</v>
      </c>
      <c r="AZ23" s="56">
        <f>'2017'!AR7</f>
        <v>3161</v>
      </c>
      <c r="BA23" s="56">
        <f>'2017'!AS7</f>
        <v>0</v>
      </c>
      <c r="BB23" s="56">
        <f>'2017'!AT7</f>
        <v>0</v>
      </c>
      <c r="BC23" s="56">
        <f>'2017'!AU7</f>
        <v>0</v>
      </c>
      <c r="BD23" s="56">
        <f>'2017'!AV7</f>
        <v>0</v>
      </c>
      <c r="BE23" s="57">
        <f>'2017'!AW7</f>
        <v>0</v>
      </c>
      <c r="BF23" s="57">
        <f>'2017'!AX7</f>
        <v>0</v>
      </c>
      <c r="BG23" s="57">
        <f>'2017'!AY7</f>
        <v>0</v>
      </c>
      <c r="BH23" s="57">
        <f>'2017'!AZ7</f>
        <v>0</v>
      </c>
      <c r="BI23" s="56">
        <f>'2017'!BA7</f>
        <v>0</v>
      </c>
      <c r="BJ23" s="56">
        <f>'2017'!BB7</f>
        <v>2275</v>
      </c>
      <c r="BK23" s="56">
        <f>'2017'!BC7</f>
        <v>0</v>
      </c>
      <c r="BL23" s="56">
        <f>'2017'!BD7</f>
        <v>0</v>
      </c>
      <c r="BM23" s="58">
        <f>'2017'!BE7</f>
        <v>0</v>
      </c>
      <c r="BN23" s="55">
        <f>'2017'!BF7</f>
        <v>866</v>
      </c>
      <c r="BO23" s="56">
        <f>'2017'!BG7</f>
        <v>2189</v>
      </c>
      <c r="BP23" s="56">
        <f>'2017'!BH7</f>
        <v>0</v>
      </c>
      <c r="BQ23" s="56">
        <f>'2017'!BI7</f>
        <v>0</v>
      </c>
      <c r="BR23" s="56">
        <f>'2017'!BJ7</f>
        <v>0</v>
      </c>
      <c r="BS23" s="56">
        <f>'2017'!BK7</f>
        <v>0</v>
      </c>
      <c r="BT23" s="57">
        <f>'2017'!BL7</f>
        <v>0</v>
      </c>
      <c r="BU23" s="57">
        <f>'2017'!BM7</f>
        <v>0</v>
      </c>
      <c r="BV23" s="57">
        <f>'2017'!BN7</f>
        <v>0</v>
      </c>
      <c r="BW23" s="57">
        <f>'2017'!BO7</f>
        <v>0</v>
      </c>
      <c r="BX23" s="56">
        <f>'2017'!BP7</f>
        <v>68</v>
      </c>
      <c r="BY23" s="56">
        <f>'2017'!BQ7</f>
        <v>2238</v>
      </c>
      <c r="BZ23" s="56">
        <f>'2017'!BR7</f>
        <v>12</v>
      </c>
      <c r="CA23" s="56">
        <f>'2017'!BS7</f>
        <v>0</v>
      </c>
      <c r="CB23" s="58">
        <f>'2017'!BT7</f>
        <v>0</v>
      </c>
      <c r="CC23" s="55">
        <f>'2017'!BU7</f>
        <v>1631</v>
      </c>
      <c r="CD23" s="56">
        <f>'2017'!BV7</f>
        <v>3333.2</v>
      </c>
      <c r="CE23" s="56">
        <f>'2017'!BW7</f>
        <v>16</v>
      </c>
      <c r="CF23" s="56">
        <f>'2017'!BX7</f>
        <v>0</v>
      </c>
      <c r="CG23" s="56">
        <f>'2017'!BY7</f>
        <v>205</v>
      </c>
      <c r="CH23" s="56">
        <f>'2017'!BZ7</f>
        <v>57</v>
      </c>
      <c r="CI23" s="57">
        <f>'2017'!CA7</f>
        <v>7.9</v>
      </c>
      <c r="CJ23" s="57">
        <f>'2017'!CB7</f>
        <v>124</v>
      </c>
      <c r="CK23" s="57">
        <f>'2017'!CC7</f>
        <v>4.6500000000000004</v>
      </c>
      <c r="CL23" s="57">
        <f>'2017'!CD7</f>
        <v>49.3</v>
      </c>
      <c r="CM23" s="56">
        <f>'2017'!CE7</f>
        <v>34</v>
      </c>
      <c r="CN23" s="56">
        <f>'2017'!CF7</f>
        <v>2570</v>
      </c>
      <c r="CO23" s="56">
        <f>'2017'!CG7</f>
        <v>9</v>
      </c>
      <c r="CP23" s="56">
        <f>'2017'!CH7</f>
        <v>0</v>
      </c>
      <c r="CQ23" s="58">
        <f>'2017'!CI7</f>
        <v>0</v>
      </c>
      <c r="CR23" s="55">
        <f>'2017'!CJ7</f>
        <v>974</v>
      </c>
      <c r="CS23" s="56">
        <f>'2017'!CK7</f>
        <v>1593</v>
      </c>
      <c r="CT23" s="56">
        <f>'2017'!CL7</f>
        <v>12</v>
      </c>
      <c r="CU23" s="56">
        <f>'2017'!CM7</f>
        <v>0</v>
      </c>
      <c r="CV23" s="56">
        <f>'2017'!CN7</f>
        <v>179</v>
      </c>
      <c r="CW23" s="56">
        <f>'2017'!CO7</f>
        <v>43</v>
      </c>
      <c r="CX23" s="57">
        <f>'2017'!CP7</f>
        <v>5.4</v>
      </c>
      <c r="CY23" s="57">
        <f>'2017'!CQ7</f>
        <v>84.3</v>
      </c>
      <c r="CZ23" s="57">
        <f>'2017'!CR7</f>
        <v>3.34</v>
      </c>
      <c r="DA23" s="57">
        <f>'2017'!CS7</f>
        <v>41.6</v>
      </c>
      <c r="DB23" s="56">
        <f>'2017'!CT7</f>
        <v>45</v>
      </c>
      <c r="DC23" s="56">
        <f>'2017'!CU7</f>
        <v>1657</v>
      </c>
      <c r="DD23" s="56">
        <f>'2017'!CV7</f>
        <v>11</v>
      </c>
      <c r="DE23" s="56">
        <f>'2017'!CW7</f>
        <v>0</v>
      </c>
      <c r="DF23" s="58">
        <f>'2017'!CX7</f>
        <v>0</v>
      </c>
      <c r="DG23" s="55">
        <f>'2017'!CY7</f>
        <v>1473</v>
      </c>
      <c r="DH23" s="56">
        <f>'2017'!CZ7</f>
        <v>2535</v>
      </c>
      <c r="DI23" s="56">
        <f>'2017'!DA7</f>
        <v>10</v>
      </c>
      <c r="DJ23" s="56">
        <f>'2017'!DB7</f>
        <v>0</v>
      </c>
      <c r="DK23" s="56">
        <f>'2017'!DC7</f>
        <v>261</v>
      </c>
      <c r="DL23" s="56">
        <f>'2017'!DD7</f>
        <v>76</v>
      </c>
      <c r="DM23" s="57">
        <f>'2017'!DE7</f>
        <v>5.6</v>
      </c>
      <c r="DN23" s="57">
        <f>'2017'!DF7</f>
        <v>112.4</v>
      </c>
      <c r="DO23" s="57">
        <f>'2017'!DG7</f>
        <v>3.46</v>
      </c>
      <c r="DP23" s="57">
        <f>'2017'!DH7</f>
        <v>29.3</v>
      </c>
      <c r="DQ23" s="56">
        <f>'2017'!DI7</f>
        <v>403</v>
      </c>
      <c r="DR23" s="56">
        <f>'2017'!DJ7</f>
        <v>1700</v>
      </c>
      <c r="DS23" s="56">
        <f>'2017'!DK7</f>
        <v>41</v>
      </c>
      <c r="DT23" s="56">
        <f>'2017'!DL7</f>
        <v>0</v>
      </c>
      <c r="DU23" s="58">
        <f>'2017'!DM7</f>
        <v>0</v>
      </c>
    </row>
    <row r="24" spans="1:125" ht="15.75" customHeight="1" x14ac:dyDescent="0.2">
      <c r="A24" s="33">
        <f t="shared" si="0"/>
        <v>22</v>
      </c>
      <c r="B24" s="11">
        <f>'2020'!A5</f>
        <v>3</v>
      </c>
      <c r="C24" s="11">
        <v>2020</v>
      </c>
      <c r="D24" s="34" t="str">
        <f>'2020'!B5</f>
        <v>Cam Akers</v>
      </c>
      <c r="E24" s="14">
        <f>'2020'!C5</f>
        <v>10.794444444444444</v>
      </c>
      <c r="F24" s="14">
        <f t="shared" si="6"/>
        <v>91.100000000000009</v>
      </c>
      <c r="G24" s="35">
        <f t="shared" si="2"/>
        <v>1.4607978076981822</v>
      </c>
      <c r="H24" s="36" t="str">
        <f>'2020'!D5</f>
        <v>Florida State</v>
      </c>
      <c r="I24" s="37">
        <f>'2020'!E5</f>
        <v>4</v>
      </c>
      <c r="J24" s="38">
        <f>'2020'!F5</f>
        <v>36333</v>
      </c>
      <c r="K24" s="39">
        <f>'2020'!G5</f>
        <v>25.863013698630137</v>
      </c>
      <c r="L24" s="39" t="str">
        <f>'2020'!H5</f>
        <v>JR</v>
      </c>
      <c r="M24" s="39">
        <f>'2020'!I5</f>
        <v>20.852054794520548</v>
      </c>
      <c r="N24" s="39" t="str">
        <f t="shared" si="3"/>
        <v>FREAK</v>
      </c>
      <c r="O24" s="39" t="str">
        <f t="shared" si="9"/>
        <v>3DOWN</v>
      </c>
      <c r="P24" s="37">
        <f>'2020'!J5</f>
        <v>70</v>
      </c>
      <c r="Q24" s="37">
        <f>'2020'!K5</f>
        <v>217</v>
      </c>
      <c r="R24" s="37">
        <f>'2020'!L5</f>
        <v>4.47</v>
      </c>
      <c r="S24" s="40">
        <f>'2020'!M5</f>
        <v>52</v>
      </c>
      <c r="T24" s="41">
        <f>'2020'!N5</f>
        <v>0</v>
      </c>
      <c r="U24" s="42">
        <f>'2020'!O5</f>
        <v>0</v>
      </c>
      <c r="V24" s="42">
        <f>'2020'!P5</f>
        <v>0.24721311475409835</v>
      </c>
      <c r="W24" s="42">
        <f>'2020'!Q5</f>
        <v>0.19589293954776188</v>
      </c>
      <c r="X24" s="42">
        <f>'2020'!R5</f>
        <v>0.2575357950263753</v>
      </c>
      <c r="Y24" s="42">
        <f>'2020'!S5</f>
        <v>0.2575357950263753</v>
      </c>
      <c r="Z24" s="42">
        <f>'2020'!T5</f>
        <v>0.23178221552373779</v>
      </c>
      <c r="AA24" s="42">
        <f>'2020'!U5</f>
        <v>4.3813637766121565E-2</v>
      </c>
      <c r="AB24" s="42">
        <f>'2020'!V5</f>
        <v>6.4673756826674325E-2</v>
      </c>
      <c r="AC24" s="42">
        <f>'2020'!W5</f>
        <v>6.4673756826674325E-2</v>
      </c>
      <c r="AD24" s="43">
        <f>'2020'!X5</f>
        <v>5.8206381144006891E-2</v>
      </c>
      <c r="AE24" s="44">
        <f>'2020'!Y5</f>
        <v>18.208219178082192</v>
      </c>
      <c r="AF24" s="45">
        <f>'2020'!Z5</f>
        <v>108.70753224259629</v>
      </c>
      <c r="AG24" s="45">
        <f>'2020'!AA5</f>
        <v>31.132857142857141</v>
      </c>
      <c r="AH24" s="45">
        <f>'2020'!AB5</f>
        <v>0.32900432900432902</v>
      </c>
      <c r="AI24" s="45">
        <f>'2020'!AC5</f>
        <v>4.9000000000000004</v>
      </c>
      <c r="AJ24" s="45">
        <f t="shared" si="4"/>
        <v>9.2884615384615383</v>
      </c>
      <c r="AK24" s="45">
        <f t="shared" si="5"/>
        <v>0.11494252873563218</v>
      </c>
      <c r="AL24" s="45">
        <f>'2020'!AD5</f>
        <v>125.9</v>
      </c>
      <c r="AM24" s="45">
        <f>'2020'!AE5</f>
        <v>3.91</v>
      </c>
      <c r="AN24" s="46">
        <f>'2020'!AF5</f>
        <v>45.1</v>
      </c>
      <c r="AO24" s="47">
        <f>'2020'!AG5</f>
        <v>5</v>
      </c>
      <c r="AP24" s="48">
        <f>'2020'!AH5</f>
        <v>6</v>
      </c>
      <c r="AQ24" s="48">
        <f>'2020'!AI5</f>
        <v>10</v>
      </c>
      <c r="AR24" s="48">
        <f t="shared" si="13"/>
        <v>9</v>
      </c>
      <c r="AS24" s="48">
        <f>'2020'!AK5</f>
        <v>9</v>
      </c>
      <c r="AT24" s="48">
        <f>'2020'!AL5</f>
        <v>0</v>
      </c>
      <c r="AU24" s="48">
        <f>'2020'!AM5</f>
        <v>6</v>
      </c>
      <c r="AV24" s="48">
        <f>'2020'!AN5</f>
        <v>4</v>
      </c>
      <c r="AW24" s="49" t="str">
        <f t="shared" si="15"/>
        <v>-</v>
      </c>
      <c r="AX24" s="50">
        <f>'2020'!AP5</f>
        <v>0.5</v>
      </c>
      <c r="AY24" s="55">
        <f>'2020'!AQ5</f>
        <v>0</v>
      </c>
      <c r="AZ24" s="56">
        <f>'2020'!AR5</f>
        <v>2187</v>
      </c>
      <c r="BA24" s="56">
        <f>'2020'!AS5</f>
        <v>0</v>
      </c>
      <c r="BB24" s="56">
        <f>'2020'!AT5</f>
        <v>27</v>
      </c>
      <c r="BC24" s="56">
        <f>'2020'!AU5</f>
        <v>0</v>
      </c>
      <c r="BD24" s="56">
        <f>'2020'!AV5</f>
        <v>0</v>
      </c>
      <c r="BE24" s="57">
        <f>'2020'!AW5</f>
        <v>0</v>
      </c>
      <c r="BF24" s="57">
        <f>'2020'!AX5</f>
        <v>0</v>
      </c>
      <c r="BG24" s="57">
        <f>'2020'!AY5</f>
        <v>0</v>
      </c>
      <c r="BH24" s="57">
        <f>'2020'!AZ5</f>
        <v>0</v>
      </c>
      <c r="BI24" s="56">
        <f>'2020'!BA5</f>
        <v>0</v>
      </c>
      <c r="BJ24" s="56">
        <f>'2020'!BB5</f>
        <v>3325</v>
      </c>
      <c r="BK24" s="56">
        <f>'2020'!BC5</f>
        <v>0</v>
      </c>
      <c r="BL24" s="56">
        <f>'2020'!BD5</f>
        <v>0</v>
      </c>
      <c r="BM24" s="58">
        <f>'2020'!BE5</f>
        <v>22</v>
      </c>
      <c r="BN24" s="55">
        <f>'2020'!BF5</f>
        <v>0</v>
      </c>
      <c r="BO24" s="56">
        <f>'2020'!BG5</f>
        <v>2630</v>
      </c>
      <c r="BP24" s="56">
        <f>'2020'!BH5</f>
        <v>0</v>
      </c>
      <c r="BQ24" s="56">
        <f>'2020'!BI5</f>
        <v>33</v>
      </c>
      <c r="BR24" s="56">
        <f>'2020'!BJ5</f>
        <v>0</v>
      </c>
      <c r="BS24" s="56">
        <f>'2020'!BK5</f>
        <v>0</v>
      </c>
      <c r="BT24" s="57">
        <f>'2020'!BL5</f>
        <v>0</v>
      </c>
      <c r="BU24" s="57">
        <f>'2020'!BM5</f>
        <v>0</v>
      </c>
      <c r="BV24" s="57">
        <f>'2020'!BN5</f>
        <v>0</v>
      </c>
      <c r="BW24" s="57">
        <f>'2020'!BO5</f>
        <v>0</v>
      </c>
      <c r="BX24" s="56">
        <f>'2020'!BP5</f>
        <v>0</v>
      </c>
      <c r="BY24" s="56">
        <f>'2020'!BQ5</f>
        <v>3433</v>
      </c>
      <c r="BZ24" s="56">
        <f>'2020'!BR5</f>
        <v>0</v>
      </c>
      <c r="CA24" s="56">
        <f>'2020'!BS5</f>
        <v>0</v>
      </c>
      <c r="CB24" s="58">
        <f>'2020'!BT5</f>
        <v>23</v>
      </c>
      <c r="CC24" s="55">
        <f>'2020'!BU5</f>
        <v>1015</v>
      </c>
      <c r="CD24" s="56">
        <f>'2020'!BV5</f>
        <v>2024</v>
      </c>
      <c r="CE24" s="56">
        <f>'2020'!BW5</f>
        <v>7</v>
      </c>
      <c r="CF24" s="56">
        <f>'2020'!BX5</f>
        <v>18</v>
      </c>
      <c r="CG24" s="56">
        <f>'2020'!BY5</f>
        <v>193</v>
      </c>
      <c r="CH24" s="56">
        <f>'2020'!BZ5</f>
        <v>41</v>
      </c>
      <c r="CI24" s="57">
        <f>'2020'!CA5</f>
        <v>5.3</v>
      </c>
      <c r="CJ24" s="57">
        <f>'2020'!CB5</f>
        <v>80.599999999999994</v>
      </c>
      <c r="CK24" s="57">
        <f>'2020'!CC5</f>
        <v>3.66</v>
      </c>
      <c r="CL24" s="57">
        <f>'2020'!CD5</f>
        <v>38.4</v>
      </c>
      <c r="CM24" s="56">
        <f>'2020'!CE5</f>
        <v>116</v>
      </c>
      <c r="CN24" s="56">
        <f>'2020'!CF5</f>
        <v>2551</v>
      </c>
      <c r="CO24" s="56">
        <f>'2020'!CG5</f>
        <v>16</v>
      </c>
      <c r="CP24" s="56">
        <f>'2020'!CH5</f>
        <v>0</v>
      </c>
      <c r="CQ24" s="58">
        <f>'2020'!CI5</f>
        <v>21</v>
      </c>
      <c r="CR24" s="55">
        <f>'2020'!CJ5</f>
        <v>707</v>
      </c>
      <c r="CS24" s="56">
        <f>'2020'!CK5</f>
        <v>1093</v>
      </c>
      <c r="CT24" s="56">
        <f>'2020'!CL5</f>
        <v>6</v>
      </c>
      <c r="CU24" s="56">
        <f>'2020'!CM5</f>
        <v>11</v>
      </c>
      <c r="CV24" s="56">
        <f>'2020'!CN5</f>
        <v>162</v>
      </c>
      <c r="CW24" s="56">
        <f>'2020'!CO5</f>
        <v>27</v>
      </c>
      <c r="CX24" s="57">
        <f>'2020'!CP5</f>
        <v>4.4000000000000004</v>
      </c>
      <c r="CY24" s="57">
        <f>'2020'!CQ5</f>
        <v>63.7</v>
      </c>
      <c r="CZ24" s="57">
        <f>'2020'!CR5</f>
        <v>3.55</v>
      </c>
      <c r="DA24" s="57">
        <f>'2020'!CS5</f>
        <v>45.1</v>
      </c>
      <c r="DB24" s="56">
        <f>'2020'!CT5</f>
        <v>142</v>
      </c>
      <c r="DC24" s="56">
        <f>'2020'!CU5</f>
        <v>3241</v>
      </c>
      <c r="DD24" s="56">
        <f>'2020'!CV5</f>
        <v>6</v>
      </c>
      <c r="DE24" s="56">
        <f>'2020'!CW5</f>
        <v>0</v>
      </c>
      <c r="DF24" s="58">
        <f>'2020'!CX5</f>
        <v>20</v>
      </c>
      <c r="DG24" s="55">
        <f>'2020'!CY5</f>
        <v>1142</v>
      </c>
      <c r="DH24" s="56">
        <f>'2020'!CZ5</f>
        <v>1829</v>
      </c>
      <c r="DI24" s="56">
        <f>'2020'!DA5</f>
        <v>14</v>
      </c>
      <c r="DJ24" s="56">
        <f>'2020'!DB5</f>
        <v>24</v>
      </c>
      <c r="DK24" s="56">
        <f>'2020'!DC5</f>
        <v>231</v>
      </c>
      <c r="DL24" s="56">
        <f>'2020'!DD5</f>
        <v>76</v>
      </c>
      <c r="DM24" s="57">
        <f>'2020'!DE5</f>
        <v>4.9000000000000004</v>
      </c>
      <c r="DN24" s="57">
        <f>'2020'!DF5</f>
        <v>125.9</v>
      </c>
      <c r="DO24" s="57">
        <f>'2020'!DG5</f>
        <v>3.91</v>
      </c>
      <c r="DP24" s="57">
        <f>'2020'!DH5</f>
        <v>33.299999999999997</v>
      </c>
      <c r="DQ24" s="56">
        <f>'2020'!DI5</f>
        <v>225</v>
      </c>
      <c r="DR24" s="56">
        <f>'2020'!DJ5</f>
        <v>3479</v>
      </c>
      <c r="DS24" s="56">
        <f>'2020'!DK5</f>
        <v>30</v>
      </c>
      <c r="DT24" s="56">
        <f>'2020'!DL5</f>
        <v>0</v>
      </c>
      <c r="DU24" s="58">
        <f>'2020'!DM5</f>
        <v>24</v>
      </c>
    </row>
    <row r="25" spans="1:125" ht="15.75" customHeight="1" x14ac:dyDescent="0.2">
      <c r="A25" s="33">
        <f t="shared" si="0"/>
        <v>23</v>
      </c>
      <c r="B25" s="11">
        <f>'2018'!A4</f>
        <v>2</v>
      </c>
      <c r="C25" s="11">
        <v>2018</v>
      </c>
      <c r="D25" s="34" t="str">
        <f>'2018'!B4</f>
        <v>Rashaad Penny</v>
      </c>
      <c r="E25" s="14">
        <f>'2018'!C4</f>
        <v>10.766666666666667</v>
      </c>
      <c r="F25" s="14">
        <f t="shared" si="6"/>
        <v>90.7</v>
      </c>
      <c r="G25" s="35">
        <f t="shared" si="2"/>
        <v>1.4493738438759833</v>
      </c>
      <c r="H25" s="36" t="str">
        <f>'2018'!D4</f>
        <v>San Diego State</v>
      </c>
      <c r="I25" s="37">
        <f>'2018'!E4</f>
        <v>7</v>
      </c>
      <c r="J25" s="38">
        <f>'2018'!F4</f>
        <v>35097</v>
      </c>
      <c r="K25" s="39">
        <f>'2018'!G4</f>
        <v>29.24931506849315</v>
      </c>
      <c r="L25" s="39" t="str">
        <f>'2018'!H4</f>
        <v>SR</v>
      </c>
      <c r="M25" s="39">
        <f>'2018'!I4</f>
        <v>22.243835616438357</v>
      </c>
      <c r="N25" s="39" t="str">
        <f t="shared" si="3"/>
        <v>FREAK</v>
      </c>
      <c r="O25" s="39" t="str">
        <f t="shared" si="9"/>
        <v>3DOWN</v>
      </c>
      <c r="P25" s="37">
        <f>'2018'!J4</f>
        <v>70</v>
      </c>
      <c r="Q25" s="37">
        <f>'2018'!K4</f>
        <v>224</v>
      </c>
      <c r="R25" s="37">
        <f>'2018'!L4</f>
        <v>4.46</v>
      </c>
      <c r="S25" s="40">
        <f>'2018'!M4</f>
        <v>27</v>
      </c>
      <c r="T25" s="41">
        <f>'2018'!N4</f>
        <v>0</v>
      </c>
      <c r="U25" s="42">
        <f>'2018'!O4</f>
        <v>4.2901716068642747E-3</v>
      </c>
      <c r="V25" s="42">
        <f>'2018'!P4</f>
        <v>9.0787971069661216E-2</v>
      </c>
      <c r="W25" s="42">
        <f>'2018'!Q4</f>
        <v>0.21322111169559882</v>
      </c>
      <c r="X25" s="42">
        <f>'2018'!R4</f>
        <v>0.45809304113802385</v>
      </c>
      <c r="Y25" s="42">
        <f>'2018'!S4</f>
        <v>0.45809304113802385</v>
      </c>
      <c r="Z25" s="42">
        <f>'2018'!T4</f>
        <v>0.29776047673971551</v>
      </c>
      <c r="AA25" s="42">
        <f>'2018'!U4</f>
        <v>0.11072664359861592</v>
      </c>
      <c r="AB25" s="42">
        <f>'2018'!V4</f>
        <v>6.7187499999999997E-2</v>
      </c>
      <c r="AC25" s="42">
        <f>'2018'!W4</f>
        <v>8.8957071799307952E-2</v>
      </c>
      <c r="AD25" s="43">
        <f>'2018'!X4</f>
        <v>5.7822096669550169E-2</v>
      </c>
      <c r="AE25" s="44">
        <f>'2018'!Y4</f>
        <v>20.591780821917808</v>
      </c>
      <c r="AF25" s="45">
        <f>'2018'!Z4</f>
        <v>113.22402228742737</v>
      </c>
      <c r="AG25" s="45">
        <f>'2018'!AA4</f>
        <v>32.137142857142855</v>
      </c>
      <c r="AH25" s="45">
        <f>'2018'!AB4</f>
        <v>0.29757785467128028</v>
      </c>
      <c r="AI25" s="45">
        <f>'2018'!AC4</f>
        <v>7.8</v>
      </c>
      <c r="AJ25" s="45">
        <f t="shared" si="4"/>
        <v>11.261904761904763</v>
      </c>
      <c r="AK25" s="45">
        <f t="shared" si="5"/>
        <v>6.1688311688311688E-2</v>
      </c>
      <c r="AL25" s="45">
        <f>'2018'!AD4</f>
        <v>129.69999999999999</v>
      </c>
      <c r="AM25" s="45">
        <f>'2018'!AE4</f>
        <v>4.78</v>
      </c>
      <c r="AN25" s="46">
        <f>'2018'!AF4</f>
        <v>62.6</v>
      </c>
      <c r="AO25" s="47">
        <f>'2018'!AG4</f>
        <v>8</v>
      </c>
      <c r="AP25" s="48">
        <f>'2018'!AH4</f>
        <v>6</v>
      </c>
      <c r="AQ25" s="48">
        <f>'2018'!AI4</f>
        <v>3</v>
      </c>
      <c r="AR25" s="48">
        <f t="shared" si="13"/>
        <v>9</v>
      </c>
      <c r="AS25" s="48">
        <f>'2018'!AK4</f>
        <v>8</v>
      </c>
      <c r="AT25" s="48">
        <f>'2018'!AL4</f>
        <v>8</v>
      </c>
      <c r="AU25" s="48">
        <f>'2018'!AM4</f>
        <v>6</v>
      </c>
      <c r="AV25" s="48">
        <f>'2018'!AN4</f>
        <v>8</v>
      </c>
      <c r="AW25" s="49" t="str">
        <f t="shared" si="15"/>
        <v>-</v>
      </c>
      <c r="AX25" s="50">
        <f>'2018'!AP4</f>
        <v>0</v>
      </c>
      <c r="AY25" s="55">
        <f>'2018'!AQ4</f>
        <v>0</v>
      </c>
      <c r="AZ25" s="56">
        <f>'2018'!AR4</f>
        <v>2166</v>
      </c>
      <c r="BA25" s="56">
        <f>'2018'!AS4</f>
        <v>0</v>
      </c>
      <c r="BB25" s="56">
        <f>'2018'!AT4</f>
        <v>0</v>
      </c>
      <c r="BC25" s="56">
        <f>'2018'!AU4</f>
        <v>0</v>
      </c>
      <c r="BD25" s="56">
        <f>'2018'!AV4</f>
        <v>0</v>
      </c>
      <c r="BE25" s="57">
        <f>'2018'!AW4</f>
        <v>0</v>
      </c>
      <c r="BF25" s="57">
        <f>'2018'!AX4</f>
        <v>0</v>
      </c>
      <c r="BG25" s="57">
        <f>'2018'!AY4</f>
        <v>0</v>
      </c>
      <c r="BH25" s="57">
        <f>'2018'!AZ4</f>
        <v>0</v>
      </c>
      <c r="BI25" s="56">
        <f>'2018'!BA4</f>
        <v>0</v>
      </c>
      <c r="BJ25" s="56">
        <f>'2018'!BB4</f>
        <v>3358</v>
      </c>
      <c r="BK25" s="56">
        <f>'2018'!BC4</f>
        <v>0</v>
      </c>
      <c r="BL25" s="56">
        <f>'2018'!BD4</f>
        <v>0</v>
      </c>
      <c r="BM25" s="58">
        <f>'2018'!BE4</f>
        <v>0</v>
      </c>
      <c r="BN25" s="55">
        <f>'2018'!BF4</f>
        <v>22</v>
      </c>
      <c r="BO25" s="56">
        <f>'2018'!BG4</f>
        <v>2809</v>
      </c>
      <c r="BP25" s="56">
        <f>'2018'!BH4</f>
        <v>0</v>
      </c>
      <c r="BQ25" s="56">
        <f>'2018'!BI4</f>
        <v>0</v>
      </c>
      <c r="BR25" s="56">
        <f>'2018'!BJ4</f>
        <v>2</v>
      </c>
      <c r="BS25" s="56">
        <f>'2018'!BK4</f>
        <v>0</v>
      </c>
      <c r="BT25" s="57">
        <f>'2018'!BL4</f>
        <v>11</v>
      </c>
      <c r="BU25" s="57">
        <f>'2018'!BM4</f>
        <v>0</v>
      </c>
      <c r="BV25" s="57">
        <f>'2018'!BN4</f>
        <v>6</v>
      </c>
      <c r="BW25" s="57">
        <f>'2018'!BO4</f>
        <v>95.5</v>
      </c>
      <c r="BX25" s="56">
        <f>'2018'!BP4</f>
        <v>0</v>
      </c>
      <c r="BY25" s="56">
        <f>'2018'!BQ4</f>
        <v>2319</v>
      </c>
      <c r="BZ25" s="56">
        <f>'2018'!BR4</f>
        <v>0</v>
      </c>
      <c r="CA25" s="56">
        <f>'2018'!BS4</f>
        <v>0</v>
      </c>
      <c r="CB25" s="58">
        <f>'2018'!BT4</f>
        <v>0</v>
      </c>
      <c r="CC25" s="55">
        <f>'2018'!BU4</f>
        <v>357</v>
      </c>
      <c r="CD25" s="56">
        <f>'2018'!BV4</f>
        <v>3266</v>
      </c>
      <c r="CE25" s="56">
        <f>'2018'!BW4</f>
        <v>4</v>
      </c>
      <c r="CF25" s="56">
        <f>'2018'!BX4</f>
        <v>0</v>
      </c>
      <c r="CG25" s="56">
        <f>'2018'!BY4</f>
        <v>60</v>
      </c>
      <c r="CH25" s="56">
        <f>'2018'!BZ4</f>
        <v>11</v>
      </c>
      <c r="CI25" s="57">
        <f>'2018'!CA4</f>
        <v>6</v>
      </c>
      <c r="CJ25" s="57">
        <f>'2018'!CB4</f>
        <v>41</v>
      </c>
      <c r="CK25" s="57">
        <f>'2018'!CC4</f>
        <v>2.5299999999999998</v>
      </c>
      <c r="CL25" s="57">
        <f>'2018'!CD4</f>
        <v>33.299999999999997</v>
      </c>
      <c r="CM25" s="56">
        <f>'2018'!CE4</f>
        <v>120</v>
      </c>
      <c r="CN25" s="56">
        <f>'2018'!CF4</f>
        <v>1988</v>
      </c>
      <c r="CO25" s="56">
        <f>'2018'!CG4</f>
        <v>8</v>
      </c>
      <c r="CP25" s="56">
        <f>'2018'!CH4</f>
        <v>0</v>
      </c>
      <c r="CQ25" s="58">
        <f>'2018'!CI4</f>
        <v>0</v>
      </c>
      <c r="CR25" s="55">
        <f>'2018'!CJ4</f>
        <v>992</v>
      </c>
      <c r="CS25" s="56">
        <f>'2018'!CK4</f>
        <v>3680</v>
      </c>
      <c r="CT25" s="56">
        <f>'2018'!CL4</f>
        <v>11</v>
      </c>
      <c r="CU25" s="56">
        <f>'2018'!CM4</f>
        <v>0</v>
      </c>
      <c r="CV25" s="56">
        <f>'2018'!CN4</f>
        <v>134</v>
      </c>
      <c r="CW25" s="56">
        <f>'2018'!CO4</f>
        <v>31</v>
      </c>
      <c r="CX25" s="57">
        <f>'2018'!CP4</f>
        <v>7.4</v>
      </c>
      <c r="CY25" s="57">
        <f>'2018'!CQ4</f>
        <v>109</v>
      </c>
      <c r="CZ25" s="57">
        <f>'2018'!CR4</f>
        <v>4.78</v>
      </c>
      <c r="DA25" s="57">
        <f>'2018'!CS4</f>
        <v>62.6</v>
      </c>
      <c r="DB25" s="56">
        <f>'2018'!CT4</f>
        <v>224</v>
      </c>
      <c r="DC25" s="56">
        <f>'2018'!CU4</f>
        <v>2023</v>
      </c>
      <c r="DD25" s="56">
        <f>'2018'!CV4</f>
        <v>15</v>
      </c>
      <c r="DE25" s="56">
        <f>'2018'!CW4</f>
        <v>0</v>
      </c>
      <c r="DF25" s="58">
        <f>'2018'!CX4</f>
        <v>0</v>
      </c>
      <c r="DG25" s="55">
        <f>'2018'!CY4</f>
        <v>2254</v>
      </c>
      <c r="DH25" s="56">
        <f>'2018'!CZ4</f>
        <v>3282</v>
      </c>
      <c r="DI25" s="56">
        <f>'2018'!DA4</f>
        <v>23</v>
      </c>
      <c r="DJ25" s="56">
        <f>'2018'!DB4</f>
        <v>0</v>
      </c>
      <c r="DK25" s="56">
        <f>'2018'!DC4</f>
        <v>289</v>
      </c>
      <c r="DL25" s="56">
        <f>'2018'!DD4</f>
        <v>86</v>
      </c>
      <c r="DM25" s="57">
        <f>'2018'!DE4</f>
        <v>7.8</v>
      </c>
      <c r="DN25" s="57">
        <f>'2018'!DF4</f>
        <v>129.69999999999999</v>
      </c>
      <c r="DO25" s="57">
        <f>'2018'!DG4</f>
        <v>4.47</v>
      </c>
      <c r="DP25" s="57">
        <f>'2018'!DH4</f>
        <v>56.6</v>
      </c>
      <c r="DQ25" s="56">
        <f>'2018'!DI4</f>
        <v>129</v>
      </c>
      <c r="DR25" s="56">
        <f>'2018'!DJ4</f>
        <v>1920</v>
      </c>
      <c r="DS25" s="56">
        <f>'2018'!DK4</f>
        <v>19</v>
      </c>
      <c r="DT25" s="56">
        <f>'2018'!DL4</f>
        <v>0</v>
      </c>
      <c r="DU25" s="58">
        <f>'2018'!DM4</f>
        <v>0</v>
      </c>
    </row>
    <row r="26" spans="1:125" ht="15.75" customHeight="1" x14ac:dyDescent="0.2">
      <c r="A26" s="33">
        <f t="shared" si="0"/>
        <v>24</v>
      </c>
      <c r="B26" s="11">
        <f>'2020'!A6</f>
        <v>4</v>
      </c>
      <c r="C26" s="11">
        <v>2020</v>
      </c>
      <c r="D26" s="34" t="str">
        <f>'2020'!B6</f>
        <v>Antonio Gibson</v>
      </c>
      <c r="E26" s="14">
        <f>'2020'!C6</f>
        <v>10.722222222222221</v>
      </c>
      <c r="F26" s="14">
        <f t="shared" si="6"/>
        <v>90.3</v>
      </c>
      <c r="G26" s="35">
        <f t="shared" si="2"/>
        <v>1.4310955017604639</v>
      </c>
      <c r="H26" s="36" t="str">
        <f>'2020'!D6</f>
        <v>Memphis</v>
      </c>
      <c r="I26" s="37">
        <f>'2020'!E6</f>
        <v>6</v>
      </c>
      <c r="J26" s="38">
        <f>'2020'!F6</f>
        <v>35969</v>
      </c>
      <c r="K26" s="39">
        <f>'2020'!G6</f>
        <v>26.860273972602741</v>
      </c>
      <c r="L26" s="39" t="str">
        <f>'2020'!H6</f>
        <v>SR</v>
      </c>
      <c r="M26" s="39">
        <f>'2020'!I6</f>
        <v>21.849315068493151</v>
      </c>
      <c r="N26" s="39" t="str">
        <f t="shared" si="3"/>
        <v>FREAK</v>
      </c>
      <c r="O26" s="39" t="str">
        <f t="shared" si="9"/>
        <v>+RECEIVER</v>
      </c>
      <c r="P26" s="37">
        <f>'2020'!J6</f>
        <v>72</v>
      </c>
      <c r="Q26" s="37">
        <f>'2020'!K6</f>
        <v>228</v>
      </c>
      <c r="R26" s="37">
        <f>'2020'!L6</f>
        <v>4.3899999999999997</v>
      </c>
      <c r="S26" s="40">
        <f>'2020'!M6</f>
        <v>66</v>
      </c>
      <c r="T26" s="41">
        <f>'2020'!N6</f>
        <v>0</v>
      </c>
      <c r="U26" s="42">
        <f>'2020'!O6</f>
        <v>0</v>
      </c>
      <c r="V26" s="42">
        <f>'2020'!P6</f>
        <v>0</v>
      </c>
      <c r="W26" s="42">
        <f>'2020'!Q6</f>
        <v>3.7851271267444087E-2</v>
      </c>
      <c r="X26" s="42">
        <f>'2020'!R6</f>
        <v>0.16255852990546868</v>
      </c>
      <c r="Y26" s="42">
        <f>'2020'!S6</f>
        <v>0.16255852990546868</v>
      </c>
      <c r="Z26" s="42">
        <f>'2020'!T6</f>
        <v>0.1219188974291015</v>
      </c>
      <c r="AA26" s="42">
        <f>'2020'!U6</f>
        <v>8.1414473684210523E-2</v>
      </c>
      <c r="AB26" s="42">
        <f>'2020'!V6</f>
        <v>0.17593833780160861</v>
      </c>
      <c r="AC26" s="42">
        <f>'2020'!W6</f>
        <v>0.17593833780160861</v>
      </c>
      <c r="AD26" s="43">
        <f>'2020'!X6</f>
        <v>0.13195375335120646</v>
      </c>
      <c r="AE26" s="44">
        <f>'2020'!Y6</f>
        <v>21.216438356164385</v>
      </c>
      <c r="AF26" s="45">
        <f>'2020'!Z6</f>
        <v>122.77410070451556</v>
      </c>
      <c r="AG26" s="45">
        <f>'2020'!AA6</f>
        <v>30.918981481481481</v>
      </c>
      <c r="AH26" s="45">
        <f>'2020'!AB6</f>
        <v>0.48484848484848486</v>
      </c>
      <c r="AI26" s="45">
        <f>'2020'!AC6</f>
        <v>11.181818181818182</v>
      </c>
      <c r="AJ26" s="45">
        <f t="shared" si="4"/>
        <v>18.954545454545453</v>
      </c>
      <c r="AK26" s="45">
        <f t="shared" si="5"/>
        <v>0.53521126760563376</v>
      </c>
      <c r="AL26" s="45">
        <f>'2020'!AD6</f>
        <v>359.2</v>
      </c>
      <c r="AM26" s="45">
        <f>'2020'!AE6</f>
        <v>7.73</v>
      </c>
      <c r="AN26" s="46">
        <f>'2020'!AF6</f>
        <v>61.8</v>
      </c>
      <c r="AO26" s="47">
        <f>'2020'!AG6</f>
        <v>1</v>
      </c>
      <c r="AP26" s="48">
        <f>'2020'!AH6</f>
        <v>10</v>
      </c>
      <c r="AQ26" s="48">
        <f>'2020'!AI6</f>
        <v>2</v>
      </c>
      <c r="AR26" s="48">
        <f t="shared" si="13"/>
        <v>10</v>
      </c>
      <c r="AS26" s="48">
        <f>'2020'!AK6</f>
        <v>10</v>
      </c>
      <c r="AT26" s="48">
        <f>'2020'!AL6</f>
        <v>10</v>
      </c>
      <c r="AU26" s="48">
        <f>'2020'!AM6</f>
        <v>10</v>
      </c>
      <c r="AV26" s="48">
        <f>'2020'!AN6</f>
        <v>10</v>
      </c>
      <c r="AW26" s="49" t="str">
        <f t="shared" si="15"/>
        <v>-</v>
      </c>
      <c r="AX26" s="50">
        <f>'2020'!AP6</f>
        <v>0.25</v>
      </c>
      <c r="AY26" s="55">
        <f>'2020'!AQ6</f>
        <v>0</v>
      </c>
      <c r="AZ26" s="56">
        <f>'2020'!AR6</f>
        <v>1</v>
      </c>
      <c r="BA26" s="56">
        <f>'2020'!AS6</f>
        <v>0</v>
      </c>
      <c r="BB26" s="56">
        <f>'2020'!AT6</f>
        <v>0</v>
      </c>
      <c r="BC26" s="56">
        <f>'2020'!AU6</f>
        <v>0</v>
      </c>
      <c r="BD26" s="56">
        <f>'2020'!AV6</f>
        <v>0</v>
      </c>
      <c r="BE26" s="57">
        <f>'2020'!AW6</f>
        <v>0</v>
      </c>
      <c r="BF26" s="57">
        <f>'2020'!AX6</f>
        <v>0</v>
      </c>
      <c r="BG26" s="57">
        <f>'2020'!AY6</f>
        <v>0</v>
      </c>
      <c r="BH26" s="57">
        <f>'2020'!AZ6</f>
        <v>0</v>
      </c>
      <c r="BI26" s="56">
        <f>'2020'!BA6</f>
        <v>0</v>
      </c>
      <c r="BJ26" s="56">
        <f>'2020'!BB6</f>
        <v>1</v>
      </c>
      <c r="BK26" s="56">
        <f>'2020'!BC6</f>
        <v>0</v>
      </c>
      <c r="BL26" s="56">
        <f>'2020'!BD6</f>
        <v>0</v>
      </c>
      <c r="BM26" s="58">
        <f>'2020'!BE6</f>
        <v>0</v>
      </c>
      <c r="BN26" s="55">
        <f>'2020'!BF6</f>
        <v>0</v>
      </c>
      <c r="BO26" s="56">
        <f>'2020'!BG6</f>
        <v>1</v>
      </c>
      <c r="BP26" s="56">
        <f>'2020'!BH6</f>
        <v>0</v>
      </c>
      <c r="BQ26" s="56">
        <f>'2020'!BI6</f>
        <v>0</v>
      </c>
      <c r="BR26" s="56">
        <f>'2020'!BJ6</f>
        <v>0</v>
      </c>
      <c r="BS26" s="56">
        <f>'2020'!BK6</f>
        <v>0</v>
      </c>
      <c r="BT26" s="57">
        <f>'2020'!BL6</f>
        <v>0</v>
      </c>
      <c r="BU26" s="57">
        <f>'2020'!BM6</f>
        <v>0</v>
      </c>
      <c r="BV26" s="57">
        <f>'2020'!BN6</f>
        <v>0</v>
      </c>
      <c r="BW26" s="57">
        <f>'2020'!BO6</f>
        <v>0</v>
      </c>
      <c r="BX26" s="56">
        <f>'2020'!BP6</f>
        <v>0</v>
      </c>
      <c r="BY26" s="56">
        <f>'2020'!BQ6</f>
        <v>1</v>
      </c>
      <c r="BZ26" s="56">
        <f>'2020'!BR6</f>
        <v>0</v>
      </c>
      <c r="CA26" s="56">
        <f>'2020'!BS6</f>
        <v>0</v>
      </c>
      <c r="CB26" s="58">
        <f>'2020'!BT6</f>
        <v>0</v>
      </c>
      <c r="CC26" s="55">
        <f>'2020'!BU6</f>
        <v>0</v>
      </c>
      <c r="CD26" s="56">
        <f>'2020'!BV6</f>
        <v>1</v>
      </c>
      <c r="CE26" s="56">
        <f>'2020'!BW6</f>
        <v>0</v>
      </c>
      <c r="CF26" s="56">
        <f>'2020'!BX6</f>
        <v>0</v>
      </c>
      <c r="CG26" s="56">
        <f>'2020'!BY6</f>
        <v>0</v>
      </c>
      <c r="CH26" s="56">
        <f>'2020'!BZ6</f>
        <v>0</v>
      </c>
      <c r="CI26" s="57">
        <f>'2020'!CA6</f>
        <v>0</v>
      </c>
      <c r="CJ26" s="57">
        <f>'2020'!CB6</f>
        <v>0</v>
      </c>
      <c r="CK26" s="57">
        <f>'2020'!CC6</f>
        <v>0</v>
      </c>
      <c r="CL26" s="57">
        <f>'2020'!CD6</f>
        <v>0</v>
      </c>
      <c r="CM26" s="56">
        <f>'2020'!CE6</f>
        <v>0</v>
      </c>
      <c r="CN26" s="56">
        <f>'2020'!CF6</f>
        <v>1</v>
      </c>
      <c r="CO26" s="56">
        <f>'2020'!CG6</f>
        <v>0</v>
      </c>
      <c r="CP26" s="56">
        <f>'2020'!CH6</f>
        <v>0</v>
      </c>
      <c r="CQ26" s="58">
        <f>'2020'!CI6</f>
        <v>0</v>
      </c>
      <c r="CR26" s="55">
        <f>'2020'!CJ6</f>
        <v>0</v>
      </c>
      <c r="CS26" s="56">
        <f>'2020'!CK6</f>
        <v>1399.5</v>
      </c>
      <c r="CT26" s="56">
        <f>'2020'!CL6</f>
        <v>0</v>
      </c>
      <c r="CU26" s="56">
        <f>'2020'!CM6</f>
        <v>17</v>
      </c>
      <c r="CV26" s="56">
        <f>'2020'!CN6</f>
        <v>0</v>
      </c>
      <c r="CW26" s="56">
        <f>'2020'!CO6</f>
        <v>0</v>
      </c>
      <c r="CX26" s="57">
        <f>'2020'!CP6</f>
        <v>0</v>
      </c>
      <c r="CY26" s="57">
        <f>'2020'!CQ6</f>
        <v>0</v>
      </c>
      <c r="CZ26" s="57">
        <f>'2020'!CR6</f>
        <v>0</v>
      </c>
      <c r="DA26" s="57">
        <f>'2020'!CS6</f>
        <v>0</v>
      </c>
      <c r="DB26" s="56">
        <f>'2020'!CT6</f>
        <v>99</v>
      </c>
      <c r="DC26" s="56">
        <f>'2020'!CU6</f>
        <v>1216</v>
      </c>
      <c r="DD26" s="56">
        <f>'2020'!CV6</f>
        <v>6</v>
      </c>
      <c r="DE26" s="56">
        <f>'2020'!CW6</f>
        <v>0</v>
      </c>
      <c r="DF26" s="58">
        <f>'2020'!CX6</f>
        <v>10</v>
      </c>
      <c r="DG26" s="55">
        <f>'2020'!CY6</f>
        <v>369</v>
      </c>
      <c r="DH26" s="56">
        <f>'2020'!CZ6</f>
        <v>2613.7999999999997</v>
      </c>
      <c r="DI26" s="56">
        <f>'2020'!DA6</f>
        <v>4</v>
      </c>
      <c r="DJ26" s="56">
        <f>'2020'!DB6</f>
        <v>32.199999999999996</v>
      </c>
      <c r="DK26" s="56">
        <f>'2020'!DC6</f>
        <v>33</v>
      </c>
      <c r="DL26" s="56">
        <f>'2020'!DD6</f>
        <v>16</v>
      </c>
      <c r="DM26" s="57">
        <f>'2020'!DE6</f>
        <v>11.181818181818182</v>
      </c>
      <c r="DN26" s="57">
        <f>'2020'!DF6</f>
        <v>359.2</v>
      </c>
      <c r="DO26" s="57">
        <f>'2020'!DG6</f>
        <v>7.73</v>
      </c>
      <c r="DP26" s="57">
        <f>'2020'!DH6</f>
        <v>61.8</v>
      </c>
      <c r="DQ26" s="56">
        <f>'2020'!DI6</f>
        <v>735</v>
      </c>
      <c r="DR26" s="56">
        <f>'2020'!DJ6</f>
        <v>4177.5999999999995</v>
      </c>
      <c r="DS26" s="56">
        <f>'2020'!DK6</f>
        <v>38</v>
      </c>
      <c r="DT26" s="56">
        <f>'2020'!DL6</f>
        <v>0</v>
      </c>
      <c r="DU26" s="58">
        <f>'2020'!DM6</f>
        <v>33.6</v>
      </c>
    </row>
    <row r="27" spans="1:125" ht="15.75" customHeight="1" x14ac:dyDescent="0.2">
      <c r="A27" s="33">
        <f t="shared" si="0"/>
        <v>25</v>
      </c>
      <c r="B27" s="11">
        <f>'2023'!A6</f>
        <v>4</v>
      </c>
      <c r="C27" s="11">
        <v>2023</v>
      </c>
      <c r="D27" s="34" t="str">
        <f>'2023'!B6</f>
        <v>Tank Bigsby</v>
      </c>
      <c r="E27" s="14">
        <f>'2023'!C6</f>
        <v>10.677777777777777</v>
      </c>
      <c r="F27" s="14">
        <f t="shared" si="6"/>
        <v>89.9</v>
      </c>
      <c r="G27" s="35">
        <f t="shared" si="2"/>
        <v>1.412817159644945</v>
      </c>
      <c r="H27" s="36" t="str">
        <f>'2023'!D6</f>
        <v>Auburn</v>
      </c>
      <c r="I27" s="37">
        <f>'2023'!E6</f>
        <v>1</v>
      </c>
      <c r="J27" s="38">
        <f>'2023'!F6</f>
        <v>37133</v>
      </c>
      <c r="K27" s="39">
        <f>'2023'!G6</f>
        <v>23.671232876712327</v>
      </c>
      <c r="L27" s="39" t="str">
        <f>'2023'!H6</f>
        <v>JR</v>
      </c>
      <c r="M27" s="39">
        <f>'2023'!I6</f>
        <v>21.671232876712327</v>
      </c>
      <c r="N27" s="39" t="str">
        <f t="shared" si="3"/>
        <v>BELL COW</v>
      </c>
      <c r="O27" s="39" t="str">
        <f t="shared" si="9"/>
        <v>3DOWN</v>
      </c>
      <c r="P27" s="37">
        <f>'2023'!J6</f>
        <v>72</v>
      </c>
      <c r="Q27" s="37">
        <f>'2023'!K6</f>
        <v>210</v>
      </c>
      <c r="R27" s="37">
        <f>'2023'!L6</f>
        <v>4.5599999999999996</v>
      </c>
      <c r="S27" s="40">
        <f>'2023'!M6</f>
        <v>88</v>
      </c>
      <c r="T27" s="41">
        <f>'2023'!N6</f>
        <v>0</v>
      </c>
      <c r="U27" s="42">
        <f>'2023'!O6</f>
        <v>0</v>
      </c>
      <c r="V27" s="42">
        <f>'2023'!P6</f>
        <v>0.21800047494656852</v>
      </c>
      <c r="W27" s="42">
        <f>'2023'!Q6</f>
        <v>0.24611845888441633</v>
      </c>
      <c r="X27" s="42">
        <f>'2023'!R6</f>
        <v>0.25451343020695727</v>
      </c>
      <c r="Y27" s="42">
        <f>'2023'!S6</f>
        <v>0.25451343020695727</v>
      </c>
      <c r="Z27" s="42">
        <f>'2023'!T6</f>
        <v>0.25451343020695727</v>
      </c>
      <c r="AA27" s="42">
        <f>'2023'!U6</f>
        <v>5.7673822492790773E-2</v>
      </c>
      <c r="AB27" s="42">
        <f>'2023'!V6</f>
        <v>8.6872586872586879E-2</v>
      </c>
      <c r="AC27" s="42">
        <f>'2023'!W6</f>
        <v>8.6872586872586879E-2</v>
      </c>
      <c r="AD27" s="43">
        <f>'2023'!X6</f>
        <v>8.6872586872586879E-2</v>
      </c>
      <c r="AE27" s="44">
        <f>'2023'!Y6</f>
        <v>19.016438356164382</v>
      </c>
      <c r="AF27" s="45">
        <f>'2023'!Z6</f>
        <v>97.138170506046762</v>
      </c>
      <c r="AG27" s="45">
        <f>'2023'!AA6</f>
        <v>28.47800925925926</v>
      </c>
      <c r="AH27" s="45">
        <f>'2023'!AB6</f>
        <v>0.33707865168539325</v>
      </c>
      <c r="AI27" s="45">
        <f>'2023'!AC6</f>
        <v>5.5</v>
      </c>
      <c r="AJ27" s="45">
        <f t="shared" si="4"/>
        <v>7.278688524590164</v>
      </c>
      <c r="AK27" s="45">
        <f t="shared" si="5"/>
        <v>0.14423076923076922</v>
      </c>
      <c r="AL27" s="45">
        <f>'2023'!AD6</f>
        <v>137.9</v>
      </c>
      <c r="AM27" s="45">
        <f>'2023'!AE6</f>
        <v>4.16</v>
      </c>
      <c r="AN27" s="46">
        <f>'2023'!AF6</f>
        <v>50.1</v>
      </c>
      <c r="AO27" s="47">
        <f>'2023'!AG6</f>
        <v>6</v>
      </c>
      <c r="AP27" s="48">
        <f>'2023'!AH6</f>
        <v>8</v>
      </c>
      <c r="AQ27" s="48">
        <f>'2023'!AI6</f>
        <v>8</v>
      </c>
      <c r="AR27" s="48">
        <f t="shared" si="13"/>
        <v>4</v>
      </c>
      <c r="AS27" s="48">
        <f>'2023'!AK6</f>
        <v>9</v>
      </c>
      <c r="AT27" s="48">
        <f>'2023'!AL6</f>
        <v>1</v>
      </c>
      <c r="AU27" s="48">
        <f>'2023'!AM6</f>
        <v>7</v>
      </c>
      <c r="AV27" s="48">
        <f>'2023'!AN6</f>
        <v>5</v>
      </c>
      <c r="AW27" s="49">
        <f>'2023'!AO6</f>
        <v>6</v>
      </c>
      <c r="AX27" s="50">
        <f>'2023'!AP6</f>
        <v>1</v>
      </c>
      <c r="AY27" s="55">
        <f>'2023'!AQ6</f>
        <v>0</v>
      </c>
      <c r="AZ27" s="56">
        <f>'2023'!AR6</f>
        <v>2177</v>
      </c>
      <c r="BA27" s="56">
        <f>'2023'!AS6</f>
        <v>0</v>
      </c>
      <c r="BB27" s="56">
        <f>'2023'!AT6</f>
        <v>25</v>
      </c>
      <c r="BC27" s="56">
        <f>'2023'!AU6</f>
        <v>0</v>
      </c>
      <c r="BD27" s="56">
        <f>'2023'!AV6</f>
        <v>0</v>
      </c>
      <c r="BE27" s="57">
        <f>'2023'!AW6</f>
        <v>0</v>
      </c>
      <c r="BF27" s="57">
        <f>'2023'!AX6</f>
        <v>0</v>
      </c>
      <c r="BG27" s="57">
        <f>'2023'!AY6</f>
        <v>0</v>
      </c>
      <c r="BH27" s="57">
        <f>'2023'!AZ6</f>
        <v>0</v>
      </c>
      <c r="BI27" s="56">
        <f>'2023'!BA6</f>
        <v>0</v>
      </c>
      <c r="BJ27" s="56">
        <f>'2023'!BB6</f>
        <v>2892</v>
      </c>
      <c r="BK27" s="56">
        <f>'2023'!BC6</f>
        <v>0</v>
      </c>
      <c r="BL27" s="56">
        <f>'2023'!BD6</f>
        <v>0</v>
      </c>
      <c r="BM27" s="58">
        <f>'2023'!BE6</f>
        <v>21</v>
      </c>
      <c r="BN27" s="55">
        <f>'2023'!BF6</f>
        <v>0</v>
      </c>
      <c r="BO27" s="56">
        <f>'2023'!BG6</f>
        <v>2588</v>
      </c>
      <c r="BP27" s="56">
        <f>'2023'!BH6</f>
        <v>0</v>
      </c>
      <c r="BQ27" s="56">
        <f>'2023'!BI6</f>
        <v>31</v>
      </c>
      <c r="BR27" s="56">
        <f>'2023'!BJ6</f>
        <v>0</v>
      </c>
      <c r="BS27" s="56">
        <f>'2023'!BK6</f>
        <v>0</v>
      </c>
      <c r="BT27" s="57">
        <f>'2023'!BL6</f>
        <v>0</v>
      </c>
      <c r="BU27" s="57">
        <f>'2023'!BM6</f>
        <v>0</v>
      </c>
      <c r="BV27" s="57">
        <f>'2023'!BN6</f>
        <v>0</v>
      </c>
      <c r="BW27" s="57">
        <f>'2023'!BO6</f>
        <v>0</v>
      </c>
      <c r="BX27" s="56">
        <f>'2023'!BP6</f>
        <v>0</v>
      </c>
      <c r="BY27" s="56">
        <f>'2023'!BQ6</f>
        <v>2697</v>
      </c>
      <c r="BZ27" s="56">
        <f>'2023'!BR6</f>
        <v>0</v>
      </c>
      <c r="CA27" s="56">
        <f>'2023'!BS6</f>
        <v>0</v>
      </c>
      <c r="CB27" s="58">
        <f>'2023'!BT6</f>
        <v>20</v>
      </c>
      <c r="CC27" s="55">
        <f>'2023'!BU6</f>
        <v>834</v>
      </c>
      <c r="CD27" s="56">
        <f>'2023'!BV6</f>
        <v>1788</v>
      </c>
      <c r="CE27" s="56">
        <f>'2023'!BW6</f>
        <v>5</v>
      </c>
      <c r="CF27" s="56">
        <f>'2023'!BX6</f>
        <v>16</v>
      </c>
      <c r="CG27" s="56">
        <f>'2023'!BY6</f>
        <v>138</v>
      </c>
      <c r="CH27" s="56">
        <f>'2023'!BZ6</f>
        <v>47</v>
      </c>
      <c r="CI27" s="57">
        <f>'2023'!CA6</f>
        <v>6</v>
      </c>
      <c r="CJ27" s="57">
        <f>'2023'!CB6</f>
        <v>131.30000000000001</v>
      </c>
      <c r="CK27" s="57">
        <f>'2023'!CC6</f>
        <v>3.99</v>
      </c>
      <c r="CL27" s="57">
        <f>'2023'!CD6</f>
        <v>39.200000000000003</v>
      </c>
      <c r="CM27" s="56">
        <f>'2023'!CE6</f>
        <v>84</v>
      </c>
      <c r="CN27" s="56">
        <f>'2023'!CF6</f>
        <v>2423</v>
      </c>
      <c r="CO27" s="56">
        <f>'2023'!CG6</f>
        <v>11</v>
      </c>
      <c r="CP27" s="56">
        <f>'2023'!CH6</f>
        <v>0</v>
      </c>
      <c r="CQ27" s="58">
        <f>'2023'!CI6</f>
        <v>12</v>
      </c>
      <c r="CR27" s="55">
        <f>'2023'!CJ6</f>
        <v>1104</v>
      </c>
      <c r="CS27" s="56">
        <f>'2023'!CK6</f>
        <v>2096</v>
      </c>
      <c r="CT27" s="56">
        <f>'2023'!CL6</f>
        <v>10</v>
      </c>
      <c r="CU27" s="56">
        <f>'2023'!CM6</f>
        <v>22</v>
      </c>
      <c r="CV27" s="56">
        <f>'2023'!CN6</f>
        <v>224</v>
      </c>
      <c r="CW27" s="56">
        <f>'2023'!CO6</f>
        <v>48</v>
      </c>
      <c r="CX27" s="57">
        <f>'2023'!CP6</f>
        <v>4.9000000000000004</v>
      </c>
      <c r="CY27" s="57">
        <f>'2023'!CQ6</f>
        <v>65.5</v>
      </c>
      <c r="CZ27" s="57">
        <f>'2023'!CR6</f>
        <v>3.13</v>
      </c>
      <c r="DA27" s="57">
        <f>'2023'!CS6</f>
        <v>32.6</v>
      </c>
      <c r="DB27" s="56">
        <f>'2023'!CT6</f>
        <v>180</v>
      </c>
      <c r="DC27" s="56">
        <f>'2023'!CU6</f>
        <v>3121</v>
      </c>
      <c r="DD27" s="56">
        <f>'2023'!CV6</f>
        <v>20</v>
      </c>
      <c r="DE27" s="56">
        <f>'2023'!CW6</f>
        <v>0</v>
      </c>
      <c r="DF27" s="58">
        <f>'2023'!CX6</f>
        <v>17</v>
      </c>
      <c r="DG27" s="55">
        <f>'2023'!CY6</f>
        <v>976</v>
      </c>
      <c r="DH27" s="56">
        <f>'2023'!CZ6</f>
        <v>2470</v>
      </c>
      <c r="DI27" s="56">
        <f>'2023'!DA6</f>
        <v>10</v>
      </c>
      <c r="DJ27" s="56">
        <f>'2023'!DB6</f>
        <v>25</v>
      </c>
      <c r="DK27" s="56">
        <f>'2023'!DC6</f>
        <v>178</v>
      </c>
      <c r="DL27" s="56">
        <f>'2023'!DD6</f>
        <v>60</v>
      </c>
      <c r="DM27" s="57">
        <f>'2023'!DE6</f>
        <v>5.5</v>
      </c>
      <c r="DN27" s="57">
        <f>'2023'!DF6</f>
        <v>137.9</v>
      </c>
      <c r="DO27" s="57">
        <f>'2023'!DG6</f>
        <v>4.16</v>
      </c>
      <c r="DP27" s="57">
        <f>'2023'!DH6</f>
        <v>50.1</v>
      </c>
      <c r="DQ27" s="56">
        <f>'2023'!DI6</f>
        <v>180</v>
      </c>
      <c r="DR27" s="56">
        <f>'2023'!DJ6</f>
        <v>2072</v>
      </c>
      <c r="DS27" s="56">
        <f>'2023'!DK6</f>
        <v>30</v>
      </c>
      <c r="DT27" s="56">
        <f>'2023'!DL6</f>
        <v>0</v>
      </c>
      <c r="DU27" s="58">
        <f>'2023'!DM6</f>
        <v>9</v>
      </c>
    </row>
    <row r="28" spans="1:125" ht="15.75" customHeight="1" x14ac:dyDescent="0.2">
      <c r="A28" s="33">
        <f t="shared" si="0"/>
        <v>26</v>
      </c>
      <c r="B28" s="11">
        <f>'2021'!A5</f>
        <v>3</v>
      </c>
      <c r="C28" s="11">
        <v>2021</v>
      </c>
      <c r="D28" s="34" t="str">
        <f>'2021'!B5</f>
        <v>Najee Harris</v>
      </c>
      <c r="E28" s="14">
        <f>'2021'!C5</f>
        <v>10.583333333333334</v>
      </c>
      <c r="F28" s="14">
        <f t="shared" si="6"/>
        <v>89.5</v>
      </c>
      <c r="G28" s="35">
        <f t="shared" si="2"/>
        <v>1.373975682649468</v>
      </c>
      <c r="H28" s="36" t="str">
        <f>'2021'!D5</f>
        <v>Alabama</v>
      </c>
      <c r="I28" s="37">
        <f>'2021'!E5</f>
        <v>1</v>
      </c>
      <c r="J28" s="38">
        <f>'2021'!F5</f>
        <v>35863</v>
      </c>
      <c r="K28" s="39">
        <f>'2021'!G5</f>
        <v>27.150684931506849</v>
      </c>
      <c r="L28" s="39" t="str">
        <f>'2021'!H5</f>
        <v>SR</v>
      </c>
      <c r="M28" s="39">
        <f>'2021'!I5</f>
        <v>23.156164383561645</v>
      </c>
      <c r="N28" s="39" t="str">
        <f t="shared" si="3"/>
        <v>BRUISER</v>
      </c>
      <c r="O28" s="39" t="str">
        <f t="shared" si="9"/>
        <v>SLASHER</v>
      </c>
      <c r="P28" s="37">
        <f>'2021'!J5</f>
        <v>73</v>
      </c>
      <c r="Q28" s="37">
        <f>'2021'!K5</f>
        <v>232</v>
      </c>
      <c r="R28" s="37">
        <f>'2021'!L5</f>
        <v>4.66</v>
      </c>
      <c r="S28" s="40">
        <f>'2021'!M5</f>
        <v>24</v>
      </c>
      <c r="T28" s="41">
        <f>'2021'!N5</f>
        <v>0</v>
      </c>
      <c r="U28" s="42">
        <f>'2021'!O5</f>
        <v>6.6752452951584371E-2</v>
      </c>
      <c r="V28" s="42">
        <f>'2021'!P5</f>
        <v>0.10089399744572158</v>
      </c>
      <c r="W28" s="42">
        <f>'2021'!Q5</f>
        <v>0.23012048192771084</v>
      </c>
      <c r="X28" s="42">
        <f>'2021'!R5</f>
        <v>0.26828575486436584</v>
      </c>
      <c r="Y28" s="42">
        <f>'2021'!S5</f>
        <v>0.26828575486436584</v>
      </c>
      <c r="Z28" s="42">
        <f>'2021'!T5</f>
        <v>0.26828575486436584</v>
      </c>
      <c r="AA28" s="42">
        <f>'2021'!U5</f>
        <v>6.8329961789166102E-2</v>
      </c>
      <c r="AB28" s="42">
        <f>'2021'!V5</f>
        <v>9.1280068728522332E-2</v>
      </c>
      <c r="AC28" s="42">
        <f>'2021'!W5</f>
        <v>9.1280068728522332E-2</v>
      </c>
      <c r="AD28" s="43">
        <f>'2021'!X5</f>
        <v>9.1280068728522332E-2</v>
      </c>
      <c r="AE28" s="44">
        <f>'2021'!Y5</f>
        <v>21.493150684931507</v>
      </c>
      <c r="AF28" s="45">
        <f>'2021'!Z5</f>
        <v>98.395290846709756</v>
      </c>
      <c r="AG28" s="45">
        <f>'2021'!AA5</f>
        <v>30.605366860574215</v>
      </c>
      <c r="AH28" s="45">
        <f>'2021'!AB5</f>
        <v>0.28174603174603174</v>
      </c>
      <c r="AI28" s="45">
        <f>'2021'!AC5</f>
        <v>5.9</v>
      </c>
      <c r="AJ28" s="45">
        <f t="shared" si="4"/>
        <v>10.276315789473685</v>
      </c>
      <c r="AK28" s="45">
        <f t="shared" si="5"/>
        <v>0.14576271186440679</v>
      </c>
      <c r="AL28" s="45">
        <f>'2021'!AD5</f>
        <v>106</v>
      </c>
      <c r="AM28" s="45">
        <f>'2021'!AE5</f>
        <v>3.57</v>
      </c>
      <c r="AN28" s="46">
        <f>'2021'!AF5</f>
        <v>31.8</v>
      </c>
      <c r="AO28" s="47">
        <f>'2021'!AG5</f>
        <v>7</v>
      </c>
      <c r="AP28" s="48">
        <f>'2021'!AH5</f>
        <v>9</v>
      </c>
      <c r="AQ28" s="48">
        <f>'2021'!AI5</f>
        <v>2</v>
      </c>
      <c r="AR28" s="48">
        <f t="shared" si="13"/>
        <v>4</v>
      </c>
      <c r="AS28" s="48">
        <f>'2021'!AK5</f>
        <v>8</v>
      </c>
      <c r="AT28" s="48">
        <f>'2021'!AL5</f>
        <v>2</v>
      </c>
      <c r="AU28" s="48">
        <f>'2021'!AM5</f>
        <v>4</v>
      </c>
      <c r="AV28" s="48">
        <f>'2021'!AN5</f>
        <v>2</v>
      </c>
      <c r="AW28" s="49" t="str">
        <f t="shared" ref="AW28:AW29" si="16">IF(S28=1,10,IF(S28=2,7,IF(S28=3,6,IF(S28=4,4,IF(S28=5,3,IF(S28=6,2,IF(S28=7,1,IF(S28=0,0,"-"))))))))</f>
        <v>-</v>
      </c>
      <c r="AX28" s="50">
        <f>'2021'!AP5</f>
        <v>1</v>
      </c>
      <c r="AY28" s="55">
        <f>'2021'!AQ5</f>
        <v>0</v>
      </c>
      <c r="AZ28" s="56">
        <f>'2021'!AR5</f>
        <v>3675</v>
      </c>
      <c r="BA28" s="56">
        <f>'2021'!AS5</f>
        <v>0</v>
      </c>
      <c r="BB28" s="56">
        <f>'2021'!AT5</f>
        <v>33</v>
      </c>
      <c r="BC28" s="56">
        <f>'2021'!AU5</f>
        <v>0</v>
      </c>
      <c r="BD28" s="56">
        <f>'2021'!AV5</f>
        <v>0</v>
      </c>
      <c r="BE28" s="57">
        <f>'2021'!AW5</f>
        <v>0</v>
      </c>
      <c r="BF28" s="57">
        <f>'2021'!AX5</f>
        <v>0</v>
      </c>
      <c r="BG28" s="57">
        <f>'2021'!AY5</f>
        <v>0</v>
      </c>
      <c r="BH28" s="57">
        <f>'2021'!AZ5</f>
        <v>0</v>
      </c>
      <c r="BI28" s="56">
        <f>'2021'!BA5</f>
        <v>0</v>
      </c>
      <c r="BJ28" s="56">
        <f>'2021'!BB5</f>
        <v>3154</v>
      </c>
      <c r="BK28" s="56">
        <f>'2021'!BC5</f>
        <v>0</v>
      </c>
      <c r="BL28" s="56">
        <f>'2021'!BD5</f>
        <v>0</v>
      </c>
      <c r="BM28" s="58">
        <f>'2021'!BE5</f>
        <v>26</v>
      </c>
      <c r="BN28" s="55">
        <f>'2021'!BF5</f>
        <v>370</v>
      </c>
      <c r="BO28" s="56">
        <f>'2021'!BG5</f>
        <v>3509</v>
      </c>
      <c r="BP28" s="56">
        <f>'2021'!BH5</f>
        <v>3</v>
      </c>
      <c r="BQ28" s="56">
        <f>'2021'!BI5</f>
        <v>36</v>
      </c>
      <c r="BR28" s="56">
        <f>'2021'!BJ5</f>
        <v>61</v>
      </c>
      <c r="BS28" s="56">
        <f>'2021'!BK5</f>
        <v>16</v>
      </c>
      <c r="BT28" s="57">
        <f>'2021'!BL5</f>
        <v>6.1</v>
      </c>
      <c r="BU28" s="57">
        <f>'2021'!BM5</f>
        <v>123.3</v>
      </c>
      <c r="BV28" s="57">
        <f>'2021'!BN5</f>
        <v>4.59</v>
      </c>
      <c r="BW28" s="57">
        <f>'2021'!BO5</f>
        <v>33.799999999999997</v>
      </c>
      <c r="BX28" s="56">
        <f>'2021'!BP5</f>
        <v>45</v>
      </c>
      <c r="BY28" s="56">
        <f>'2021'!BQ5</f>
        <v>2708</v>
      </c>
      <c r="BZ28" s="56">
        <f>'2021'!BR5</f>
        <v>6</v>
      </c>
      <c r="CA28" s="56">
        <f>'2021'!BS5</f>
        <v>0</v>
      </c>
      <c r="CB28" s="58">
        <f>'2021'!BT5</f>
        <v>28</v>
      </c>
      <c r="CC28" s="55">
        <f>'2021'!BU5</f>
        <v>783</v>
      </c>
      <c r="CD28" s="56">
        <f>'2021'!BV5</f>
        <v>2976</v>
      </c>
      <c r="CE28" s="56">
        <f>'2021'!BW5</f>
        <v>4</v>
      </c>
      <c r="CF28" s="56">
        <f>'2021'!BX5</f>
        <v>33</v>
      </c>
      <c r="CG28" s="56">
        <f>'2021'!BY5</f>
        <v>117</v>
      </c>
      <c r="CH28" s="56">
        <f>'2021'!BZ5</f>
        <v>37</v>
      </c>
      <c r="CI28" s="57">
        <f>'2021'!CA5</f>
        <v>6.7</v>
      </c>
      <c r="CJ28" s="57">
        <f>'2021'!CB5</f>
        <v>133.80000000000001</v>
      </c>
      <c r="CK28" s="57">
        <f>'2021'!CC5</f>
        <v>4.38</v>
      </c>
      <c r="CL28" s="57">
        <f>'2021'!CD5</f>
        <v>37.4</v>
      </c>
      <c r="CM28" s="56">
        <f>'2021'!CE5</f>
        <v>7</v>
      </c>
      <c r="CN28" s="56">
        <f>'2021'!CF5</f>
        <v>4854</v>
      </c>
      <c r="CO28" s="56">
        <f>'2021'!CG5</f>
        <v>0</v>
      </c>
      <c r="CP28" s="56">
        <f>'2021'!CH5</f>
        <v>0</v>
      </c>
      <c r="CQ28" s="58">
        <f>'2021'!CI5</f>
        <v>52</v>
      </c>
      <c r="CR28" s="55">
        <f>'2021'!CJ5</f>
        <v>1224</v>
      </c>
      <c r="CS28" s="56">
        <f>'2021'!CK5</f>
        <v>2191</v>
      </c>
      <c r="CT28" s="56">
        <f>'2021'!CL5</f>
        <v>13</v>
      </c>
      <c r="CU28" s="56">
        <f>'2021'!CM5</f>
        <v>27</v>
      </c>
      <c r="CV28" s="56">
        <f>'2021'!CN5</f>
        <v>209</v>
      </c>
      <c r="CW28" s="56">
        <f>'2021'!CO5</f>
        <v>59</v>
      </c>
      <c r="CX28" s="57">
        <f>'2021'!CP5</f>
        <v>5.9</v>
      </c>
      <c r="CY28" s="57">
        <f>'2021'!CQ5</f>
        <v>106</v>
      </c>
      <c r="CZ28" s="57">
        <f>'2021'!CR5</f>
        <v>3.57</v>
      </c>
      <c r="DA28" s="57">
        <f>'2021'!CS5</f>
        <v>28.3</v>
      </c>
      <c r="DB28" s="56">
        <f>'2021'!CT5</f>
        <v>304</v>
      </c>
      <c r="DC28" s="56">
        <f>'2021'!CU5</f>
        <v>4449</v>
      </c>
      <c r="DD28" s="56">
        <f>'2021'!CV5</f>
        <v>27</v>
      </c>
      <c r="DE28" s="56">
        <f>'2021'!CW5</f>
        <v>0</v>
      </c>
      <c r="DF28" s="58">
        <f>'2021'!CX5</f>
        <v>49</v>
      </c>
      <c r="DG28" s="55">
        <f>'2021'!CY5</f>
        <v>1464</v>
      </c>
      <c r="DH28" s="56">
        <f>'2021'!CZ5</f>
        <v>2385</v>
      </c>
      <c r="DI28" s="56">
        <f>'2021'!DA5</f>
        <v>26</v>
      </c>
      <c r="DJ28" s="56">
        <f>'2021'!DB5</f>
        <v>37</v>
      </c>
      <c r="DK28" s="56">
        <f>'2021'!DC5</f>
        <v>252</v>
      </c>
      <c r="DL28" s="56">
        <f>'2021'!DD5</f>
        <v>71</v>
      </c>
      <c r="DM28" s="57">
        <f>'2021'!DE5</f>
        <v>5.8</v>
      </c>
      <c r="DN28" s="57">
        <f>'2021'!DF5</f>
        <v>102.7</v>
      </c>
      <c r="DO28" s="57">
        <f>'2021'!DG5</f>
        <v>3.26</v>
      </c>
      <c r="DP28" s="57">
        <f>'2021'!DH5</f>
        <v>31.8</v>
      </c>
      <c r="DQ28" s="56">
        <f>'2021'!DI5</f>
        <v>425</v>
      </c>
      <c r="DR28" s="56">
        <f>'2021'!DJ5</f>
        <v>4656</v>
      </c>
      <c r="DS28" s="56">
        <f>'2021'!DK5</f>
        <v>43</v>
      </c>
      <c r="DT28" s="56">
        <f>'2021'!DL5</f>
        <v>0</v>
      </c>
      <c r="DU28" s="58">
        <f>'2021'!DM5</f>
        <v>42</v>
      </c>
    </row>
    <row r="29" spans="1:125" ht="15.75" customHeight="1" x14ac:dyDescent="0.2">
      <c r="A29" s="33">
        <f t="shared" si="0"/>
        <v>27</v>
      </c>
      <c r="B29" s="11">
        <f>'2019'!A4</f>
        <v>2</v>
      </c>
      <c r="C29" s="11">
        <v>2019</v>
      </c>
      <c r="D29" s="34" t="str">
        <f>'2019'!B4</f>
        <v>Miles Sanders</v>
      </c>
      <c r="E29" s="14">
        <f>'2019'!C4</f>
        <v>10.433333333333334</v>
      </c>
      <c r="F29" s="14">
        <f t="shared" si="6"/>
        <v>89.1</v>
      </c>
      <c r="G29" s="35">
        <f t="shared" si="2"/>
        <v>1.3122862780095916</v>
      </c>
      <c r="H29" s="36" t="str">
        <f>'2019'!D4</f>
        <v>Penn St</v>
      </c>
      <c r="I29" s="37">
        <f>'2019'!E4</f>
        <v>2</v>
      </c>
      <c r="J29" s="38">
        <f>'2019'!F4</f>
        <v>35551</v>
      </c>
      <c r="K29" s="39">
        <f>'2019'!G4</f>
        <v>28.005479452054793</v>
      </c>
      <c r="L29" s="39" t="str">
        <f>'2019'!H4</f>
        <v>JR</v>
      </c>
      <c r="M29" s="39">
        <f>'2019'!I4</f>
        <v>21.997260273972604</v>
      </c>
      <c r="N29" s="39" t="str">
        <f t="shared" si="3"/>
        <v>DYNAMIC</v>
      </c>
      <c r="O29" s="39" t="str">
        <f t="shared" si="9"/>
        <v>HORSE</v>
      </c>
      <c r="P29" s="37">
        <f>'2019'!J4</f>
        <v>71</v>
      </c>
      <c r="Q29" s="37">
        <f>'2019'!K4</f>
        <v>211</v>
      </c>
      <c r="R29" s="37">
        <f>'2019'!L4</f>
        <v>4.49</v>
      </c>
      <c r="S29" s="40">
        <f>'2019'!M4</f>
        <v>53</v>
      </c>
      <c r="T29" s="41">
        <f>'2019'!N4</f>
        <v>0</v>
      </c>
      <c r="U29" s="42">
        <f>'2019'!O4</f>
        <v>0</v>
      </c>
      <c r="V29" s="42">
        <f>'2019'!P4</f>
        <v>3.4346103038309116E-2</v>
      </c>
      <c r="W29" s="42">
        <f>'2019'!Q4</f>
        <v>3.6931818181818184E-2</v>
      </c>
      <c r="X29" s="42">
        <f>'2019'!R4</f>
        <v>0.25550100018185123</v>
      </c>
      <c r="Y29" s="42">
        <f>'2019'!S4</f>
        <v>0.25550100018185123</v>
      </c>
      <c r="Z29" s="42">
        <f>'2019'!T4</f>
        <v>0.25550100018185123</v>
      </c>
      <c r="AA29" s="42">
        <f>'2019'!U4</f>
        <v>7.9533404029692462E-3</v>
      </c>
      <c r="AB29" s="42">
        <f>'2019'!V4</f>
        <v>4.5502645502645503E-2</v>
      </c>
      <c r="AC29" s="42">
        <f>'2019'!W4</f>
        <v>4.5502645502645503E-2</v>
      </c>
      <c r="AD29" s="43">
        <f>'2019'!X4</f>
        <v>4.5502645502645503E-2</v>
      </c>
      <c r="AE29" s="44">
        <f>'2019'!Y4</f>
        <v>21.347945205479451</v>
      </c>
      <c r="AF29" s="45">
        <f>'2019'!Z4</f>
        <v>103.8310120039714</v>
      </c>
      <c r="AG29" s="45">
        <f>'2019'!AA4</f>
        <v>29.425312438008334</v>
      </c>
      <c r="AH29" s="45">
        <f>'2019'!AB4</f>
        <v>0.21363636363636362</v>
      </c>
      <c r="AI29" s="45">
        <f>'2019'!AC4</f>
        <v>6.2</v>
      </c>
      <c r="AJ29" s="45">
        <f t="shared" si="4"/>
        <v>5.903225806451613</v>
      </c>
      <c r="AK29" s="45">
        <f t="shared" si="5"/>
        <v>9.4650205761316872E-2</v>
      </c>
      <c r="AL29" s="45">
        <f>'2019'!AD4</f>
        <v>201.4</v>
      </c>
      <c r="AM29" s="45">
        <f>'2019'!AE4</f>
        <v>4.97</v>
      </c>
      <c r="AN29" s="46">
        <f>'2019'!AF4</f>
        <v>55.5</v>
      </c>
      <c r="AO29" s="47">
        <f>'2019'!AG4</f>
        <v>6</v>
      </c>
      <c r="AP29" s="48">
        <f>'2019'!AH4</f>
        <v>5</v>
      </c>
      <c r="AQ29" s="48">
        <f>'2019'!AI4</f>
        <v>2</v>
      </c>
      <c r="AR29" s="48">
        <f t="shared" si="13"/>
        <v>7</v>
      </c>
      <c r="AS29" s="48">
        <f>'2019'!AK4</f>
        <v>4</v>
      </c>
      <c r="AT29" s="48">
        <f>'2019'!AL4</f>
        <v>4</v>
      </c>
      <c r="AU29" s="48">
        <f>'2019'!AM4</f>
        <v>9</v>
      </c>
      <c r="AV29" s="48">
        <f>'2019'!AN4</f>
        <v>8</v>
      </c>
      <c r="AW29" s="49" t="str">
        <f t="shared" si="16"/>
        <v>-</v>
      </c>
      <c r="AX29" s="50">
        <f>'2019'!AP4</f>
        <v>1</v>
      </c>
      <c r="AY29" s="55">
        <f>'2019'!AQ4</f>
        <v>0</v>
      </c>
      <c r="AZ29" s="56">
        <f>'2019'!AR4</f>
        <v>1325</v>
      </c>
      <c r="BA29" s="56">
        <f>'2019'!AS4</f>
        <v>0</v>
      </c>
      <c r="BB29" s="56">
        <f>'2019'!AT4</f>
        <v>13</v>
      </c>
      <c r="BC29" s="56">
        <f>'2019'!AU4</f>
        <v>0</v>
      </c>
      <c r="BD29" s="56">
        <f>'2019'!AV4</f>
        <v>0</v>
      </c>
      <c r="BE29" s="57">
        <f>'2019'!AW4</f>
        <v>0</v>
      </c>
      <c r="BF29" s="57">
        <f>'2019'!AX4</f>
        <v>0</v>
      </c>
      <c r="BG29" s="57">
        <f>'2019'!AY4</f>
        <v>0</v>
      </c>
      <c r="BH29" s="57">
        <f>'2019'!AZ4</f>
        <v>0</v>
      </c>
      <c r="BI29" s="56">
        <f>'2019'!BA4</f>
        <v>0</v>
      </c>
      <c r="BJ29" s="56">
        <f>'2019'!BB4</f>
        <v>3034</v>
      </c>
      <c r="BK29" s="56">
        <f>'2019'!BC4</f>
        <v>0</v>
      </c>
      <c r="BL29" s="56">
        <f>'2019'!BD4</f>
        <v>0</v>
      </c>
      <c r="BM29" s="58">
        <f>'2019'!BE4</f>
        <v>13</v>
      </c>
      <c r="BN29" s="55">
        <f>'2019'!BF4</f>
        <v>0</v>
      </c>
      <c r="BO29" s="56">
        <f>'2019'!BG4</f>
        <v>1744</v>
      </c>
      <c r="BP29" s="56">
        <f>'2019'!BH4</f>
        <v>0</v>
      </c>
      <c r="BQ29" s="56">
        <f>'2019'!BI4</f>
        <v>15</v>
      </c>
      <c r="BR29" s="56">
        <f>'2019'!BJ4</f>
        <v>0</v>
      </c>
      <c r="BS29" s="56">
        <f>'2019'!BK4</f>
        <v>0</v>
      </c>
      <c r="BT29" s="57">
        <f>'2019'!BL4</f>
        <v>0</v>
      </c>
      <c r="BU29" s="57">
        <f>'2019'!BM4</f>
        <v>0</v>
      </c>
      <c r="BV29" s="57">
        <f>'2019'!BN4</f>
        <v>0</v>
      </c>
      <c r="BW29" s="57">
        <f>'2019'!BO4</f>
        <v>0</v>
      </c>
      <c r="BX29" s="56">
        <f>'2019'!BP4</f>
        <v>0</v>
      </c>
      <c r="BY29" s="56">
        <f>'2019'!BQ4</f>
        <v>2788</v>
      </c>
      <c r="BZ29" s="56">
        <f>'2019'!BR4</f>
        <v>0</v>
      </c>
      <c r="CA29" s="56">
        <f>'2019'!BS4</f>
        <v>0</v>
      </c>
      <c r="CB29" s="58">
        <f>'2019'!BT4</f>
        <v>20</v>
      </c>
      <c r="CC29" s="55">
        <f>'2019'!BU4</f>
        <v>184</v>
      </c>
      <c r="CD29" s="56">
        <f>'2019'!BV4</f>
        <v>2406</v>
      </c>
      <c r="CE29" s="56">
        <f>'2019'!BW4</f>
        <v>1</v>
      </c>
      <c r="CF29" s="56">
        <f>'2019'!BX4</f>
        <v>34</v>
      </c>
      <c r="CG29" s="56">
        <f>'2019'!BY4</f>
        <v>25</v>
      </c>
      <c r="CH29" s="56">
        <f>'2019'!BZ4</f>
        <v>7</v>
      </c>
      <c r="CI29" s="57">
        <f>'2019'!CA4</f>
        <v>7.4</v>
      </c>
      <c r="CJ29" s="57">
        <f>'2019'!CB4</f>
        <v>148.1</v>
      </c>
      <c r="CK29" s="57">
        <f>'2019'!CC4</f>
        <v>5</v>
      </c>
      <c r="CL29" s="57">
        <f>'2019'!CD4</f>
        <v>75.5</v>
      </c>
      <c r="CM29" s="56">
        <f>'2019'!CE4</f>
        <v>24</v>
      </c>
      <c r="CN29" s="56">
        <f>'2019'!CF4</f>
        <v>3650</v>
      </c>
      <c r="CO29" s="56">
        <f>'2019'!CG4</f>
        <v>2</v>
      </c>
      <c r="CP29" s="56">
        <f>'2019'!CH4</f>
        <v>0</v>
      </c>
      <c r="CQ29" s="58">
        <f>'2019'!CI4</f>
        <v>29</v>
      </c>
      <c r="CR29" s="55">
        <f>'2019'!CJ4</f>
        <v>191</v>
      </c>
      <c r="CS29" s="56">
        <f>'2019'!CK4</f>
        <v>2212</v>
      </c>
      <c r="CT29" s="56">
        <f>'2019'!CL4</f>
        <v>2</v>
      </c>
      <c r="CU29" s="56">
        <f>'2019'!CM4</f>
        <v>36</v>
      </c>
      <c r="CV29" s="56">
        <f>'2019'!CN4</f>
        <v>31</v>
      </c>
      <c r="CW29" s="56">
        <f>'2019'!CO4</f>
        <v>12</v>
      </c>
      <c r="CX29" s="57">
        <f>'2019'!CP4</f>
        <v>6.2</v>
      </c>
      <c r="CY29" s="57">
        <f>'2019'!CQ4</f>
        <v>201.4</v>
      </c>
      <c r="CZ29" s="57">
        <f>'2019'!CR4</f>
        <v>4.97</v>
      </c>
      <c r="DA29" s="57">
        <f>'2019'!CS4</f>
        <v>55.5</v>
      </c>
      <c r="DB29" s="56">
        <f>'2019'!CT4</f>
        <v>30</v>
      </c>
      <c r="DC29" s="56">
        <f>'2019'!CU4</f>
        <v>3772</v>
      </c>
      <c r="DD29" s="56">
        <f>'2019'!CV4</f>
        <v>6</v>
      </c>
      <c r="DE29" s="56">
        <f>'2019'!CW4</f>
        <v>0</v>
      </c>
      <c r="DF29" s="58">
        <f>'2019'!CX4</f>
        <v>32</v>
      </c>
      <c r="DG29" s="55">
        <f>'2019'!CY4</f>
        <v>1276</v>
      </c>
      <c r="DH29" s="56">
        <f>'2019'!CZ4</f>
        <v>2664</v>
      </c>
      <c r="DI29" s="56">
        <f>'2019'!DA4</f>
        <v>9</v>
      </c>
      <c r="DJ29" s="56">
        <f>'2019'!DB4</f>
        <v>34</v>
      </c>
      <c r="DK29" s="56">
        <f>'2019'!DC4</f>
        <v>220</v>
      </c>
      <c r="DL29" s="56">
        <f>'2019'!DD4</f>
        <v>47</v>
      </c>
      <c r="DM29" s="57">
        <f>'2019'!DE4</f>
        <v>5.8</v>
      </c>
      <c r="DN29" s="57">
        <f>'2019'!DF4</f>
        <v>77.5</v>
      </c>
      <c r="DO29" s="57">
        <f>'2019'!DG4</f>
        <v>3.84</v>
      </c>
      <c r="DP29" s="57">
        <f>'2019'!DH4</f>
        <v>35.1</v>
      </c>
      <c r="DQ29" s="56">
        <f>'2019'!DI4</f>
        <v>129</v>
      </c>
      <c r="DR29" s="56">
        <f>'2019'!DJ4</f>
        <v>2835</v>
      </c>
      <c r="DS29" s="56">
        <f>'2019'!DK4</f>
        <v>23</v>
      </c>
      <c r="DT29" s="56">
        <f>'2019'!DL4</f>
        <v>0</v>
      </c>
      <c r="DU29" s="58">
        <f>'2019'!DM4</f>
        <v>21</v>
      </c>
    </row>
    <row r="30" spans="1:125" ht="15.75" customHeight="1" x14ac:dyDescent="0.2">
      <c r="A30" s="33">
        <f t="shared" si="0"/>
        <v>28</v>
      </c>
      <c r="B30" s="11">
        <f>'2025'!A7</f>
        <v>5</v>
      </c>
      <c r="C30" s="11">
        <v>2025</v>
      </c>
      <c r="D30" s="34" t="str">
        <f>'2025'!B7</f>
        <v>Quinshon Judkins</v>
      </c>
      <c r="E30" s="14">
        <f>'2025'!C7</f>
        <v>10.416666666666666</v>
      </c>
      <c r="F30" s="14">
        <f t="shared" si="6"/>
        <v>88.7</v>
      </c>
      <c r="G30" s="35">
        <f t="shared" si="2"/>
        <v>1.3054318997162717</v>
      </c>
      <c r="H30" s="36" t="str">
        <f>'2025'!D7</f>
        <v>Ohio State</v>
      </c>
      <c r="I30" s="37">
        <f>'2025'!E7</f>
        <v>2</v>
      </c>
      <c r="J30" s="38">
        <f>'2025'!F7</f>
        <v>37923</v>
      </c>
      <c r="K30" s="39">
        <f>'2025'!G7</f>
        <v>21.506849315068493</v>
      </c>
      <c r="L30" s="39" t="str">
        <f>'2025'!H7</f>
        <v>JR</v>
      </c>
      <c r="M30" s="39">
        <f>'2025'!I7</f>
        <v>21.509589041095889</v>
      </c>
      <c r="N30" s="39" t="str">
        <f t="shared" si="3"/>
        <v>FREAK</v>
      </c>
      <c r="O30" s="39" t="str">
        <f t="shared" si="9"/>
        <v>SLASHER</v>
      </c>
      <c r="P30" s="37">
        <f>'2025'!J7</f>
        <v>72</v>
      </c>
      <c r="Q30" s="37">
        <f>'2025'!K7</f>
        <v>221</v>
      </c>
      <c r="R30" s="37">
        <f>'2025'!L7</f>
        <v>4.4800000000000004</v>
      </c>
      <c r="S30" s="40">
        <f>'2025'!M7</f>
        <v>36</v>
      </c>
      <c r="T30" s="41">
        <f>'2025'!N7</f>
        <v>0</v>
      </c>
      <c r="U30" s="42">
        <f>'2025'!O7</f>
        <v>0</v>
      </c>
      <c r="V30" s="42">
        <f>'2025'!P7</f>
        <v>0.26328023306266657</v>
      </c>
      <c r="W30" s="42">
        <f>'2025'!Q7</f>
        <v>0.21782936699585323</v>
      </c>
      <c r="X30" s="42">
        <f>'2025'!R7</f>
        <v>0.17772925764192141</v>
      </c>
      <c r="Y30" s="42">
        <f>'2025'!S7</f>
        <v>0.26328023306266657</v>
      </c>
      <c r="Z30" s="42">
        <f>'2025'!T7</f>
        <v>0.26328023306266657</v>
      </c>
      <c r="AA30" s="42">
        <f>'2025'!U7</f>
        <v>4.0131437190260716E-2</v>
      </c>
      <c r="AB30" s="42">
        <f>'2025'!V7</f>
        <v>3.826045627376426E-2</v>
      </c>
      <c r="AC30" s="42">
        <f>'2025'!W7</f>
        <v>3.9195946732012488E-2</v>
      </c>
      <c r="AD30" s="43">
        <f>'2025'!X7</f>
        <v>3.9195946732012488E-2</v>
      </c>
      <c r="AE30" s="44">
        <f>'2025'!Y7</f>
        <v>18.865753424657534</v>
      </c>
      <c r="AF30" s="45">
        <f>'2025'!Z7</f>
        <v>109.72616822458413</v>
      </c>
      <c r="AG30" s="45">
        <f>'2025'!AA7</f>
        <v>29.969714506172842</v>
      </c>
      <c r="AH30" s="45">
        <f>'2025'!AB7</f>
        <v>0.28782287822878228</v>
      </c>
      <c r="AI30" s="45">
        <f>'2025'!AC7</f>
        <v>5.6981818181818182</v>
      </c>
      <c r="AJ30" s="45">
        <f t="shared" si="4"/>
        <v>7.4915254237288131</v>
      </c>
      <c r="AK30" s="45">
        <f t="shared" si="5"/>
        <v>0.10232558139534884</v>
      </c>
      <c r="AL30" s="45">
        <f>'2025'!AD7</f>
        <v>95.5</v>
      </c>
      <c r="AM30" s="45">
        <f>'2025'!AE7</f>
        <v>3.38</v>
      </c>
      <c r="AN30" s="46">
        <f>'2025'!AF7</f>
        <v>47.2</v>
      </c>
      <c r="AO30" s="47">
        <f>'2025'!AG7</f>
        <v>7</v>
      </c>
      <c r="AP30" s="48">
        <f>'2025'!AH7</f>
        <v>4</v>
      </c>
      <c r="AQ30" s="48">
        <f>'2025'!AI7</f>
        <v>8</v>
      </c>
      <c r="AR30" s="48">
        <f>'2025'!AJ7</f>
        <v>9</v>
      </c>
      <c r="AS30" s="48">
        <f>'2025'!AK7</f>
        <v>8</v>
      </c>
      <c r="AT30" s="48">
        <f>'2025'!AL7</f>
        <v>1</v>
      </c>
      <c r="AU30" s="48">
        <f>'2025'!AM7</f>
        <v>4</v>
      </c>
      <c r="AV30" s="48">
        <f>'2025'!AN7</f>
        <v>1</v>
      </c>
      <c r="AW30" s="49">
        <f>'2025'!AO7</f>
        <v>7</v>
      </c>
      <c r="AX30" s="50">
        <f>'2025'!AP7</f>
        <v>1</v>
      </c>
      <c r="AY30" s="55">
        <f>'2025'!AQ7</f>
        <v>0</v>
      </c>
      <c r="AZ30" s="56">
        <f>'2025'!AR7</f>
        <v>1</v>
      </c>
      <c r="BA30" s="56">
        <f>'2025'!AS7</f>
        <v>0</v>
      </c>
      <c r="BB30" s="56">
        <f>'2025'!AT7</f>
        <v>0</v>
      </c>
      <c r="BC30" s="56">
        <f>'2025'!AU7</f>
        <v>0</v>
      </c>
      <c r="BD30" s="56">
        <f>'2025'!AV7</f>
        <v>0</v>
      </c>
      <c r="BE30" s="57">
        <f>'2025'!AW7</f>
        <v>0</v>
      </c>
      <c r="BF30" s="57">
        <f>'2025'!AX7</f>
        <v>0</v>
      </c>
      <c r="BG30" s="57">
        <f>'2025'!AY7</f>
        <v>0</v>
      </c>
      <c r="BH30" s="57">
        <f>'2025'!AZ7</f>
        <v>0</v>
      </c>
      <c r="BI30" s="56">
        <f>'2025'!BA7</f>
        <v>0</v>
      </c>
      <c r="BJ30" s="56">
        <f>'2025'!BB7</f>
        <v>0</v>
      </c>
      <c r="BK30" s="56">
        <f>'2025'!BC7</f>
        <v>0</v>
      </c>
      <c r="BL30" s="56">
        <f>'2025'!BD7</f>
        <v>0</v>
      </c>
      <c r="BM30" s="58">
        <f>'2025'!BE7</f>
        <v>0</v>
      </c>
      <c r="BN30" s="55">
        <f>'2025'!BF7</f>
        <v>0</v>
      </c>
      <c r="BO30" s="56">
        <f>'2025'!BG7</f>
        <v>1</v>
      </c>
      <c r="BP30" s="56">
        <f>'2025'!BH7</f>
        <v>0</v>
      </c>
      <c r="BQ30" s="56">
        <f>'2025'!BI7</f>
        <v>0</v>
      </c>
      <c r="BR30" s="56">
        <f>'2025'!BJ7</f>
        <v>0</v>
      </c>
      <c r="BS30" s="56">
        <f>'2025'!BK7</f>
        <v>0</v>
      </c>
      <c r="BT30" s="57">
        <f>'2025'!BL7</f>
        <v>0</v>
      </c>
      <c r="BU30" s="57">
        <f>'2025'!BM7</f>
        <v>0</v>
      </c>
      <c r="BV30" s="57">
        <f>'2025'!BN7</f>
        <v>0</v>
      </c>
      <c r="BW30" s="57">
        <f>'2025'!BO7</f>
        <v>0</v>
      </c>
      <c r="BX30" s="56">
        <f>'2025'!BP7</f>
        <v>0</v>
      </c>
      <c r="BY30" s="56">
        <f>'2025'!BQ7</f>
        <v>0</v>
      </c>
      <c r="BZ30" s="56">
        <f>'2025'!BR7</f>
        <v>0</v>
      </c>
      <c r="CA30" s="56">
        <f>'2025'!BS7</f>
        <v>0</v>
      </c>
      <c r="CB30" s="58">
        <f>'2025'!BT7</f>
        <v>0</v>
      </c>
      <c r="CC30" s="55">
        <f>'2025'!BU7</f>
        <v>1567</v>
      </c>
      <c r="CD30" s="56">
        <f>'2025'!BV7</f>
        <v>3335.8</v>
      </c>
      <c r="CE30" s="56">
        <f>'2025'!BW7</f>
        <v>16</v>
      </c>
      <c r="CF30" s="56">
        <f>'2025'!BX7</f>
        <v>32.5</v>
      </c>
      <c r="CG30" s="56">
        <f>'2025'!BY7</f>
        <v>275</v>
      </c>
      <c r="CH30" s="56">
        <f>'2025'!BZ7</f>
        <v>76</v>
      </c>
      <c r="CI30" s="57">
        <f>'2025'!CA7</f>
        <v>5.6981818181818182</v>
      </c>
      <c r="CJ30" s="57">
        <f>'2025'!CB7</f>
        <v>95.5</v>
      </c>
      <c r="CK30" s="57">
        <f>'2025'!CC7</f>
        <v>3.38</v>
      </c>
      <c r="CL30" s="57">
        <f>'2025'!CD7</f>
        <v>47.2</v>
      </c>
      <c r="CM30" s="56">
        <f>'2025'!CE7</f>
        <v>132</v>
      </c>
      <c r="CN30" s="56">
        <f>'2025'!CF7</f>
        <v>3117.4</v>
      </c>
      <c r="CO30" s="56">
        <f>'2025'!CG7</f>
        <v>15</v>
      </c>
      <c r="CP30" s="56">
        <f>'2025'!CH7</f>
        <v>1</v>
      </c>
      <c r="CQ30" s="58">
        <f>'2025'!CI7</f>
        <v>22.099999999999998</v>
      </c>
      <c r="CR30" s="55">
        <f>'2025'!CJ7</f>
        <v>1159</v>
      </c>
      <c r="CS30" s="56">
        <f>'2025'!CK7</f>
        <v>2291.9</v>
      </c>
      <c r="CT30" s="56">
        <f>'2025'!CL7</f>
        <v>15</v>
      </c>
      <c r="CU30" s="56">
        <f>'2025'!CM7</f>
        <v>28.6</v>
      </c>
      <c r="CV30" s="56">
        <f>'2025'!CN7</f>
        <v>271</v>
      </c>
      <c r="CW30" s="56">
        <f>'2025'!CO7</f>
        <v>78</v>
      </c>
      <c r="CX30" s="57">
        <f>'2025'!CP7</f>
        <v>4.2767527675276753</v>
      </c>
      <c r="CY30" s="57">
        <f>'2025'!CQ7</f>
        <v>86.7</v>
      </c>
      <c r="CZ30" s="57">
        <f>'2025'!CR7</f>
        <v>3.21</v>
      </c>
      <c r="DA30" s="57">
        <f>'2025'!CS7</f>
        <v>27.5</v>
      </c>
      <c r="DB30" s="56">
        <f>'2025'!CT7</f>
        <v>149</v>
      </c>
      <c r="DC30" s="56">
        <f>'2025'!CU7</f>
        <v>3712.8</v>
      </c>
      <c r="DD30" s="56">
        <f>'2025'!CV7</f>
        <v>22</v>
      </c>
      <c r="DE30" s="56">
        <f>'2025'!CW7</f>
        <v>2</v>
      </c>
      <c r="DF30" s="58">
        <f>'2025'!CX7</f>
        <v>26</v>
      </c>
      <c r="DG30" s="55">
        <f>'2025'!CY7</f>
        <v>1060</v>
      </c>
      <c r="DH30" s="56">
        <f>'2025'!CZ7</f>
        <v>2662</v>
      </c>
      <c r="DI30" s="56">
        <f>'2025'!DA7</f>
        <v>14</v>
      </c>
      <c r="DJ30" s="56">
        <f>'2025'!DB7</f>
        <v>24</v>
      </c>
      <c r="DK30" s="56">
        <f>'2025'!DC7</f>
        <v>193</v>
      </c>
      <c r="DL30" s="56">
        <f>'2025'!DD7</f>
        <v>43</v>
      </c>
      <c r="DM30" s="57">
        <f>'2025'!DE7</f>
        <v>5.4922279792746114</v>
      </c>
      <c r="DN30" s="57">
        <f>'2025'!DF7</f>
        <v>69.3</v>
      </c>
      <c r="DO30" s="57">
        <f>'2025'!DG7</f>
        <v>3.04</v>
      </c>
      <c r="DP30" s="57">
        <f>'2025'!DH7</f>
        <v>41.2</v>
      </c>
      <c r="DQ30" s="56">
        <f>'2025'!DI7</f>
        <v>161</v>
      </c>
      <c r="DR30" s="56">
        <f>'2025'!DJ7</f>
        <v>4208</v>
      </c>
      <c r="DS30" s="56">
        <f>'2025'!DK7</f>
        <v>22</v>
      </c>
      <c r="DT30" s="56">
        <f>'2025'!DL7</f>
        <v>2</v>
      </c>
      <c r="DU30" s="58">
        <f>'2025'!DM7</f>
        <v>28.799999999999997</v>
      </c>
    </row>
    <row r="31" spans="1:125" ht="15.75" customHeight="1" x14ac:dyDescent="0.2">
      <c r="A31" s="33">
        <f t="shared" si="0"/>
        <v>29</v>
      </c>
      <c r="B31" s="11">
        <f>'2020'!A7</f>
        <v>5</v>
      </c>
      <c r="C31" s="11">
        <v>2020</v>
      </c>
      <c r="D31" s="34" t="str">
        <f>'2020'!B7</f>
        <v>D'Andre Swift</v>
      </c>
      <c r="E31" s="14">
        <f>'2020'!C7</f>
        <v>10.355555555555556</v>
      </c>
      <c r="F31" s="14">
        <f t="shared" si="6"/>
        <v>88.3</v>
      </c>
      <c r="G31" s="35">
        <f t="shared" si="2"/>
        <v>1.2802991793074336</v>
      </c>
      <c r="H31" s="36" t="str">
        <f>'2020'!D7</f>
        <v>Georgia</v>
      </c>
      <c r="I31" s="37">
        <f>'2020'!E7</f>
        <v>1</v>
      </c>
      <c r="J31" s="38">
        <f>'2020'!F7</f>
        <v>36174</v>
      </c>
      <c r="K31" s="39">
        <f>'2020'!G7</f>
        <v>26.298630136986301</v>
      </c>
      <c r="L31" s="39" t="str">
        <f>'2020'!H7</f>
        <v>JR</v>
      </c>
      <c r="M31" s="39">
        <f>'2020'!I7</f>
        <v>21.287671232876711</v>
      </c>
      <c r="N31" s="39" t="str">
        <f t="shared" si="3"/>
        <v>DYNAMIC</v>
      </c>
      <c r="O31" s="39" t="str">
        <f t="shared" si="9"/>
        <v>HORSE</v>
      </c>
      <c r="P31" s="37">
        <f>'2020'!J7</f>
        <v>68</v>
      </c>
      <c r="Q31" s="37">
        <f>'2020'!K7</f>
        <v>212</v>
      </c>
      <c r="R31" s="37">
        <f>'2020'!L7</f>
        <v>4.4800000000000004</v>
      </c>
      <c r="S31" s="40">
        <f>'2020'!M7</f>
        <v>35</v>
      </c>
      <c r="T31" s="41">
        <f>'2020'!N7</f>
        <v>0</v>
      </c>
      <c r="U31" s="42">
        <f>'2020'!O7</f>
        <v>0</v>
      </c>
      <c r="V31" s="42">
        <f>'2020'!P7</f>
        <v>0.11747587685709909</v>
      </c>
      <c r="W31" s="42">
        <f>'2020'!Q7</f>
        <v>0.20682237246465887</v>
      </c>
      <c r="X31" s="42">
        <f>'2020'!R7</f>
        <v>0.25135655522492562</v>
      </c>
      <c r="Y31" s="42">
        <f>'2020'!S7</f>
        <v>0.25135655522492562</v>
      </c>
      <c r="Z31" s="42">
        <f>'2020'!T7</f>
        <v>0.25135655522492562</v>
      </c>
      <c r="AA31" s="42">
        <f>'2020'!U7</f>
        <v>9.3838862559241704E-2</v>
      </c>
      <c r="AB31" s="42">
        <f>'2020'!V7</f>
        <v>6.9186418962203719E-2</v>
      </c>
      <c r="AC31" s="42">
        <f>'2020'!W7</f>
        <v>8.1512640760722704E-2</v>
      </c>
      <c r="AD31" s="43">
        <f>'2020'!X7</f>
        <v>8.1512640760722704E-2</v>
      </c>
      <c r="AE31" s="44">
        <f>'2020'!Y7</f>
        <v>19.641095890410959</v>
      </c>
      <c r="AF31" s="45">
        <f>'2020'!Z7</f>
        <v>105.25768173580016</v>
      </c>
      <c r="AG31" s="45">
        <f>'2020'!AA7</f>
        <v>32.23096885813149</v>
      </c>
      <c r="AH31" s="45">
        <f>'2020'!AB7</f>
        <v>0.20304568527918782</v>
      </c>
      <c r="AI31" s="45">
        <f>'2020'!AC7</f>
        <v>6.4</v>
      </c>
      <c r="AJ31" s="45">
        <f t="shared" si="4"/>
        <v>13.591836734693878</v>
      </c>
      <c r="AK31" s="45">
        <f t="shared" si="5"/>
        <v>0.10859728506787331</v>
      </c>
      <c r="AL31" s="45">
        <f>'2020'!AD7</f>
        <v>89.8</v>
      </c>
      <c r="AM31" s="45">
        <f>'2020'!AE7</f>
        <v>3.89</v>
      </c>
      <c r="AN31" s="46">
        <f>'2020'!AF7</f>
        <v>46.5</v>
      </c>
      <c r="AO31" s="47">
        <f>'2020'!AG7</f>
        <v>6</v>
      </c>
      <c r="AP31" s="48">
        <f>'2020'!AH7</f>
        <v>8</v>
      </c>
      <c r="AQ31" s="48">
        <f>'2020'!AI7</f>
        <v>6</v>
      </c>
      <c r="AR31" s="48">
        <f t="shared" ref="AR31:AR36" si="17">IF(AF31&gt;113.25,10,IF(AF31&gt;=107.84,9,IF(AF31&gt;=105.37,8,IF(AF31&gt;=103.25,7,IF(AF31&gt;=100.55,6,IF(AF31&gt;=98.75,5,IF(AF31&gt;=96.08,4,IF(AF31&gt;=94.39,3,IF(AF31&gt;=88.43,2,IF(AF31&gt;=85.16,1,IF(AF31&lt;85.16,0,FALSE)))))))))))</f>
        <v>7</v>
      </c>
      <c r="AS31" s="48">
        <f>'2020'!AK7</f>
        <v>4</v>
      </c>
      <c r="AT31" s="48">
        <f>'2020'!AL7</f>
        <v>4</v>
      </c>
      <c r="AU31" s="48">
        <f>'2020'!AM7</f>
        <v>3</v>
      </c>
      <c r="AV31" s="48">
        <f>'2020'!AN7</f>
        <v>4</v>
      </c>
      <c r="AW31" s="49" t="str">
        <f>IF(S31=1,10,IF(S31=2,7,IF(S31=3,6,IF(S31=4,4,IF(S31=5,3,IF(S31=6,2,IF(S31=7,1,IF(S31=0,0,"-"))))))))</f>
        <v>-</v>
      </c>
      <c r="AX31" s="50">
        <f>'2020'!AP7</f>
        <v>1</v>
      </c>
      <c r="AY31" s="55">
        <f>'2020'!AQ7</f>
        <v>0</v>
      </c>
      <c r="AZ31" s="56">
        <f>'2020'!AR7</f>
        <v>2498</v>
      </c>
      <c r="BA31" s="56">
        <f>'2020'!AS7</f>
        <v>0</v>
      </c>
      <c r="BB31" s="56">
        <f>'2020'!AT7</f>
        <v>22</v>
      </c>
      <c r="BC31" s="56">
        <f>'2020'!AU7</f>
        <v>0</v>
      </c>
      <c r="BD31" s="56">
        <f>'2020'!AV7</f>
        <v>0</v>
      </c>
      <c r="BE31" s="57">
        <f>'2020'!AW7</f>
        <v>0</v>
      </c>
      <c r="BF31" s="57">
        <f>'2020'!AX7</f>
        <v>0</v>
      </c>
      <c r="BG31" s="57">
        <f>'2020'!AY7</f>
        <v>0</v>
      </c>
      <c r="BH31" s="57">
        <f>'2020'!AZ7</f>
        <v>0</v>
      </c>
      <c r="BI31" s="56">
        <f>'2020'!BA7</f>
        <v>0</v>
      </c>
      <c r="BJ31" s="56">
        <f>'2020'!BB7</f>
        <v>2406</v>
      </c>
      <c r="BK31" s="56">
        <f>'2020'!BC7</f>
        <v>0</v>
      </c>
      <c r="BL31" s="56">
        <f>'2020'!BD7</f>
        <v>0</v>
      </c>
      <c r="BM31" s="58">
        <f>'2020'!BE7</f>
        <v>14</v>
      </c>
      <c r="BN31" s="55">
        <f>'2020'!BF7</f>
        <v>0</v>
      </c>
      <c r="BO31" s="56">
        <f>'2020'!BG7</f>
        <v>2486</v>
      </c>
      <c r="BP31" s="56">
        <f>'2020'!BH7</f>
        <v>0</v>
      </c>
      <c r="BQ31" s="56">
        <f>'2020'!BI7</f>
        <v>18</v>
      </c>
      <c r="BR31" s="56">
        <f>'2020'!BJ7</f>
        <v>0</v>
      </c>
      <c r="BS31" s="56">
        <f>'2020'!BK7</f>
        <v>0</v>
      </c>
      <c r="BT31" s="57">
        <f>'2020'!BL7</f>
        <v>0</v>
      </c>
      <c r="BU31" s="57">
        <f>'2020'!BM7</f>
        <v>0</v>
      </c>
      <c r="BV31" s="57">
        <f>'2020'!BN7</f>
        <v>0</v>
      </c>
      <c r="BW31" s="57">
        <f>'2020'!BO7</f>
        <v>0</v>
      </c>
      <c r="BX31" s="56">
        <f>'2020'!BP7</f>
        <v>0</v>
      </c>
      <c r="BY31" s="56">
        <f>'2020'!BQ7</f>
        <v>2515</v>
      </c>
      <c r="BZ31" s="56">
        <f>'2020'!BR7</f>
        <v>0</v>
      </c>
      <c r="CA31" s="56">
        <f>'2020'!BS7</f>
        <v>0</v>
      </c>
      <c r="CB31" s="58">
        <f>'2020'!BT7</f>
        <v>16</v>
      </c>
      <c r="CC31" s="55">
        <f>'2020'!BU7</f>
        <v>614</v>
      </c>
      <c r="CD31" s="56">
        <f>'2020'!BV7</f>
        <v>3876</v>
      </c>
      <c r="CE31" s="56">
        <f>'2020'!BW7</f>
        <v>3</v>
      </c>
      <c r="CF31" s="56">
        <f>'2020'!BX7</f>
        <v>42</v>
      </c>
      <c r="CG31" s="56">
        <f>'2020'!BY7</f>
        <v>81</v>
      </c>
      <c r="CH31" s="56">
        <f>'2020'!BZ7</f>
        <v>16</v>
      </c>
      <c r="CI31" s="57">
        <f>'2020'!CA7</f>
        <v>7.6</v>
      </c>
      <c r="CJ31" s="57">
        <f>'2020'!CB7</f>
        <v>102.6</v>
      </c>
      <c r="CK31" s="57">
        <f>'2020'!CC7</f>
        <v>4.37</v>
      </c>
      <c r="CL31" s="57">
        <f>'2020'!CD7</f>
        <v>53.6</v>
      </c>
      <c r="CM31" s="56">
        <f>'2020'!CE7</f>
        <v>153</v>
      </c>
      <c r="CN31" s="56">
        <f>'2020'!CF7</f>
        <v>2653</v>
      </c>
      <c r="CO31" s="56">
        <f>'2020'!CG7</f>
        <v>17</v>
      </c>
      <c r="CP31" s="56">
        <f>'2020'!CH7</f>
        <v>0</v>
      </c>
      <c r="CQ31" s="58">
        <f>'2020'!CI7</f>
        <v>24</v>
      </c>
      <c r="CR31" s="55">
        <f>'2020'!CJ7</f>
        <v>1049</v>
      </c>
      <c r="CS31" s="56">
        <f>'2020'!CK7</f>
        <v>3343</v>
      </c>
      <c r="CT31" s="56">
        <f>'2020'!CL7</f>
        <v>10</v>
      </c>
      <c r="CU31" s="56">
        <f>'2020'!CM7</f>
        <v>30</v>
      </c>
      <c r="CV31" s="56">
        <f>'2020'!CN7</f>
        <v>163</v>
      </c>
      <c r="CW31" s="56">
        <f>'2020'!CO7</f>
        <v>37</v>
      </c>
      <c r="CX31" s="57">
        <f>'2020'!CP7</f>
        <v>6.4</v>
      </c>
      <c r="CY31" s="57">
        <f>'2020'!CQ7</f>
        <v>89.8</v>
      </c>
      <c r="CZ31" s="57">
        <f>'2020'!CR7</f>
        <v>3.89</v>
      </c>
      <c r="DA31" s="57">
        <f>'2020'!CS7</f>
        <v>46.5</v>
      </c>
      <c r="DB31" s="56">
        <f>'2020'!CT7</f>
        <v>297</v>
      </c>
      <c r="DC31" s="56">
        <f>'2020'!CU7</f>
        <v>3165</v>
      </c>
      <c r="DD31" s="56">
        <f>'2020'!CV7</f>
        <v>8</v>
      </c>
      <c r="DE31" s="56">
        <f>'2020'!CW7</f>
        <v>0</v>
      </c>
      <c r="DF31" s="58">
        <f>'2020'!CX7</f>
        <v>34</v>
      </c>
      <c r="DG31" s="55">
        <f>'2020'!CY7</f>
        <v>1220</v>
      </c>
      <c r="DH31" s="56">
        <f>'2020'!CZ7</f>
        <v>2591</v>
      </c>
      <c r="DI31" s="56">
        <f>'2020'!DA7</f>
        <v>7</v>
      </c>
      <c r="DJ31" s="56">
        <f>'2020'!DB7</f>
        <v>21</v>
      </c>
      <c r="DK31" s="56">
        <f>'2020'!DC7</f>
        <v>197</v>
      </c>
      <c r="DL31" s="56">
        <f>'2020'!DD7</f>
        <v>40</v>
      </c>
      <c r="DM31" s="57">
        <f>'2020'!DE7</f>
        <v>6.2</v>
      </c>
      <c r="DN31" s="57">
        <f>'2020'!DF7</f>
        <v>70.7</v>
      </c>
      <c r="DO31" s="57">
        <f>'2020'!DG7</f>
        <v>3.55</v>
      </c>
      <c r="DP31" s="57">
        <f>'2020'!DH7</f>
        <v>37.5</v>
      </c>
      <c r="DQ31" s="56">
        <f>'2020'!DI7</f>
        <v>216</v>
      </c>
      <c r="DR31" s="56">
        <f>'2020'!DJ7</f>
        <v>3122</v>
      </c>
      <c r="DS31" s="56">
        <f>'2020'!DK7</f>
        <v>24</v>
      </c>
      <c r="DT31" s="56">
        <f>'2020'!DL7</f>
        <v>0</v>
      </c>
      <c r="DU31" s="58">
        <f>'2020'!DM7</f>
        <v>26</v>
      </c>
    </row>
    <row r="32" spans="1:125" ht="15.75" customHeight="1" x14ac:dyDescent="0.2">
      <c r="A32" s="33">
        <f t="shared" si="0"/>
        <v>30</v>
      </c>
      <c r="B32" s="11">
        <f>'2023'!A7</f>
        <v>5</v>
      </c>
      <c r="C32" s="11">
        <v>2023</v>
      </c>
      <c r="D32" s="34" t="str">
        <f>'2023'!B7</f>
        <v>Zach Charbonnet</v>
      </c>
      <c r="E32" s="14">
        <f>'2023'!C7</f>
        <v>10.283333333333333</v>
      </c>
      <c r="F32" s="14">
        <f t="shared" si="6"/>
        <v>87.9</v>
      </c>
      <c r="G32" s="35">
        <f t="shared" si="2"/>
        <v>1.2505968733697153</v>
      </c>
      <c r="H32" s="36" t="str">
        <f>'2023'!D7</f>
        <v>UCLA</v>
      </c>
      <c r="I32" s="37">
        <f>'2023'!E7</f>
        <v>5</v>
      </c>
      <c r="J32" s="38">
        <f>'2023'!F7</f>
        <v>36899</v>
      </c>
      <c r="K32" s="39">
        <f>'2023'!G7</f>
        <v>24.312328767123287</v>
      </c>
      <c r="L32" s="39" t="str">
        <f>'2023'!H7</f>
        <v>SR</v>
      </c>
      <c r="M32" s="39">
        <f>'2023'!I7</f>
        <v>22.312328767123287</v>
      </c>
      <c r="N32" s="39" t="str">
        <f t="shared" si="3"/>
        <v>DYNAMIC</v>
      </c>
      <c r="O32" s="39" t="str">
        <f t="shared" si="9"/>
        <v>3DOWN</v>
      </c>
      <c r="P32" s="37">
        <f>'2023'!J7</f>
        <v>72</v>
      </c>
      <c r="Q32" s="37">
        <f>'2023'!K7</f>
        <v>214</v>
      </c>
      <c r="R32" s="37">
        <f>'2023'!L7</f>
        <v>4.5</v>
      </c>
      <c r="S32" s="40">
        <f>'2023'!M7</f>
        <v>52</v>
      </c>
      <c r="T32" s="41">
        <f>'2023'!N7</f>
        <v>0</v>
      </c>
      <c r="U32" s="42">
        <f>'2023'!O7</f>
        <v>0.14482758620689656</v>
      </c>
      <c r="V32" s="42">
        <f>'2023'!P7</f>
        <v>5.2952503209242621E-2</v>
      </c>
      <c r="W32" s="42">
        <f>'2023'!Q7</f>
        <v>0.25188821752265861</v>
      </c>
      <c r="X32" s="42">
        <f>'2023'!R7</f>
        <v>0.2563789152024446</v>
      </c>
      <c r="Y32" s="42">
        <f>'2023'!S7</f>
        <v>0.2563789152024446</v>
      </c>
      <c r="Z32" s="42">
        <f>'2023'!T7</f>
        <v>0.21792207792207791</v>
      </c>
      <c r="AA32" s="42">
        <f>'2023'!U7</f>
        <v>6.6691230655858511E-2</v>
      </c>
      <c r="AB32" s="42">
        <f>'2023'!V7</f>
        <v>9.2807424593967514E-2</v>
      </c>
      <c r="AC32" s="42">
        <f>'2023'!W7</f>
        <v>9.2807424593967514E-2</v>
      </c>
      <c r="AD32" s="43">
        <f>'2023'!X7</f>
        <v>7.8886310904872387E-2</v>
      </c>
      <c r="AE32" s="44">
        <f>'2023'!Y7</f>
        <v>20.671232876712327</v>
      </c>
      <c r="AF32" s="45">
        <f>'2023'!Z7</f>
        <v>104.37433318091755</v>
      </c>
      <c r="AG32" s="45">
        <f>'2023'!AA7</f>
        <v>29.0204475308642</v>
      </c>
      <c r="AH32" s="45">
        <f>'2023'!AB7</f>
        <v>0.26804123711340205</v>
      </c>
      <c r="AI32" s="45">
        <f>'2023'!AC7</f>
        <v>7</v>
      </c>
      <c r="AJ32" s="45">
        <f t="shared" si="4"/>
        <v>7.7297297297297298</v>
      </c>
      <c r="AK32" s="45">
        <f t="shared" si="5"/>
        <v>0.16017316017316016</v>
      </c>
      <c r="AL32" s="45">
        <f>'2023'!AD7</f>
        <v>120.5</v>
      </c>
      <c r="AM32" s="45">
        <f>'2023'!AE7</f>
        <v>4.1500000000000004</v>
      </c>
      <c r="AN32" s="46">
        <f>'2023'!AF7</f>
        <v>44.6</v>
      </c>
      <c r="AO32" s="47">
        <f>'2023'!AG7</f>
        <v>4</v>
      </c>
      <c r="AP32" s="48">
        <f>'2023'!AH7</f>
        <v>8</v>
      </c>
      <c r="AQ32" s="48">
        <f>'2023'!AI7</f>
        <v>3</v>
      </c>
      <c r="AR32" s="48">
        <f t="shared" si="17"/>
        <v>7</v>
      </c>
      <c r="AS32" s="48">
        <f>'2023'!AK7</f>
        <v>7</v>
      </c>
      <c r="AT32" s="48">
        <f>'2023'!AL7</f>
        <v>6</v>
      </c>
      <c r="AU32" s="48">
        <f>'2023'!AM7</f>
        <v>6</v>
      </c>
      <c r="AV32" s="48">
        <f>'2023'!AN7</f>
        <v>5</v>
      </c>
      <c r="AW32" s="49">
        <f>'2023'!AO7</f>
        <v>7</v>
      </c>
      <c r="AX32" s="50">
        <f>'2023'!AP7</f>
        <v>1</v>
      </c>
      <c r="AY32" s="55">
        <f>'2023'!AQ7</f>
        <v>0</v>
      </c>
      <c r="AZ32" s="56">
        <f>'2023'!AR7</f>
        <v>2649</v>
      </c>
      <c r="BA32" s="56">
        <f>'2023'!AS7</f>
        <v>0</v>
      </c>
      <c r="BB32" s="56">
        <f>'2023'!AT7</f>
        <v>26</v>
      </c>
      <c r="BC32" s="56">
        <f>'2023'!AU7</f>
        <v>0</v>
      </c>
      <c r="BD32" s="56">
        <f>'2023'!AV7</f>
        <v>0</v>
      </c>
      <c r="BE32" s="57">
        <f>'2023'!AW7</f>
        <v>0</v>
      </c>
      <c r="BF32" s="57">
        <f>'2023'!AX7</f>
        <v>0</v>
      </c>
      <c r="BG32" s="57">
        <f>'2023'!AY7</f>
        <v>0</v>
      </c>
      <c r="BH32" s="57">
        <f>'2023'!AZ7</f>
        <v>0</v>
      </c>
      <c r="BI32" s="56">
        <f>'2023'!BA7</f>
        <v>0</v>
      </c>
      <c r="BJ32" s="56">
        <f>'2023'!BB7</f>
        <v>2804</v>
      </c>
      <c r="BK32" s="56">
        <f>'2023'!BC7</f>
        <v>0</v>
      </c>
      <c r="BL32" s="56">
        <f>'2023'!BD7</f>
        <v>0</v>
      </c>
      <c r="BM32" s="58">
        <f>'2023'!BE7</f>
        <v>24</v>
      </c>
      <c r="BN32" s="55">
        <f>'2023'!BF7</f>
        <v>726</v>
      </c>
      <c r="BO32" s="56">
        <f>'2023'!BG7</f>
        <v>1959</v>
      </c>
      <c r="BP32" s="56">
        <f>'2023'!BH7</f>
        <v>11</v>
      </c>
      <c r="BQ32" s="56">
        <f>'2023'!BI7</f>
        <v>26</v>
      </c>
      <c r="BR32" s="56">
        <f>'2023'!BJ7</f>
        <v>149</v>
      </c>
      <c r="BS32" s="56">
        <f>'2023'!BK7</f>
        <v>27</v>
      </c>
      <c r="BT32" s="57">
        <f>'2023'!BL7</f>
        <v>4.9000000000000004</v>
      </c>
      <c r="BU32" s="57">
        <f>'2023'!BM7</f>
        <v>51.9</v>
      </c>
      <c r="BV32" s="57">
        <f>'2023'!BN7</f>
        <v>2.91</v>
      </c>
      <c r="BW32" s="57">
        <f>'2023'!BO7</f>
        <v>20.399999999999999</v>
      </c>
      <c r="BX32" s="56">
        <f>'2023'!BP7</f>
        <v>30</v>
      </c>
      <c r="BY32" s="56">
        <f>'2023'!BQ7</f>
        <v>3261</v>
      </c>
      <c r="BZ32" s="56">
        <f>'2023'!BR7</f>
        <v>8</v>
      </c>
      <c r="CA32" s="56">
        <f>'2023'!BS7</f>
        <v>0</v>
      </c>
      <c r="CB32" s="58">
        <f>'2023'!BT7</f>
        <v>25</v>
      </c>
      <c r="CC32" s="55">
        <f>'2023'!BU7</f>
        <v>124</v>
      </c>
      <c r="CD32" s="56">
        <f>'2023'!BV7</f>
        <v>1614</v>
      </c>
      <c r="CE32" s="56">
        <f>'2023'!BW7</f>
        <v>1</v>
      </c>
      <c r="CF32" s="56">
        <f>'2023'!BX7</f>
        <v>13</v>
      </c>
      <c r="CG32" s="56">
        <f>'2023'!BY7</f>
        <v>19</v>
      </c>
      <c r="CH32" s="56">
        <f>'2023'!BZ7</f>
        <v>5</v>
      </c>
      <c r="CI32" s="57">
        <f>'2023'!CA7</f>
        <v>6.5</v>
      </c>
      <c r="CJ32" s="57">
        <f>'2023'!CB7</f>
        <v>70.7</v>
      </c>
      <c r="CK32" s="57">
        <f>'2023'!CC7</f>
        <v>2.5299999999999998</v>
      </c>
      <c r="CL32" s="57">
        <f>'2023'!CD7</f>
        <v>56.5</v>
      </c>
      <c r="CM32" s="56">
        <f>'2023'!CE7</f>
        <v>41</v>
      </c>
      <c r="CN32" s="56">
        <f>'2023'!CF7</f>
        <v>1502</v>
      </c>
      <c r="CO32" s="56">
        <f>'2023'!CG7</f>
        <v>6</v>
      </c>
      <c r="CP32" s="56">
        <f>'2023'!CH7</f>
        <v>0</v>
      </c>
      <c r="CQ32" s="58">
        <f>'2023'!CI7</f>
        <v>9</v>
      </c>
      <c r="CR32" s="55">
        <f>'2023'!CJ7</f>
        <v>1153</v>
      </c>
      <c r="CS32" s="56">
        <f>'2023'!CK7</f>
        <v>2582</v>
      </c>
      <c r="CT32" s="56">
        <f>'2023'!CL7</f>
        <v>13</v>
      </c>
      <c r="CU32" s="56">
        <f>'2023'!CM7</f>
        <v>31</v>
      </c>
      <c r="CV32" s="56">
        <f>'2023'!CN7</f>
        <v>204</v>
      </c>
      <c r="CW32" s="56">
        <f>'2023'!CO7</f>
        <v>69</v>
      </c>
      <c r="CX32" s="57">
        <f>'2023'!CP7</f>
        <v>5.7</v>
      </c>
      <c r="CY32" s="57">
        <f>'2023'!CQ7</f>
        <v>112.6</v>
      </c>
      <c r="CZ32" s="57">
        <f>'2023'!CR7</f>
        <v>3.5</v>
      </c>
      <c r="DA32" s="57">
        <f>'2023'!CS7</f>
        <v>37.4</v>
      </c>
      <c r="DB32" s="56">
        <f>'2023'!CT7</f>
        <v>181</v>
      </c>
      <c r="DC32" s="56">
        <f>'2023'!CU7</f>
        <v>2714</v>
      </c>
      <c r="DD32" s="56">
        <f>'2023'!CV7</f>
        <v>23</v>
      </c>
      <c r="DE32" s="56">
        <f>'2023'!CW7</f>
        <v>0</v>
      </c>
      <c r="DF32" s="58">
        <f>'2023'!CX7</f>
        <v>23</v>
      </c>
      <c r="DG32" s="55">
        <f>'2023'!CY7</f>
        <v>1358</v>
      </c>
      <c r="DH32" s="56">
        <f>'2023'!CZ7</f>
        <v>3097</v>
      </c>
      <c r="DI32" s="56">
        <f>'2023'!DA7</f>
        <v>14</v>
      </c>
      <c r="DJ32" s="56">
        <f>'2023'!DB7</f>
        <v>36</v>
      </c>
      <c r="DK32" s="56">
        <f>'2023'!DC7</f>
        <v>194</v>
      </c>
      <c r="DL32" s="56">
        <f>'2023'!DD7</f>
        <v>52</v>
      </c>
      <c r="DM32" s="57">
        <f>'2023'!DE7</f>
        <v>7</v>
      </c>
      <c r="DN32" s="57">
        <f>'2023'!DF7</f>
        <v>120.5</v>
      </c>
      <c r="DO32" s="57">
        <f>'2023'!DG7</f>
        <v>4.1500000000000004</v>
      </c>
      <c r="DP32" s="57">
        <f>'2023'!DH7</f>
        <v>44.6</v>
      </c>
      <c r="DQ32" s="56">
        <f>'2023'!DI7</f>
        <v>320</v>
      </c>
      <c r="DR32" s="56">
        <f>'2023'!DJ7</f>
        <v>3448</v>
      </c>
      <c r="DS32" s="56">
        <f>'2023'!DK7</f>
        <v>37</v>
      </c>
      <c r="DT32" s="56">
        <f>'2023'!DL7</f>
        <v>0</v>
      </c>
      <c r="DU32" s="58">
        <f>'2023'!DM7</f>
        <v>29</v>
      </c>
    </row>
    <row r="33" spans="1:125" ht="15.75" customHeight="1" x14ac:dyDescent="0.2">
      <c r="A33" s="33">
        <f t="shared" si="0"/>
        <v>31</v>
      </c>
      <c r="B33" s="11">
        <f>'2020'!A8</f>
        <v>6</v>
      </c>
      <c r="C33" s="11">
        <v>2020</v>
      </c>
      <c r="D33" s="34" t="str">
        <f>'2020'!B8</f>
        <v>Clyde Edwards-Helaire</v>
      </c>
      <c r="E33" s="14">
        <f>'2020'!C8</f>
        <v>10.205555555555556</v>
      </c>
      <c r="F33" s="14">
        <f t="shared" si="6"/>
        <v>87.5</v>
      </c>
      <c r="G33" s="35">
        <f t="shared" si="2"/>
        <v>1.2186097746675575</v>
      </c>
      <c r="H33" s="36" t="str">
        <f>'2020'!D8</f>
        <v>LSU</v>
      </c>
      <c r="I33" s="37">
        <f>'2020'!E8</f>
        <v>1</v>
      </c>
      <c r="J33" s="38">
        <f>'2020'!F8</f>
        <v>36261</v>
      </c>
      <c r="K33" s="39">
        <f>'2020'!G8</f>
        <v>26.06027397260274</v>
      </c>
      <c r="L33" s="39" t="str">
        <f>'2020'!H8</f>
        <v>JR</v>
      </c>
      <c r="M33" s="39">
        <f>'2020'!I8</f>
        <v>21.049315068493151</v>
      </c>
      <c r="N33" s="39" t="str">
        <f t="shared" si="3"/>
        <v>BELL CALF</v>
      </c>
      <c r="O33" s="39" t="str">
        <f t="shared" si="9"/>
        <v>+RECEIVER</v>
      </c>
      <c r="P33" s="37">
        <f>'2020'!J8</f>
        <v>67</v>
      </c>
      <c r="Q33" s="37">
        <f>'2020'!K8</f>
        <v>207</v>
      </c>
      <c r="R33" s="37">
        <f>'2020'!L8</f>
        <v>4.5999999999999996</v>
      </c>
      <c r="S33" s="40">
        <f>'2020'!M8</f>
        <v>32</v>
      </c>
      <c r="T33" s="41">
        <f>'2020'!N8</f>
        <v>0</v>
      </c>
      <c r="U33" s="42">
        <f>'2020'!O8</f>
        <v>0</v>
      </c>
      <c r="V33" s="42">
        <f>'2020'!P8</f>
        <v>1.440868263473054E-2</v>
      </c>
      <c r="W33" s="42">
        <f>'2020'!Q8</f>
        <v>0.14405969007078631</v>
      </c>
      <c r="X33" s="42">
        <f>'2020'!R8</f>
        <v>0.21956368754398312</v>
      </c>
      <c r="Y33" s="42">
        <f>'2020'!S8</f>
        <v>0.21956368754398312</v>
      </c>
      <c r="Z33" s="42">
        <f>'2020'!T8</f>
        <v>0.21956368754398312</v>
      </c>
      <c r="AA33" s="42">
        <f>'2020'!U8</f>
        <v>3.164983164983165E-2</v>
      </c>
      <c r="AB33" s="42">
        <f>'2020'!V8</f>
        <v>7.5199203187250999E-2</v>
      </c>
      <c r="AC33" s="42">
        <f>'2020'!W8</f>
        <v>7.5199203187250999E-2</v>
      </c>
      <c r="AD33" s="43">
        <f>'2020'!X8</f>
        <v>7.5199203187250999E-2</v>
      </c>
      <c r="AE33" s="44">
        <f>'2020'!Y8</f>
        <v>20.416438356164385</v>
      </c>
      <c r="AF33" s="45">
        <f>'2020'!Z8</f>
        <v>92.463220185748369</v>
      </c>
      <c r="AG33" s="45">
        <f>'2020'!AA8</f>
        <v>32.417242147471597</v>
      </c>
      <c r="AH33" s="45">
        <f>'2020'!AB8</f>
        <v>0.33177570093457942</v>
      </c>
      <c r="AI33" s="45">
        <f>'2020'!AC8</f>
        <v>6.6</v>
      </c>
      <c r="AJ33" s="45">
        <f t="shared" si="4"/>
        <v>9.721311475409836</v>
      </c>
      <c r="AK33" s="45">
        <f t="shared" si="5"/>
        <v>0.20446096654275092</v>
      </c>
      <c r="AL33" s="45">
        <f>'2020'!AD8</f>
        <v>115.5</v>
      </c>
      <c r="AM33" s="45">
        <f>'2020'!AE8</f>
        <v>3.65</v>
      </c>
      <c r="AN33" s="46">
        <f>'2020'!AF8</f>
        <v>44.7</v>
      </c>
      <c r="AO33" s="47">
        <f>'2020'!AG8</f>
        <v>4</v>
      </c>
      <c r="AP33" s="48">
        <f>'2020'!AH8</f>
        <v>8</v>
      </c>
      <c r="AQ33" s="48">
        <f>'2020'!AI8</f>
        <v>4</v>
      </c>
      <c r="AR33" s="48">
        <f t="shared" si="17"/>
        <v>2</v>
      </c>
      <c r="AS33" s="48">
        <f>'2020'!AK8</f>
        <v>9</v>
      </c>
      <c r="AT33" s="48">
        <f>'2020'!AL8</f>
        <v>5</v>
      </c>
      <c r="AU33" s="48">
        <f>'2020'!AM8</f>
        <v>5</v>
      </c>
      <c r="AV33" s="48">
        <f>'2020'!AN8</f>
        <v>2</v>
      </c>
      <c r="AW33" s="49" t="str">
        <f t="shared" ref="AW33:AW36" si="18">IF(S33=1,10,IF(S33=2,7,IF(S33=3,6,IF(S33=4,4,IF(S33=5,3,IF(S33=6,2,IF(S33=7,1,IF(S33=0,0,"-"))))))))</f>
        <v>-</v>
      </c>
      <c r="AX33" s="50">
        <f>'2020'!AP8</f>
        <v>0.25</v>
      </c>
      <c r="AY33" s="55">
        <f>'2020'!AQ8</f>
        <v>0</v>
      </c>
      <c r="AZ33" s="56">
        <f>'2020'!AR8</f>
        <v>3082</v>
      </c>
      <c r="BA33" s="56">
        <f>'2020'!AS8</f>
        <v>0</v>
      </c>
      <c r="BB33" s="56">
        <f>'2020'!AT8</f>
        <v>36</v>
      </c>
      <c r="BC33" s="56">
        <f>'2020'!AU8</f>
        <v>0</v>
      </c>
      <c r="BD33" s="56">
        <f>'2020'!AV8</f>
        <v>0</v>
      </c>
      <c r="BE33" s="57">
        <f>'2020'!AW8</f>
        <v>0</v>
      </c>
      <c r="BF33" s="57">
        <f>'2020'!AX8</f>
        <v>0</v>
      </c>
      <c r="BG33" s="57">
        <f>'2020'!AY8</f>
        <v>0</v>
      </c>
      <c r="BH33" s="57">
        <f>'2020'!AZ8</f>
        <v>0</v>
      </c>
      <c r="BI33" s="56">
        <f>'2020'!BA8</f>
        <v>0</v>
      </c>
      <c r="BJ33" s="56">
        <f>'2020'!BB8</f>
        <v>2165</v>
      </c>
      <c r="BK33" s="56">
        <f>'2020'!BC8</f>
        <v>0</v>
      </c>
      <c r="BL33" s="56">
        <f>'2020'!BD8</f>
        <v>0</v>
      </c>
      <c r="BM33" s="58">
        <f>'2020'!BE8</f>
        <v>13</v>
      </c>
      <c r="BN33" s="55">
        <f>'2020'!BF8</f>
        <v>0</v>
      </c>
      <c r="BO33" s="56">
        <f>'2020'!BG8</f>
        <v>2796</v>
      </c>
      <c r="BP33" s="56">
        <f>'2020'!BH8</f>
        <v>0</v>
      </c>
      <c r="BQ33" s="56">
        <f>'2020'!BI8</f>
        <v>30</v>
      </c>
      <c r="BR33" s="56">
        <f>'2020'!BJ8</f>
        <v>0</v>
      </c>
      <c r="BS33" s="56">
        <f>'2020'!BK8</f>
        <v>0</v>
      </c>
      <c r="BT33" s="57">
        <f>'2020'!BL8</f>
        <v>0</v>
      </c>
      <c r="BU33" s="57">
        <f>'2020'!BM8</f>
        <v>0</v>
      </c>
      <c r="BV33" s="57">
        <f>'2020'!BN8</f>
        <v>0</v>
      </c>
      <c r="BW33" s="57">
        <f>'2020'!BO8</f>
        <v>0</v>
      </c>
      <c r="BX33" s="56">
        <f>'2020'!BP8</f>
        <v>0</v>
      </c>
      <c r="BY33" s="56">
        <f>'2020'!BQ8</f>
        <v>2281</v>
      </c>
      <c r="BZ33" s="56">
        <f>'2020'!BR8</f>
        <v>0</v>
      </c>
      <c r="CA33" s="56">
        <f>'2020'!BS8</f>
        <v>0</v>
      </c>
      <c r="CB33" s="58">
        <f>'2020'!BT8</f>
        <v>12</v>
      </c>
      <c r="CC33" s="55">
        <f>'2020'!BU8</f>
        <v>31</v>
      </c>
      <c r="CD33" s="56">
        <f>'2020'!BV8</f>
        <v>2699</v>
      </c>
      <c r="CE33" s="56">
        <f>'2020'!BW8</f>
        <v>0</v>
      </c>
      <c r="CF33" s="56">
        <f>'2020'!BX8</f>
        <v>25</v>
      </c>
      <c r="CG33" s="56">
        <f>'2020'!BY8</f>
        <v>9</v>
      </c>
      <c r="CH33" s="56">
        <f>'2020'!BZ8</f>
        <v>3</v>
      </c>
      <c r="CI33" s="57">
        <f>'2020'!CA8</f>
        <v>3.4</v>
      </c>
      <c r="CJ33" s="57">
        <f>'2020'!CB8</f>
        <v>100</v>
      </c>
      <c r="CK33" s="57">
        <f>'2020'!CC8</f>
        <v>2</v>
      </c>
      <c r="CL33" s="57">
        <f>'2020'!CD8</f>
        <v>0</v>
      </c>
      <c r="CM33" s="56">
        <f>'2020'!CE8</f>
        <v>46</v>
      </c>
      <c r="CN33" s="56">
        <f>'2020'!CF8</f>
        <v>2645</v>
      </c>
      <c r="CO33" s="56">
        <f>'2020'!CG8</f>
        <v>3</v>
      </c>
      <c r="CP33" s="56">
        <f>'2020'!CH8</f>
        <v>0</v>
      </c>
      <c r="CQ33" s="58">
        <f>'2020'!CI8</f>
        <v>17</v>
      </c>
      <c r="CR33" s="55">
        <f>'2020'!CJ8</f>
        <v>659</v>
      </c>
      <c r="CS33" s="56">
        <f>'2020'!CK8</f>
        <v>2257</v>
      </c>
      <c r="CT33" s="56">
        <f>'2020'!CL8</f>
        <v>7</v>
      </c>
      <c r="CU33" s="56">
        <f>'2020'!CM8</f>
        <v>29</v>
      </c>
      <c r="CV33" s="56">
        <f>'2020'!CN8</f>
        <v>147</v>
      </c>
      <c r="CW33" s="56">
        <f>'2020'!CO8</f>
        <v>33</v>
      </c>
      <c r="CX33" s="57">
        <f>'2020'!CP8</f>
        <v>4.5</v>
      </c>
      <c r="CY33" s="57">
        <f>'2020'!CQ8</f>
        <v>74.2</v>
      </c>
      <c r="CZ33" s="57">
        <f>'2020'!CR8</f>
        <v>3.24</v>
      </c>
      <c r="DA33" s="57">
        <f>'2020'!CS8</f>
        <v>33.799999999999997</v>
      </c>
      <c r="DB33" s="56">
        <f>'2020'!CT8</f>
        <v>94</v>
      </c>
      <c r="DC33" s="56">
        <f>'2020'!CU8</f>
        <v>2970</v>
      </c>
      <c r="DD33" s="56">
        <f>'2020'!CV8</f>
        <v>3</v>
      </c>
      <c r="DE33" s="56">
        <f>'2020'!CW8</f>
        <v>0</v>
      </c>
      <c r="DF33" s="58">
        <f>'2020'!CX8</f>
        <v>17</v>
      </c>
      <c r="DG33" s="55">
        <f>'2020'!CY8</f>
        <v>1419</v>
      </c>
      <c r="DH33" s="56">
        <f>'2020'!CZ8</f>
        <v>2502</v>
      </c>
      <c r="DI33" s="56">
        <f>'2020'!DA8</f>
        <v>16</v>
      </c>
      <c r="DJ33" s="56">
        <f>'2020'!DB8</f>
        <v>32</v>
      </c>
      <c r="DK33" s="56">
        <f>'2020'!DC8</f>
        <v>214</v>
      </c>
      <c r="DL33" s="56">
        <f>'2020'!DD8</f>
        <v>71</v>
      </c>
      <c r="DM33" s="57">
        <f>'2020'!DE8</f>
        <v>6.6</v>
      </c>
      <c r="DN33" s="57">
        <f>'2020'!DF8</f>
        <v>115.5</v>
      </c>
      <c r="DO33" s="57">
        <f>'2020'!DG8</f>
        <v>3.65</v>
      </c>
      <c r="DP33" s="57">
        <f>'2020'!DH8</f>
        <v>44.7</v>
      </c>
      <c r="DQ33" s="56">
        <f>'2020'!DI8</f>
        <v>453</v>
      </c>
      <c r="DR33" s="56">
        <f>'2020'!DJ8</f>
        <v>6024</v>
      </c>
      <c r="DS33" s="56">
        <f>'2020'!DK8</f>
        <v>55</v>
      </c>
      <c r="DT33" s="56">
        <f>'2020'!DL8</f>
        <v>0</v>
      </c>
      <c r="DU33" s="58">
        <f>'2020'!DM8</f>
        <v>61</v>
      </c>
    </row>
    <row r="34" spans="1:125" ht="15.75" customHeight="1" x14ac:dyDescent="0.2">
      <c r="A34" s="33">
        <f t="shared" si="0"/>
        <v>32</v>
      </c>
      <c r="B34" s="11">
        <f>'2018'!A5</f>
        <v>3</v>
      </c>
      <c r="C34" s="11">
        <v>2018</v>
      </c>
      <c r="D34" s="34" t="str">
        <f>'2018'!B5</f>
        <v>Derrius Guice</v>
      </c>
      <c r="E34" s="14">
        <f>'2018'!C5</f>
        <v>10.105555555555556</v>
      </c>
      <c r="F34" s="14">
        <f t="shared" si="6"/>
        <v>87</v>
      </c>
      <c r="G34" s="35">
        <f t="shared" si="2"/>
        <v>1.17748350490764</v>
      </c>
      <c r="H34" s="36" t="str">
        <f>'2018'!D5</f>
        <v>LSU</v>
      </c>
      <c r="I34" s="37">
        <f>'2018'!E5</f>
        <v>1</v>
      </c>
      <c r="J34" s="38">
        <f>'2018'!F5</f>
        <v>35602</v>
      </c>
      <c r="K34" s="39">
        <f>'2018'!G5</f>
        <v>27.865753424657534</v>
      </c>
      <c r="L34" s="39" t="str">
        <f>'2018'!H5</f>
        <v>JR</v>
      </c>
      <c r="M34" s="39">
        <f>'2018'!I5</f>
        <v>20.860273972602741</v>
      </c>
      <c r="N34" s="39" t="str">
        <f t="shared" si="3"/>
        <v>FREAK</v>
      </c>
      <c r="O34" s="39" t="str">
        <f t="shared" si="9"/>
        <v>HORSE</v>
      </c>
      <c r="P34" s="37">
        <f>'2018'!J5</f>
        <v>70</v>
      </c>
      <c r="Q34" s="37">
        <f>'2018'!K5</f>
        <v>224</v>
      </c>
      <c r="R34" s="37">
        <f>'2018'!L5</f>
        <v>4.49</v>
      </c>
      <c r="S34" s="40">
        <f>'2018'!M5</f>
        <v>59</v>
      </c>
      <c r="T34" s="41">
        <f>'2018'!N5</f>
        <v>0</v>
      </c>
      <c r="U34" s="42">
        <f>'2018'!O5</f>
        <v>0</v>
      </c>
      <c r="V34" s="42">
        <f>'2018'!P5</f>
        <v>8.8240899561654276E-2</v>
      </c>
      <c r="W34" s="42">
        <f>'2018'!Q5</f>
        <v>0.29407130194997044</v>
      </c>
      <c r="X34" s="42">
        <f>'2018'!R5</f>
        <v>0.25804640718562877</v>
      </c>
      <c r="Y34" s="42">
        <f>'2018'!S5</f>
        <v>0.27605885456779961</v>
      </c>
      <c r="Z34" s="42">
        <f>'2018'!T5</f>
        <v>0.27605885456779961</v>
      </c>
      <c r="AA34" s="42">
        <f>'2018'!U5</f>
        <v>4.6470846120122755E-2</v>
      </c>
      <c r="AB34" s="42">
        <f>'2018'!V5</f>
        <v>4.6880907372400756E-2</v>
      </c>
      <c r="AC34" s="42">
        <f>'2018'!W5</f>
        <v>4.6880907372400756E-2</v>
      </c>
      <c r="AD34" s="43">
        <f>'2018'!X5</f>
        <v>4.6880907372400756E-2</v>
      </c>
      <c r="AE34" s="44">
        <f>'2018'!Y5</f>
        <v>19.208219178082192</v>
      </c>
      <c r="AF34" s="45">
        <f>'2018'!Z5</f>
        <v>110.2281833596663</v>
      </c>
      <c r="AG34" s="45">
        <f>'2018'!AA5</f>
        <v>32.137142857142855</v>
      </c>
      <c r="AH34" s="45">
        <f>'2018'!AB5</f>
        <v>0.18565400843881857</v>
      </c>
      <c r="AI34" s="45">
        <f>'2018'!AC5</f>
        <v>7.6</v>
      </c>
      <c r="AJ34" s="45">
        <f t="shared" si="4"/>
        <v>8.193548387096774</v>
      </c>
      <c r="AK34" s="45">
        <f t="shared" si="5"/>
        <v>7.0588235294117646E-2</v>
      </c>
      <c r="AL34" s="45">
        <f>'2018'!AD5</f>
        <v>111.7</v>
      </c>
      <c r="AM34" s="45">
        <f>'2018'!AE5</f>
        <v>4.13</v>
      </c>
      <c r="AN34" s="46">
        <f>'2018'!AF5</f>
        <v>59.9</v>
      </c>
      <c r="AO34" s="47">
        <f>'2018'!AG5</f>
        <v>7</v>
      </c>
      <c r="AP34" s="48">
        <f>'2018'!AH5</f>
        <v>5</v>
      </c>
      <c r="AQ34" s="48">
        <f>'2018'!AI5</f>
        <v>7</v>
      </c>
      <c r="AR34" s="48">
        <f t="shared" si="17"/>
        <v>9</v>
      </c>
      <c r="AS34" s="48">
        <f>'2018'!AK5</f>
        <v>2</v>
      </c>
      <c r="AT34" s="48">
        <f>'2018'!AL5</f>
        <v>8</v>
      </c>
      <c r="AU34" s="48">
        <f>'2018'!AM5</f>
        <v>5</v>
      </c>
      <c r="AV34" s="48">
        <f>'2018'!AN5</f>
        <v>5</v>
      </c>
      <c r="AW34" s="49" t="str">
        <f t="shared" si="18"/>
        <v>-</v>
      </c>
      <c r="AX34" s="50">
        <f>'2018'!AP5</f>
        <v>0</v>
      </c>
      <c r="AY34" s="55">
        <f>'2018'!AQ5</f>
        <v>0</v>
      </c>
      <c r="AZ34" s="56">
        <f>'2018'!AR5</f>
        <v>2630</v>
      </c>
      <c r="BA34" s="56">
        <f>'2018'!AS5</f>
        <v>0</v>
      </c>
      <c r="BB34" s="56">
        <f>'2018'!AT5</f>
        <v>0</v>
      </c>
      <c r="BC34" s="56">
        <f>'2018'!AU5</f>
        <v>0</v>
      </c>
      <c r="BD34" s="56">
        <f>'2018'!AV5</f>
        <v>0</v>
      </c>
      <c r="BE34" s="57">
        <f>'2018'!AW5</f>
        <v>0</v>
      </c>
      <c r="BF34" s="57">
        <f>'2018'!AX5</f>
        <v>0</v>
      </c>
      <c r="BG34" s="57">
        <f>'2018'!AY5</f>
        <v>0</v>
      </c>
      <c r="BH34" s="57">
        <f>'2018'!AZ5</f>
        <v>0</v>
      </c>
      <c r="BI34" s="56">
        <f>'2018'!BA5</f>
        <v>0</v>
      </c>
      <c r="BJ34" s="56">
        <f>'2018'!BB5</f>
        <v>3263</v>
      </c>
      <c r="BK34" s="56">
        <f>'2018'!BC5</f>
        <v>0</v>
      </c>
      <c r="BL34" s="56">
        <f>'2018'!BD5</f>
        <v>0</v>
      </c>
      <c r="BM34" s="58">
        <f>'2018'!BE5</f>
        <v>0</v>
      </c>
      <c r="BN34" s="55">
        <f>'2018'!BF5</f>
        <v>0</v>
      </c>
      <c r="BO34" s="56">
        <f>'2018'!BG5</f>
        <v>2919</v>
      </c>
      <c r="BP34" s="56">
        <f>'2018'!BH5</f>
        <v>0</v>
      </c>
      <c r="BQ34" s="56">
        <f>'2018'!BI5</f>
        <v>0</v>
      </c>
      <c r="BR34" s="56">
        <f>'2018'!BJ5</f>
        <v>0</v>
      </c>
      <c r="BS34" s="56">
        <f>'2018'!BK5</f>
        <v>0</v>
      </c>
      <c r="BT34" s="57">
        <f>'2018'!BL5</f>
        <v>0</v>
      </c>
      <c r="BU34" s="57">
        <f>'2018'!BM5</f>
        <v>0</v>
      </c>
      <c r="BV34" s="57">
        <f>'2018'!BN5</f>
        <v>0</v>
      </c>
      <c r="BW34" s="57">
        <f>'2018'!BO5</f>
        <v>0</v>
      </c>
      <c r="BX34" s="56">
        <f>'2018'!BP5</f>
        <v>0</v>
      </c>
      <c r="BY34" s="56">
        <f>'2018'!BQ5</f>
        <v>2118</v>
      </c>
      <c r="BZ34" s="56">
        <f>'2018'!BR5</f>
        <v>0</v>
      </c>
      <c r="CA34" s="56">
        <f>'2018'!BS5</f>
        <v>0</v>
      </c>
      <c r="CB34" s="58">
        <f>'2018'!BT5</f>
        <v>0</v>
      </c>
      <c r="CC34" s="55">
        <f>'2018'!BU5</f>
        <v>439</v>
      </c>
      <c r="CD34" s="56">
        <f>'2018'!BV5</f>
        <v>3082</v>
      </c>
      <c r="CE34" s="56">
        <f>'2018'!BW5</f>
        <v>3</v>
      </c>
      <c r="CF34" s="56">
        <f>'2018'!BX5</f>
        <v>0</v>
      </c>
      <c r="CG34" s="56">
        <f>'2018'!BY5</f>
        <v>50</v>
      </c>
      <c r="CH34" s="56">
        <f>'2018'!BZ5</f>
        <v>15</v>
      </c>
      <c r="CI34" s="57">
        <f>'2018'!CA5</f>
        <v>8.8000000000000007</v>
      </c>
      <c r="CJ34" s="57">
        <f>'2018'!CB5</f>
        <v>138</v>
      </c>
      <c r="CK34" s="57">
        <f>'2018'!CC5</f>
        <v>4.1399999999999997</v>
      </c>
      <c r="CL34" s="57">
        <f>'2018'!CD5</f>
        <v>67.7</v>
      </c>
      <c r="CM34" s="56">
        <f>'2018'!CE5</f>
        <v>24</v>
      </c>
      <c r="CN34" s="56">
        <f>'2018'!CF5</f>
        <v>2165</v>
      </c>
      <c r="CO34" s="56">
        <f>'2018'!CG5</f>
        <v>4</v>
      </c>
      <c r="CP34" s="56">
        <f>'2018'!CH5</f>
        <v>0</v>
      </c>
      <c r="CQ34" s="58">
        <f>'2018'!CI5</f>
        <v>0</v>
      </c>
      <c r="CR34" s="55">
        <f>'2018'!CJ5</f>
        <v>1387</v>
      </c>
      <c r="CS34" s="56">
        <f>'2018'!CK5</f>
        <v>2796</v>
      </c>
      <c r="CT34" s="56">
        <f>'2018'!CL5</f>
        <v>15</v>
      </c>
      <c r="CU34" s="56">
        <f>'2018'!CM5</f>
        <v>0</v>
      </c>
      <c r="CV34" s="56">
        <f>'2018'!CN5</f>
        <v>183</v>
      </c>
      <c r="CW34" s="56">
        <f>'2018'!CO5</f>
        <v>48</v>
      </c>
      <c r="CX34" s="57">
        <f>'2018'!CP5</f>
        <v>7.6</v>
      </c>
      <c r="CY34" s="57">
        <f>'2018'!CQ5</f>
        <v>111.7</v>
      </c>
      <c r="CZ34" s="57">
        <f>'2018'!CR5</f>
        <v>4.13</v>
      </c>
      <c r="DA34" s="57">
        <f>'2018'!CS5</f>
        <v>59.9</v>
      </c>
      <c r="DB34" s="56">
        <f>'2018'!CT5</f>
        <v>106</v>
      </c>
      <c r="DC34" s="56">
        <f>'2018'!CU5</f>
        <v>2281</v>
      </c>
      <c r="DD34" s="56">
        <f>'2018'!CV5</f>
        <v>9</v>
      </c>
      <c r="DE34" s="56">
        <f>'2018'!CW5</f>
        <v>0</v>
      </c>
      <c r="DF34" s="58">
        <f>'2018'!CX5</f>
        <v>0</v>
      </c>
      <c r="DG34" s="55">
        <f>'2018'!CY5</f>
        <v>1255</v>
      </c>
      <c r="DH34" s="56">
        <f>'2018'!CZ5</f>
        <v>2699</v>
      </c>
      <c r="DI34" s="56">
        <f>'2018'!DA5</f>
        <v>11</v>
      </c>
      <c r="DJ34" s="56">
        <f>'2018'!DB5</f>
        <v>0</v>
      </c>
      <c r="DK34" s="56">
        <f>'2018'!DC5</f>
        <v>237</v>
      </c>
      <c r="DL34" s="56">
        <f>'2018'!DD5</f>
        <v>44</v>
      </c>
      <c r="DM34" s="57">
        <f>'2018'!DE5</f>
        <v>5.3</v>
      </c>
      <c r="DN34" s="57">
        <f>'2018'!DF5</f>
        <v>60.2</v>
      </c>
      <c r="DO34" s="57">
        <f>'2018'!DG5</f>
        <v>3.2</v>
      </c>
      <c r="DP34" s="57">
        <f>'2018'!DH5</f>
        <v>29.6</v>
      </c>
      <c r="DQ34" s="56">
        <f>'2018'!DI5</f>
        <v>124</v>
      </c>
      <c r="DR34" s="56">
        <f>'2018'!DJ5</f>
        <v>2645</v>
      </c>
      <c r="DS34" s="56">
        <f>'2018'!DK5</f>
        <v>18</v>
      </c>
      <c r="DT34" s="56">
        <f>'2018'!DL5</f>
        <v>0</v>
      </c>
      <c r="DU34" s="58">
        <f>'2018'!DM5</f>
        <v>0</v>
      </c>
    </row>
    <row r="35" spans="1:125" ht="15.75" customHeight="1" x14ac:dyDescent="0.2">
      <c r="A35" s="33">
        <f t="shared" si="0"/>
        <v>33</v>
      </c>
      <c r="B35" s="11">
        <f>'2018'!A6</f>
        <v>4</v>
      </c>
      <c r="C35" s="11">
        <v>2018</v>
      </c>
      <c r="D35" s="34" t="str">
        <f>'2018'!B6</f>
        <v>Sony Michel</v>
      </c>
      <c r="E35" s="14">
        <f>'2018'!C6</f>
        <v>10.044444444444444</v>
      </c>
      <c r="F35" s="14">
        <f t="shared" si="6"/>
        <v>86.6</v>
      </c>
      <c r="G35" s="35">
        <f t="shared" si="2"/>
        <v>1.1523507844988015</v>
      </c>
      <c r="H35" s="36" t="str">
        <f>'2018'!D6</f>
        <v>Georgia</v>
      </c>
      <c r="I35" s="37">
        <f>'2018'!E6</f>
        <v>1</v>
      </c>
      <c r="J35" s="38">
        <f>'2018'!F6</f>
        <v>34747</v>
      </c>
      <c r="K35" s="39">
        <f>'2018'!G6</f>
        <v>30.208219178082192</v>
      </c>
      <c r="L35" s="39" t="str">
        <f>'2018'!H6</f>
        <v>SR</v>
      </c>
      <c r="M35" s="39">
        <f>'2018'!I6</f>
        <v>23.202739726027396</v>
      </c>
      <c r="N35" s="39" t="str">
        <f t="shared" si="3"/>
        <v>BELL COW</v>
      </c>
      <c r="O35" s="39" t="str">
        <f t="shared" si="9"/>
        <v>HORSE</v>
      </c>
      <c r="P35" s="37">
        <f>'2018'!J6</f>
        <v>71</v>
      </c>
      <c r="Q35" s="37">
        <f>'2018'!K6</f>
        <v>214</v>
      </c>
      <c r="R35" s="37">
        <f>'2018'!L6</f>
        <v>4.54</v>
      </c>
      <c r="S35" s="40">
        <f>'2018'!M6</f>
        <v>31</v>
      </c>
      <c r="T35" s="41">
        <f>'2018'!N6</f>
        <v>0</v>
      </c>
      <c r="U35" s="42">
        <f>'2018'!O6</f>
        <v>8.6540077297933116E-2</v>
      </c>
      <c r="V35" s="42">
        <f>'2018'!P6</f>
        <v>0.28935562805872755</v>
      </c>
      <c r="W35" s="42">
        <f>'2018'!Q6</f>
        <v>0.19776044791041791</v>
      </c>
      <c r="X35" s="42">
        <f>'2018'!R6</f>
        <v>0.20263440036759076</v>
      </c>
      <c r="Y35" s="42">
        <f>'2018'!S6</f>
        <v>0.24599501421315917</v>
      </c>
      <c r="Z35" s="42">
        <f>'2018'!T6</f>
        <v>0.24599501421315917</v>
      </c>
      <c r="AA35" s="42">
        <f>'2018'!U6</f>
        <v>5.9244532803180913E-2</v>
      </c>
      <c r="AB35" s="42">
        <f>'2018'!V6</f>
        <v>2.4123633622314362E-2</v>
      </c>
      <c r="AC35" s="42">
        <f>'2018'!W6</f>
        <v>4.1684083212747636E-2</v>
      </c>
      <c r="AD35" s="43">
        <f>'2018'!X6</f>
        <v>4.1684083212747636E-2</v>
      </c>
      <c r="AE35" s="44">
        <f>'2018'!Y6</f>
        <v>20.547945205479451</v>
      </c>
      <c r="AF35" s="45">
        <f>'2018'!Z6</f>
        <v>100.74427076530958</v>
      </c>
      <c r="AG35" s="45">
        <f>'2018'!AA6</f>
        <v>29.843681809164849</v>
      </c>
      <c r="AH35" s="45">
        <f>'2018'!AB6</f>
        <v>0.22929936305732485</v>
      </c>
      <c r="AI35" s="45">
        <f>'2018'!AC6</f>
        <v>8</v>
      </c>
      <c r="AJ35" s="45">
        <f t="shared" si="4"/>
        <v>9.174603174603174</v>
      </c>
      <c r="AK35" s="45">
        <f t="shared" si="5"/>
        <v>4.8484848484848485E-2</v>
      </c>
      <c r="AL35" s="45">
        <f>'2018'!AD6</f>
        <v>95.1</v>
      </c>
      <c r="AM35" s="45">
        <f>'2018'!AE6</f>
        <v>4.03</v>
      </c>
      <c r="AN35" s="46">
        <f>'2018'!AF6</f>
        <v>56.2</v>
      </c>
      <c r="AO35" s="47">
        <f>'2018'!AG6</f>
        <v>6</v>
      </c>
      <c r="AP35" s="48">
        <f>'2018'!AH6</f>
        <v>4</v>
      </c>
      <c r="AQ35" s="48">
        <f>'2018'!AI6</f>
        <v>3</v>
      </c>
      <c r="AR35" s="48">
        <f t="shared" si="17"/>
        <v>6</v>
      </c>
      <c r="AS35" s="48">
        <f>'2018'!AK6</f>
        <v>5</v>
      </c>
      <c r="AT35" s="48">
        <f>'2018'!AL6</f>
        <v>8</v>
      </c>
      <c r="AU35" s="48">
        <f>'2018'!AM6</f>
        <v>3</v>
      </c>
      <c r="AV35" s="48">
        <f>'2018'!AN6</f>
        <v>5</v>
      </c>
      <c r="AW35" s="49" t="str">
        <f t="shared" si="18"/>
        <v>-</v>
      </c>
      <c r="AX35" s="50">
        <f>'2018'!AP6</f>
        <v>0.5</v>
      </c>
      <c r="AY35" s="55">
        <f>'2018'!AQ6</f>
        <v>0</v>
      </c>
      <c r="AZ35" s="56">
        <f>'2018'!AR6</f>
        <v>2209</v>
      </c>
      <c r="BA35" s="56">
        <f>'2018'!AS6</f>
        <v>0</v>
      </c>
      <c r="BB35" s="56">
        <f>'2018'!AT6</f>
        <v>0</v>
      </c>
      <c r="BC35" s="56">
        <f>'2018'!AU6</f>
        <v>0</v>
      </c>
      <c r="BD35" s="56">
        <f>'2018'!AV6</f>
        <v>0</v>
      </c>
      <c r="BE35" s="57">
        <f>'2018'!AW6</f>
        <v>0</v>
      </c>
      <c r="BF35" s="57">
        <f>'2018'!AX6</f>
        <v>0</v>
      </c>
      <c r="BG35" s="57">
        <f>'2018'!AY6</f>
        <v>0</v>
      </c>
      <c r="BH35" s="57">
        <f>'2018'!AZ6</f>
        <v>0</v>
      </c>
      <c r="BI35" s="56">
        <f>'2018'!BA6</f>
        <v>0</v>
      </c>
      <c r="BJ35" s="56">
        <f>'2018'!BB6</f>
        <v>4085</v>
      </c>
      <c r="BK35" s="56">
        <f>'2018'!BC6</f>
        <v>0</v>
      </c>
      <c r="BL35" s="56">
        <f>'2018'!BD6</f>
        <v>0</v>
      </c>
      <c r="BM35" s="58">
        <f>'2018'!BE6</f>
        <v>0</v>
      </c>
      <c r="BN35" s="55">
        <f>'2018'!BF6</f>
        <v>409</v>
      </c>
      <c r="BO35" s="56">
        <f>'2018'!BG6</f>
        <v>3352</v>
      </c>
      <c r="BP35" s="56">
        <f>'2018'!BH6</f>
        <v>5</v>
      </c>
      <c r="BQ35" s="56">
        <f>'2018'!BI6</f>
        <v>0</v>
      </c>
      <c r="BR35" s="56">
        <f>'2018'!BJ6</f>
        <v>64</v>
      </c>
      <c r="BS35" s="56">
        <f>'2018'!BK6</f>
        <v>17</v>
      </c>
      <c r="BT35" s="57">
        <f>'2018'!BL6</f>
        <v>6.4</v>
      </c>
      <c r="BU35" s="57">
        <f>'2018'!BM6</f>
        <v>66.5</v>
      </c>
      <c r="BV35" s="57">
        <f>'2018'!BN6</f>
        <v>2.25</v>
      </c>
      <c r="BW35" s="57">
        <f>'2018'!BO6</f>
        <v>32.5</v>
      </c>
      <c r="BX35" s="56">
        <f>'2018'!BP6</f>
        <v>106</v>
      </c>
      <c r="BY35" s="56">
        <f>'2018'!BQ6</f>
        <v>2599</v>
      </c>
      <c r="BZ35" s="56">
        <f>'2018'!BR6</f>
        <v>7</v>
      </c>
      <c r="CA35" s="56">
        <f>'2018'!BS6</f>
        <v>0</v>
      </c>
      <c r="CB35" s="58">
        <f>'2018'!BT6</f>
        <v>0</v>
      </c>
      <c r="CC35" s="55">
        <f>'2018'!BU6</f>
        <v>1160</v>
      </c>
      <c r="CD35" s="56">
        <f>'2018'!BV6</f>
        <v>2498</v>
      </c>
      <c r="CE35" s="56">
        <f>'2018'!BW6</f>
        <v>8</v>
      </c>
      <c r="CF35" s="56">
        <f>'2018'!BX6</f>
        <v>0</v>
      </c>
      <c r="CG35" s="56">
        <f>'2018'!BY6</f>
        <v>219</v>
      </c>
      <c r="CH35" s="56">
        <f>'2018'!BZ6</f>
        <v>48</v>
      </c>
      <c r="CI35" s="57">
        <f>'2018'!CA6</f>
        <v>5.3</v>
      </c>
      <c r="CJ35" s="57">
        <f>'2018'!CB6</f>
        <v>85.1</v>
      </c>
      <c r="CK35" s="57">
        <f>'2018'!CC6</f>
        <v>3.31</v>
      </c>
      <c r="CL35" s="57">
        <f>'2018'!CD6</f>
        <v>46.2</v>
      </c>
      <c r="CM35" s="56">
        <f>'2018'!CE6</f>
        <v>259</v>
      </c>
      <c r="CN35" s="56">
        <f>'2018'!CF6</f>
        <v>2406</v>
      </c>
      <c r="CO35" s="56">
        <f>'2018'!CG6</f>
        <v>26</v>
      </c>
      <c r="CP35" s="56">
        <f>'2018'!CH6</f>
        <v>0</v>
      </c>
      <c r="CQ35" s="58">
        <f>'2018'!CI6</f>
        <v>0</v>
      </c>
      <c r="CR35" s="55">
        <f>'2018'!CJ6</f>
        <v>840</v>
      </c>
      <c r="CS35" s="56">
        <f>'2018'!CK6</f>
        <v>2486</v>
      </c>
      <c r="CT35" s="56">
        <f>'2018'!CL6</f>
        <v>4</v>
      </c>
      <c r="CU35" s="56">
        <f>'2018'!CM6</f>
        <v>0</v>
      </c>
      <c r="CV35" s="56">
        <f>'2018'!CN6</f>
        <v>152</v>
      </c>
      <c r="CW35" s="56">
        <f>'2018'!CO6</f>
        <v>26</v>
      </c>
      <c r="CX35" s="57">
        <f>'2018'!CP6</f>
        <v>5.5</v>
      </c>
      <c r="CY35" s="57">
        <f>'2018'!CQ6</f>
        <v>63.1</v>
      </c>
      <c r="CZ35" s="57">
        <f>'2018'!CR6</f>
        <v>3.14</v>
      </c>
      <c r="DA35" s="57">
        <f>'2018'!CS6</f>
        <v>26.8</v>
      </c>
      <c r="DB35" s="56">
        <f>'2018'!CT6</f>
        <v>149</v>
      </c>
      <c r="DC35" s="56">
        <f>'2018'!CU6</f>
        <v>2515</v>
      </c>
      <c r="DD35" s="56">
        <f>'2018'!CV6</f>
        <v>22</v>
      </c>
      <c r="DE35" s="56">
        <f>'2018'!CW6</f>
        <v>0</v>
      </c>
      <c r="DF35" s="58">
        <f>'2018'!CX6</f>
        <v>0</v>
      </c>
      <c r="DG35" s="55">
        <f>'2018'!CY6</f>
        <v>1259</v>
      </c>
      <c r="DH35" s="56">
        <f>'2018'!CZ6</f>
        <v>3876</v>
      </c>
      <c r="DI35" s="56">
        <f>'2018'!DA6</f>
        <v>16</v>
      </c>
      <c r="DJ35" s="56">
        <f>'2018'!DB6</f>
        <v>0</v>
      </c>
      <c r="DK35" s="56">
        <f>'2018'!DC6</f>
        <v>157</v>
      </c>
      <c r="DL35" s="56">
        <f>'2018'!DD6</f>
        <v>36</v>
      </c>
      <c r="DM35" s="57">
        <f>'2018'!DE6</f>
        <v>8</v>
      </c>
      <c r="DN35" s="57">
        <f>'2018'!DF6</f>
        <v>95.1</v>
      </c>
      <c r="DO35" s="57">
        <f>'2018'!DG6</f>
        <v>4.03</v>
      </c>
      <c r="DP35" s="57">
        <f>'2018'!DH6</f>
        <v>56.2</v>
      </c>
      <c r="DQ35" s="56">
        <f>'2018'!DI6</f>
        <v>64</v>
      </c>
      <c r="DR35" s="56">
        <f>'2018'!DJ6</f>
        <v>2653</v>
      </c>
      <c r="DS35" s="56">
        <f>'2018'!DK6</f>
        <v>8</v>
      </c>
      <c r="DT35" s="56">
        <f>'2018'!DL6</f>
        <v>0</v>
      </c>
      <c r="DU35" s="58">
        <f>'2018'!DM6</f>
        <v>0</v>
      </c>
    </row>
    <row r="36" spans="1:125" ht="15.75" customHeight="1" x14ac:dyDescent="0.2">
      <c r="A36" s="33">
        <f t="shared" si="0"/>
        <v>34</v>
      </c>
      <c r="B36" s="11">
        <f>'2017'!A8</f>
        <v>6</v>
      </c>
      <c r="C36" s="11">
        <v>2017</v>
      </c>
      <c r="D36" s="34" t="str">
        <f>'2017'!B8</f>
        <v>Alvin Kamara</v>
      </c>
      <c r="E36" s="14">
        <f>'2017'!C8</f>
        <v>9.9888888888888889</v>
      </c>
      <c r="F36" s="14">
        <f t="shared" si="6"/>
        <v>86.2</v>
      </c>
      <c r="G36" s="35">
        <f t="shared" si="2"/>
        <v>1.1295028568544028</v>
      </c>
      <c r="H36" s="36" t="str">
        <f>'2017'!D8</f>
        <v>Tennessee</v>
      </c>
      <c r="I36" s="37">
        <f>'2017'!E8</f>
        <v>1</v>
      </c>
      <c r="J36" s="38">
        <f>'2017'!F8</f>
        <v>34905</v>
      </c>
      <c r="K36" s="39">
        <f>'2017'!G8</f>
        <v>29.775342465753425</v>
      </c>
      <c r="L36" s="39" t="str">
        <f>'2017'!H8</f>
        <v>JR</v>
      </c>
      <c r="M36" s="39">
        <f>'2017'!I8</f>
        <v>21.772602739726029</v>
      </c>
      <c r="N36" s="39" t="str">
        <f t="shared" si="3"/>
        <v>BELL CALF</v>
      </c>
      <c r="O36" s="39" t="str">
        <f t="shared" si="9"/>
        <v>+RECEIVER</v>
      </c>
      <c r="P36" s="37">
        <f>'2017'!J8</f>
        <v>70</v>
      </c>
      <c r="Q36" s="37">
        <f>'2017'!K8</f>
        <v>214</v>
      </c>
      <c r="R36" s="37">
        <f>'2017'!L8</f>
        <v>4.5599999999999996</v>
      </c>
      <c r="S36" s="59">
        <f>'2017'!M8</f>
        <v>67</v>
      </c>
      <c r="T36" s="41">
        <f>'2017'!N8</f>
        <v>0</v>
      </c>
      <c r="U36" s="42">
        <f>'2017'!O8</f>
        <v>0</v>
      </c>
      <c r="V36" s="42">
        <f>'2017'!P8</f>
        <v>0</v>
      </c>
      <c r="W36" s="42">
        <f>'2017'!Q8</f>
        <v>0.18178506375227688</v>
      </c>
      <c r="X36" s="42">
        <f>'2017'!R8</f>
        <v>0.20202020202020202</v>
      </c>
      <c r="Y36" s="42">
        <f>'2017'!S8</f>
        <v>0.20202020202020202</v>
      </c>
      <c r="Z36" s="42">
        <f>'2017'!T8</f>
        <v>0.20202020202020202</v>
      </c>
      <c r="AA36" s="42">
        <f>'2017'!U8</f>
        <v>0.11463981409759876</v>
      </c>
      <c r="AB36" s="42">
        <f>'2017'!V8</f>
        <v>0.14865637507146942</v>
      </c>
      <c r="AC36" s="42">
        <f>'2017'!W8</f>
        <v>0.14865637507146942</v>
      </c>
      <c r="AD36" s="43">
        <f>'2017'!X8</f>
        <v>0.14865637507146942</v>
      </c>
      <c r="AE36" s="44">
        <f>'2017'!Y8</f>
        <v>20.115068493150684</v>
      </c>
      <c r="AF36" s="45">
        <f>'2017'!Z8</f>
        <v>98.988421372828611</v>
      </c>
      <c r="AG36" s="45">
        <f>'2017'!AA8</f>
        <v>30.702448979591839</v>
      </c>
      <c r="AH36" s="45">
        <f>'2017'!AB8</f>
        <v>0.25242718446601942</v>
      </c>
      <c r="AI36" s="45">
        <f>'2017'!AC8</f>
        <v>6.6</v>
      </c>
      <c r="AJ36" s="45">
        <f t="shared" si="4"/>
        <v>9.1466666666666665</v>
      </c>
      <c r="AK36" s="45">
        <f t="shared" si="5"/>
        <v>0.27972027972027974</v>
      </c>
      <c r="AL36" s="45">
        <f>'2017'!AD8</f>
        <v>132.1</v>
      </c>
      <c r="AM36" s="45">
        <f>'2017'!AE8</f>
        <v>3.78</v>
      </c>
      <c r="AN36" s="46">
        <f>'2017'!AF8</f>
        <v>47.7</v>
      </c>
      <c r="AO36" s="47">
        <f>'2017'!AG8</f>
        <v>4</v>
      </c>
      <c r="AP36" s="48">
        <f>'2017'!AH8</f>
        <v>10</v>
      </c>
      <c r="AQ36" s="48">
        <f>'2017'!AI8</f>
        <v>4</v>
      </c>
      <c r="AR36" s="48">
        <f t="shared" si="17"/>
        <v>5</v>
      </c>
      <c r="AS36" s="48">
        <f>'2017'!AK8</f>
        <v>6</v>
      </c>
      <c r="AT36" s="48">
        <f>'2017'!AL8</f>
        <v>5</v>
      </c>
      <c r="AU36" s="48">
        <f>'2017'!AM8</f>
        <v>7</v>
      </c>
      <c r="AV36" s="48">
        <f>'2017'!AN8</f>
        <v>3</v>
      </c>
      <c r="AW36" s="49" t="str">
        <f t="shared" si="18"/>
        <v>-</v>
      </c>
      <c r="AX36" s="50">
        <f>'2017'!AP8</f>
        <v>1</v>
      </c>
      <c r="AY36" s="55">
        <f>'2017'!AQ8</f>
        <v>0</v>
      </c>
      <c r="AZ36" s="56">
        <f>'2017'!AR8</f>
        <v>1924</v>
      </c>
      <c r="BA36" s="56">
        <f>'2017'!AS8</f>
        <v>0</v>
      </c>
      <c r="BB36" s="56">
        <f>'2017'!AT8</f>
        <v>0</v>
      </c>
      <c r="BC36" s="56">
        <f>'2017'!AU8</f>
        <v>0</v>
      </c>
      <c r="BD36" s="56">
        <f>'2017'!AV8</f>
        <v>0</v>
      </c>
      <c r="BE36" s="57">
        <f>'2017'!AW8</f>
        <v>0</v>
      </c>
      <c r="BF36" s="57">
        <f>'2017'!AX8</f>
        <v>0</v>
      </c>
      <c r="BG36" s="57">
        <f>'2017'!AY8</f>
        <v>0</v>
      </c>
      <c r="BH36" s="57">
        <f>'2017'!AZ8</f>
        <v>0</v>
      </c>
      <c r="BI36" s="56">
        <f>'2017'!BA8</f>
        <v>0</v>
      </c>
      <c r="BJ36" s="56">
        <f>'2017'!BB8</f>
        <v>3787</v>
      </c>
      <c r="BK36" s="56">
        <f>'2017'!BC8</f>
        <v>0</v>
      </c>
      <c r="BL36" s="56">
        <f>'2017'!BD8</f>
        <v>0</v>
      </c>
      <c r="BM36" s="58">
        <f>'2017'!BE8</f>
        <v>0</v>
      </c>
      <c r="BN36" s="55">
        <f>'2017'!BF8</f>
        <v>0</v>
      </c>
      <c r="BO36" s="56">
        <f>'2017'!BG8</f>
        <v>2261</v>
      </c>
      <c r="BP36" s="56">
        <f>'2017'!BH8</f>
        <v>0</v>
      </c>
      <c r="BQ36" s="56">
        <f>'2017'!BI8</f>
        <v>0</v>
      </c>
      <c r="BR36" s="56">
        <f>'2017'!BJ8</f>
        <v>0</v>
      </c>
      <c r="BS36" s="56">
        <f>'2017'!BK8</f>
        <v>0</v>
      </c>
      <c r="BT36" s="57">
        <f>'2017'!BL8</f>
        <v>0</v>
      </c>
      <c r="BU36" s="57">
        <f>'2017'!BM8</f>
        <v>0</v>
      </c>
      <c r="BV36" s="57">
        <f>'2017'!BN8</f>
        <v>0</v>
      </c>
      <c r="BW36" s="57">
        <f>'2017'!BO8</f>
        <v>0</v>
      </c>
      <c r="BX36" s="56">
        <f>'2017'!BP8</f>
        <v>0</v>
      </c>
      <c r="BY36" s="56">
        <f>'2017'!BQ8</f>
        <v>1979</v>
      </c>
      <c r="BZ36" s="56">
        <f>'2017'!BR8</f>
        <v>0</v>
      </c>
      <c r="CA36" s="56">
        <f>'2017'!BS8</f>
        <v>0</v>
      </c>
      <c r="CB36" s="58">
        <f>'2017'!BT8</f>
        <v>0</v>
      </c>
      <c r="CC36" s="55">
        <f>'2017'!BU8</f>
        <v>0</v>
      </c>
      <c r="CD36" s="56">
        <f>'2017'!BV8</f>
        <v>1903</v>
      </c>
      <c r="CE36" s="56">
        <f>'2017'!BW8</f>
        <v>0</v>
      </c>
      <c r="CF36" s="56">
        <f>'2017'!BX8</f>
        <v>0</v>
      </c>
      <c r="CG36" s="56">
        <f>'2017'!BY8</f>
        <v>0</v>
      </c>
      <c r="CH36" s="56">
        <f>'2017'!BZ8</f>
        <v>0</v>
      </c>
      <c r="CI36" s="57">
        <f>'2017'!CA8</f>
        <v>0</v>
      </c>
      <c r="CJ36" s="57">
        <f>'2017'!CB8</f>
        <v>0</v>
      </c>
      <c r="CK36" s="57">
        <f>'2017'!CC8</f>
        <v>0</v>
      </c>
      <c r="CL36" s="57">
        <f>'2017'!CD8</f>
        <v>0</v>
      </c>
      <c r="CM36" s="56">
        <f>'2017'!CE8</f>
        <v>0</v>
      </c>
      <c r="CN36" s="56">
        <f>'2017'!CF8</f>
        <v>2914</v>
      </c>
      <c r="CO36" s="56">
        <f>'2017'!CG8</f>
        <v>0</v>
      </c>
      <c r="CP36" s="56">
        <f>'2017'!CH8</f>
        <v>0</v>
      </c>
      <c r="CQ36" s="58">
        <f>'2017'!CI8</f>
        <v>0</v>
      </c>
      <c r="CR36" s="55">
        <f>'2017'!CJ8</f>
        <v>702</v>
      </c>
      <c r="CS36" s="56">
        <f>'2017'!CK8</f>
        <v>2908</v>
      </c>
      <c r="CT36" s="56">
        <f>'2017'!CL8</f>
        <v>7</v>
      </c>
      <c r="CU36" s="56">
        <f>'2017'!CM8</f>
        <v>0</v>
      </c>
      <c r="CV36" s="56">
        <f>'2017'!CN8</f>
        <v>106</v>
      </c>
      <c r="CW36" s="56">
        <f>'2017'!CO8</f>
        <v>28</v>
      </c>
      <c r="CX36" s="57">
        <f>'2017'!CP8</f>
        <v>6.6</v>
      </c>
      <c r="CY36" s="57">
        <f>'2017'!CQ8</f>
        <v>109.2</v>
      </c>
      <c r="CZ36" s="57">
        <f>'2017'!CR8</f>
        <v>3.75</v>
      </c>
      <c r="DA36" s="57">
        <f>'2017'!CS8</f>
        <v>39.700000000000003</v>
      </c>
      <c r="DB36" s="56">
        <f>'2017'!CT8</f>
        <v>296</v>
      </c>
      <c r="DC36" s="56">
        <f>'2017'!CU8</f>
        <v>2582</v>
      </c>
      <c r="DD36" s="56">
        <f>'2017'!CV8</f>
        <v>35</v>
      </c>
      <c r="DE36" s="56">
        <f>'2017'!CW8</f>
        <v>0</v>
      </c>
      <c r="DF36" s="58">
        <f>'2017'!CX8</f>
        <v>0</v>
      </c>
      <c r="DG36" s="55">
        <f>'2017'!CY8</f>
        <v>596</v>
      </c>
      <c r="DH36" s="56">
        <f>'2017'!CZ8</f>
        <v>2257.1999999999998</v>
      </c>
      <c r="DI36" s="56">
        <f>'2017'!DA8</f>
        <v>9</v>
      </c>
      <c r="DJ36" s="56">
        <f>'2017'!DB8</f>
        <v>0</v>
      </c>
      <c r="DK36" s="56">
        <f>'2017'!DC8</f>
        <v>103</v>
      </c>
      <c r="DL36" s="56">
        <f>'2017'!DD8</f>
        <v>26</v>
      </c>
      <c r="DM36" s="57">
        <f>'2017'!DE8</f>
        <v>5.8</v>
      </c>
      <c r="DN36" s="57">
        <f>'2017'!DF8</f>
        <v>132.1</v>
      </c>
      <c r="DO36" s="57">
        <f>'2017'!DG8</f>
        <v>3.78</v>
      </c>
      <c r="DP36" s="57">
        <f>'2017'!DH8</f>
        <v>47.7</v>
      </c>
      <c r="DQ36" s="56">
        <f>'2017'!DI8</f>
        <v>390</v>
      </c>
      <c r="DR36" s="56">
        <f>'2017'!DJ8</f>
        <v>2623.5</v>
      </c>
      <c r="DS36" s="56">
        <f>'2017'!DK8</f>
        <v>40</v>
      </c>
      <c r="DT36" s="56">
        <f>'2017'!DL8</f>
        <v>0</v>
      </c>
      <c r="DU36" s="58">
        <f>'2017'!DM8</f>
        <v>0</v>
      </c>
    </row>
    <row r="37" spans="1:125" ht="15.75" customHeight="1" x14ac:dyDescent="0.2">
      <c r="A37" s="33">
        <f t="shared" si="0"/>
        <v>35</v>
      </c>
      <c r="B37" s="11">
        <f>'2025'!A8</f>
        <v>6</v>
      </c>
      <c r="C37" s="11">
        <v>2025</v>
      </c>
      <c r="D37" s="34" t="str">
        <f>'2025'!B8</f>
        <v>RJ Harvey</v>
      </c>
      <c r="E37" s="14">
        <f>'2025'!C8</f>
        <v>9.9611111111111121</v>
      </c>
      <c r="F37" s="14">
        <f t="shared" si="6"/>
        <v>85.8</v>
      </c>
      <c r="G37" s="35">
        <f t="shared" si="2"/>
        <v>1.1180788930322041</v>
      </c>
      <c r="H37" s="36" t="str">
        <f>'2025'!D8</f>
        <v>UCF</v>
      </c>
      <c r="I37" s="37">
        <f>'2025'!E8</f>
        <v>3</v>
      </c>
      <c r="J37" s="38">
        <f>'2025'!F8</f>
        <v>36926</v>
      </c>
      <c r="K37" s="39">
        <f>'2025'!G8</f>
        <v>24.238356164383561</v>
      </c>
      <c r="L37" s="39" t="str">
        <f>'2025'!H8</f>
        <v>RS SR</v>
      </c>
      <c r="M37" s="39">
        <f>'2025'!I8</f>
        <v>24.241095890410961</v>
      </c>
      <c r="N37" s="39" t="str">
        <f t="shared" si="3"/>
        <v>DYNAMIC</v>
      </c>
      <c r="O37" s="39" t="str">
        <f t="shared" si="9"/>
        <v>3DOWN</v>
      </c>
      <c r="P37" s="37">
        <f>'2025'!J8</f>
        <v>68</v>
      </c>
      <c r="Q37" s="37">
        <f>'2025'!K8</f>
        <v>205</v>
      </c>
      <c r="R37" s="37">
        <f>'2025'!L8</f>
        <v>4.4000000000000004</v>
      </c>
      <c r="S37" s="40">
        <f>'2025'!M8</f>
        <v>60</v>
      </c>
      <c r="T37" s="41">
        <f>'2025'!N8</f>
        <v>0</v>
      </c>
      <c r="U37" s="42">
        <f>'2025'!O8</f>
        <v>0</v>
      </c>
      <c r="V37" s="42">
        <f>'2025'!P8</f>
        <v>0.16495216878521818</v>
      </c>
      <c r="W37" s="42">
        <f>'2025'!Q8</f>
        <v>0.26141209919444008</v>
      </c>
      <c r="X37" s="42">
        <f>'2025'!R8</f>
        <v>0.34334524341223766</v>
      </c>
      <c r="Y37" s="42">
        <f>'2025'!S8</f>
        <v>0.34334524341223766</v>
      </c>
      <c r="Z37" s="42">
        <f>'2025'!T8</f>
        <v>0.30901071907101391</v>
      </c>
      <c r="AA37" s="42">
        <f>'2025'!U8</f>
        <v>7.0740696706693612E-2</v>
      </c>
      <c r="AB37" s="42">
        <f>'2025'!V8</f>
        <v>0.11141712568853282</v>
      </c>
      <c r="AC37" s="42">
        <f>'2025'!W8</f>
        <v>0.11141712568853282</v>
      </c>
      <c r="AD37" s="43">
        <f>'2025'!X8</f>
        <v>0.10027541311967954</v>
      </c>
      <c r="AE37" s="44">
        <f>'2025'!Y8</f>
        <v>21.597260273972601</v>
      </c>
      <c r="AF37" s="45">
        <f>'2025'!Z8</f>
        <v>109.38887371081208</v>
      </c>
      <c r="AG37" s="45">
        <f>'2025'!AA8</f>
        <v>31.166738754325259</v>
      </c>
      <c r="AH37" s="45">
        <f>'2025'!AB8</f>
        <v>0.3288888888888889</v>
      </c>
      <c r="AI37" s="45">
        <f>'2025'!AC8</f>
        <v>6.8311688311688314</v>
      </c>
      <c r="AJ37" s="45">
        <f t="shared" si="4"/>
        <v>11.64516129032258</v>
      </c>
      <c r="AK37" s="45">
        <f t="shared" si="5"/>
        <v>7.9681274900398405E-2</v>
      </c>
      <c r="AL37" s="45">
        <f>'2025'!AD8</f>
        <v>123.4</v>
      </c>
      <c r="AM37" s="45">
        <f>'2025'!AE8</f>
        <v>3.88</v>
      </c>
      <c r="AN37" s="46">
        <f>'2025'!AF8</f>
        <v>52.4</v>
      </c>
      <c r="AO37" s="47">
        <f>'2025'!AG8</f>
        <v>8</v>
      </c>
      <c r="AP37" s="48">
        <f>'2025'!AH8</f>
        <v>9</v>
      </c>
      <c r="AQ37" s="48">
        <f>'2025'!AI8</f>
        <v>2</v>
      </c>
      <c r="AR37" s="48">
        <f>'2025'!AJ8</f>
        <v>9</v>
      </c>
      <c r="AS37" s="48">
        <f>'2025'!AK8</f>
        <v>9</v>
      </c>
      <c r="AT37" s="48">
        <f>'2025'!AL8</f>
        <v>6</v>
      </c>
      <c r="AU37" s="48">
        <f>'2025'!AM8</f>
        <v>6</v>
      </c>
      <c r="AV37" s="48">
        <f>'2025'!AN8</f>
        <v>4</v>
      </c>
      <c r="AW37" s="49">
        <f>'2025'!AO8</f>
        <v>7</v>
      </c>
      <c r="AX37" s="50">
        <f>'2025'!AP8</f>
        <v>0</v>
      </c>
      <c r="AY37" s="55">
        <f>'2025'!AQ8</f>
        <v>0</v>
      </c>
      <c r="AZ37" s="56">
        <f>'2025'!AR8</f>
        <v>1</v>
      </c>
      <c r="BA37" s="56">
        <f>'2025'!AS8</f>
        <v>0</v>
      </c>
      <c r="BB37" s="56">
        <f>'2025'!AT8</f>
        <v>0</v>
      </c>
      <c r="BC37" s="56">
        <f>'2025'!AU8</f>
        <v>0</v>
      </c>
      <c r="BD37" s="56">
        <f>'2025'!AV8</f>
        <v>0</v>
      </c>
      <c r="BE37" s="57">
        <f>'2025'!AW8</f>
        <v>0</v>
      </c>
      <c r="BF37" s="57">
        <f>'2025'!AX8</f>
        <v>0</v>
      </c>
      <c r="BG37" s="57">
        <f>'2025'!AY8</f>
        <v>0</v>
      </c>
      <c r="BH37" s="57">
        <f>'2025'!AZ8</f>
        <v>0</v>
      </c>
      <c r="BI37" s="56">
        <f>'2025'!BA8</f>
        <v>0</v>
      </c>
      <c r="BJ37" s="56">
        <f>'2025'!BB8</f>
        <v>1</v>
      </c>
      <c r="BK37" s="56">
        <f>'2025'!BC8</f>
        <v>0</v>
      </c>
      <c r="BL37" s="56">
        <f>'2025'!BD8</f>
        <v>0</v>
      </c>
      <c r="BM37" s="58">
        <f>'2025'!BE8</f>
        <v>0</v>
      </c>
      <c r="BN37" s="55">
        <f>'2025'!BF8</f>
        <v>0</v>
      </c>
      <c r="BO37" s="56">
        <f>'2025'!BG8</f>
        <v>1</v>
      </c>
      <c r="BP37" s="56">
        <f>'2025'!BH8</f>
        <v>0</v>
      </c>
      <c r="BQ37" s="56">
        <f>'2025'!BI8</f>
        <v>0</v>
      </c>
      <c r="BR37" s="56">
        <f>'2025'!BJ8</f>
        <v>0</v>
      </c>
      <c r="BS37" s="56">
        <f>'2025'!BK8</f>
        <v>0</v>
      </c>
      <c r="BT37" s="57">
        <f>'2025'!BL8</f>
        <v>0</v>
      </c>
      <c r="BU37" s="57">
        <f>'2025'!BM8</f>
        <v>0</v>
      </c>
      <c r="BV37" s="57">
        <f>'2025'!BN8</f>
        <v>0</v>
      </c>
      <c r="BW37" s="57">
        <f>'2025'!BO8</f>
        <v>0</v>
      </c>
      <c r="BX37" s="56">
        <f>'2025'!BP8</f>
        <v>0</v>
      </c>
      <c r="BY37" s="56">
        <f>'2025'!BQ8</f>
        <v>1</v>
      </c>
      <c r="BZ37" s="56">
        <f>'2025'!BR8</f>
        <v>0</v>
      </c>
      <c r="CA37" s="56">
        <f>'2025'!BS8</f>
        <v>0</v>
      </c>
      <c r="CB37" s="58">
        <f>'2025'!BT8</f>
        <v>0</v>
      </c>
      <c r="CC37" s="55">
        <f>'2025'!BU8</f>
        <v>790</v>
      </c>
      <c r="CD37" s="56">
        <f>'2025'!BV8</f>
        <v>2969.2000000000003</v>
      </c>
      <c r="CE37" s="56">
        <f>'2025'!BW8</f>
        <v>5</v>
      </c>
      <c r="CF37" s="56">
        <f>'2025'!BX8</f>
        <v>0</v>
      </c>
      <c r="CG37" s="56">
        <f>'2025'!BY8</f>
        <v>166</v>
      </c>
      <c r="CH37" s="56">
        <f>'2025'!BZ8</f>
        <v>38</v>
      </c>
      <c r="CI37" s="57">
        <f>'2025'!CA8</f>
        <v>0</v>
      </c>
      <c r="CJ37" s="57">
        <f>'2025'!CB8</f>
        <v>113</v>
      </c>
      <c r="CK37" s="57">
        <f>'2025'!CC8</f>
        <v>3.57</v>
      </c>
      <c r="CL37" s="57">
        <f>'2025'!CD8</f>
        <v>42.3</v>
      </c>
      <c r="CM37" s="56">
        <f>'2025'!CE8</f>
        <v>217</v>
      </c>
      <c r="CN37" s="56">
        <f>'2025'!CF8</f>
        <v>3135.6</v>
      </c>
      <c r="CO37" s="56">
        <f>'2025'!CG8</f>
        <v>23</v>
      </c>
      <c r="CP37" s="56">
        <f>'2025'!CH8</f>
        <v>0</v>
      </c>
      <c r="CQ37" s="58">
        <f>'2025'!CI8</f>
        <v>0</v>
      </c>
      <c r="CR37" s="55">
        <f>'2025'!CJ8</f>
        <v>1417</v>
      </c>
      <c r="CS37" s="56">
        <f>'2025'!CK8</f>
        <v>2966.6</v>
      </c>
      <c r="CT37" s="56">
        <f>'2025'!CL8</f>
        <v>16</v>
      </c>
      <c r="CU37" s="56">
        <f>'2025'!CM8</f>
        <v>0</v>
      </c>
      <c r="CV37" s="56">
        <f>'2025'!CN8</f>
        <v>225</v>
      </c>
      <c r="CW37" s="56">
        <f>'2025'!CO8</f>
        <v>74</v>
      </c>
      <c r="CX37" s="57">
        <f>'2025'!CP8</f>
        <v>6.2977777777777781</v>
      </c>
      <c r="CY37" s="57">
        <f>'2025'!CQ8</f>
        <v>123.4</v>
      </c>
      <c r="CZ37" s="57">
        <f>'2025'!CR8</f>
        <v>3.56</v>
      </c>
      <c r="DA37" s="57">
        <f>'2025'!CS8</f>
        <v>50.7</v>
      </c>
      <c r="DB37" s="56">
        <f>'2025'!CT8</f>
        <v>238</v>
      </c>
      <c r="DC37" s="56">
        <f>'2025'!CU8</f>
        <v>3364.4</v>
      </c>
      <c r="DD37" s="56">
        <f>'2025'!CV8</f>
        <v>19</v>
      </c>
      <c r="DE37" s="56">
        <f>'2025'!CW8</f>
        <v>2</v>
      </c>
      <c r="DF37" s="58">
        <f>'2025'!CX8</f>
        <v>0</v>
      </c>
      <c r="DG37" s="55">
        <f>'2025'!CY8</f>
        <v>1578</v>
      </c>
      <c r="DH37" s="56">
        <f>'2025'!CZ8</f>
        <v>2977.2</v>
      </c>
      <c r="DI37" s="56">
        <f>'2025'!DA8</f>
        <v>22</v>
      </c>
      <c r="DJ37" s="56">
        <f>'2025'!DB8</f>
        <v>33.599999999999994</v>
      </c>
      <c r="DK37" s="56">
        <f>'2025'!DC8</f>
        <v>231</v>
      </c>
      <c r="DL37" s="56">
        <f>'2025'!DD8</f>
        <v>69</v>
      </c>
      <c r="DM37" s="57">
        <f>'2025'!DE8</f>
        <v>6.8311688311688314</v>
      </c>
      <c r="DN37" s="57">
        <f>'2025'!DF8</f>
        <v>122.2</v>
      </c>
      <c r="DO37" s="57">
        <f>'2025'!DG8</f>
        <v>3.88</v>
      </c>
      <c r="DP37" s="57">
        <f>'2025'!DH8</f>
        <v>52.4</v>
      </c>
      <c r="DQ37" s="56">
        <f>'2025'!DI8</f>
        <v>267</v>
      </c>
      <c r="DR37" s="56">
        <f>'2025'!DJ8</f>
        <v>2396.3999999999996</v>
      </c>
      <c r="DS37" s="56">
        <f>'2025'!DK8</f>
        <v>20</v>
      </c>
      <c r="DT37" s="56">
        <f>'2025'!DL8</f>
        <v>3</v>
      </c>
      <c r="DU37" s="58">
        <f>'2025'!DM8</f>
        <v>14.399999999999999</v>
      </c>
    </row>
    <row r="38" spans="1:125" ht="15.75" customHeight="1" x14ac:dyDescent="0.2">
      <c r="A38" s="33">
        <f t="shared" si="0"/>
        <v>36</v>
      </c>
      <c r="B38" s="11">
        <f>'2018'!A7</f>
        <v>5</v>
      </c>
      <c r="C38" s="11">
        <v>2018</v>
      </c>
      <c r="D38" s="34" t="str">
        <f>'2018'!B7</f>
        <v>Nick Chubb</v>
      </c>
      <c r="E38" s="14">
        <f>'2018'!C7</f>
        <v>9.8888888888888893</v>
      </c>
      <c r="F38" s="14">
        <f t="shared" si="6"/>
        <v>85.399999999999991</v>
      </c>
      <c r="G38" s="35">
        <f t="shared" si="2"/>
        <v>1.0883765870944855</v>
      </c>
      <c r="H38" s="36" t="str">
        <f>'2018'!D7</f>
        <v>Georgia</v>
      </c>
      <c r="I38" s="37">
        <f>'2018'!E7</f>
        <v>1</v>
      </c>
      <c r="J38" s="38">
        <f>'2018'!F7</f>
        <v>35060</v>
      </c>
      <c r="K38" s="39">
        <f>'2018'!G7</f>
        <v>29.350684931506848</v>
      </c>
      <c r="L38" s="39" t="str">
        <f>'2018'!H7</f>
        <v>SR*</v>
      </c>
      <c r="M38" s="39">
        <f>'2018'!I7</f>
        <v>22.345205479452055</v>
      </c>
      <c r="N38" s="39" t="str">
        <f t="shared" si="3"/>
        <v>BELL CALF</v>
      </c>
      <c r="O38" s="39" t="str">
        <f t="shared" si="9"/>
        <v>PLODDER</v>
      </c>
      <c r="P38" s="37">
        <f>'2018'!J7</f>
        <v>70</v>
      </c>
      <c r="Q38" s="37">
        <f>'2018'!K7</f>
        <v>220</v>
      </c>
      <c r="R38" s="37">
        <f>'2018'!L7</f>
        <v>4.5199999999999996</v>
      </c>
      <c r="S38" s="40">
        <f>'2018'!M7</f>
        <v>35</v>
      </c>
      <c r="T38" s="41">
        <f>'2018'!N7</f>
        <v>0</v>
      </c>
      <c r="U38" s="42">
        <f>'2018'!O7</f>
        <v>0.29608469164846246</v>
      </c>
      <c r="V38" s="42">
        <f>'2018'!P7</f>
        <v>0.15823817292006526</v>
      </c>
      <c r="W38" s="42">
        <f>'2018'!Q7</f>
        <v>0.24315136972605478</v>
      </c>
      <c r="X38" s="42">
        <f>'2018'!R7</f>
        <v>0.21044570378312147</v>
      </c>
      <c r="Y38" s="42">
        <f>'2018'!S7</f>
        <v>0.25326519771579198</v>
      </c>
      <c r="Z38" s="42">
        <f>'2018'!T7</f>
        <v>0.25326519771579198</v>
      </c>
      <c r="AA38" s="42">
        <f>'2018'!U7</f>
        <v>3.4194831013916502E-2</v>
      </c>
      <c r="AB38" s="42">
        <f>'2018'!V7</f>
        <v>1.1307953260459858E-2</v>
      </c>
      <c r="AC38" s="42">
        <f>'2018'!W7</f>
        <v>2.275139213718818E-2</v>
      </c>
      <c r="AD38" s="43">
        <f>'2018'!X7</f>
        <v>2.275139213718818E-2</v>
      </c>
      <c r="AE38" s="44">
        <f>'2018'!Y7</f>
        <v>18.69041095890411</v>
      </c>
      <c r="AF38" s="45">
        <f>'2018'!Z7</f>
        <v>105.4141563198929</v>
      </c>
      <c r="AG38" s="45">
        <f>'2018'!AA7</f>
        <v>31.563265306122446</v>
      </c>
      <c r="AH38" s="45">
        <f>'2018'!AB7</f>
        <v>0.23766816143497757</v>
      </c>
      <c r="AI38" s="45">
        <f>'2018'!AC7</f>
        <v>6</v>
      </c>
      <c r="AJ38" s="45">
        <f t="shared" si="4"/>
        <v>11.64516129032258</v>
      </c>
      <c r="AK38" s="45">
        <f t="shared" si="5"/>
        <v>1.7621145374449341E-2</v>
      </c>
      <c r="AL38" s="45">
        <f>'2018'!AD7</f>
        <v>91.2</v>
      </c>
      <c r="AM38" s="45">
        <f>'2018'!AE7</f>
        <v>3.76</v>
      </c>
      <c r="AN38" s="46">
        <f>'2018'!AF7</f>
        <v>45.8</v>
      </c>
      <c r="AO38" s="47">
        <f>'2018'!AG7</f>
        <v>6</v>
      </c>
      <c r="AP38" s="48">
        <f>'2018'!AH7</f>
        <v>2</v>
      </c>
      <c r="AQ38" s="48">
        <f>'2018'!AI7</f>
        <v>9</v>
      </c>
      <c r="AR38" s="48">
        <f t="shared" ref="AR38:AR40" si="19">IF(AF38&gt;113.25,10,IF(AF38&gt;=107.84,9,IF(AF38&gt;=105.37,8,IF(AF38&gt;=103.25,7,IF(AF38&gt;=100.55,6,IF(AF38&gt;=98.75,5,IF(AF38&gt;=96.08,4,IF(AF38&gt;=94.39,3,IF(AF38&gt;=88.43,2,IF(AF38&gt;=85.16,1,IF(AF38&lt;85.16,0,FALSE)))))))))))</f>
        <v>8</v>
      </c>
      <c r="AS38" s="48">
        <f>'2018'!AK7</f>
        <v>5</v>
      </c>
      <c r="AT38" s="48">
        <f>'2018'!AL7</f>
        <v>3</v>
      </c>
      <c r="AU38" s="48">
        <f>'2018'!AM7</f>
        <v>3</v>
      </c>
      <c r="AV38" s="48">
        <f>'2018'!AN7</f>
        <v>3</v>
      </c>
      <c r="AW38" s="49" t="str">
        <f t="shared" ref="AW38:AW40" si="20">IF(S38=1,10,IF(S38=2,7,IF(S38=3,6,IF(S38=4,4,IF(S38=5,3,IF(S38=6,2,IF(S38=7,1,IF(S38=0,0,"-"))))))))</f>
        <v>-</v>
      </c>
      <c r="AX38" s="50">
        <f>'2018'!AP7</f>
        <v>1</v>
      </c>
      <c r="AY38" s="55">
        <f>'2018'!AQ7</f>
        <v>0</v>
      </c>
      <c r="AZ38" s="56">
        <f>'2018'!AR7</f>
        <v>2209</v>
      </c>
      <c r="BA38" s="56">
        <f>'2018'!AS7</f>
        <v>0</v>
      </c>
      <c r="BB38" s="56">
        <f>'2018'!AT7</f>
        <v>0</v>
      </c>
      <c r="BC38" s="56">
        <f>'2018'!AU7</f>
        <v>0</v>
      </c>
      <c r="BD38" s="56">
        <f>'2018'!AV7</f>
        <v>0</v>
      </c>
      <c r="BE38" s="57">
        <f>'2018'!AW7</f>
        <v>0</v>
      </c>
      <c r="BF38" s="57">
        <f>'2018'!AX7</f>
        <v>0</v>
      </c>
      <c r="BG38" s="57">
        <f>'2018'!AY7</f>
        <v>0</v>
      </c>
      <c r="BH38" s="57">
        <f>'2018'!AZ7</f>
        <v>0</v>
      </c>
      <c r="BI38" s="56">
        <f>'2018'!BA7</f>
        <v>0</v>
      </c>
      <c r="BJ38" s="56">
        <f>'2018'!BB7</f>
        <v>4085</v>
      </c>
      <c r="BK38" s="56">
        <f>'2018'!BC7</f>
        <v>0</v>
      </c>
      <c r="BL38" s="56">
        <f>'2018'!BD7</f>
        <v>0</v>
      </c>
      <c r="BM38" s="58">
        <f>'2018'!BE7</f>
        <v>0</v>
      </c>
      <c r="BN38" s="55">
        <f>'2018'!BF7</f>
        <v>1549</v>
      </c>
      <c r="BO38" s="56">
        <f>'2018'!BG7</f>
        <v>3352</v>
      </c>
      <c r="BP38" s="56">
        <f>'2018'!BH7</f>
        <v>14</v>
      </c>
      <c r="BQ38" s="56">
        <f>'2018'!BI7</f>
        <v>0</v>
      </c>
      <c r="BR38" s="56">
        <f>'2018'!BJ7</f>
        <v>219</v>
      </c>
      <c r="BS38" s="56">
        <f>'2018'!BK7</f>
        <v>63</v>
      </c>
      <c r="BT38" s="57">
        <f>'2018'!BL7</f>
        <v>7.1</v>
      </c>
      <c r="BU38" s="57">
        <f>'2018'!BM7</f>
        <v>108.5</v>
      </c>
      <c r="BV38" s="57">
        <f>'2018'!BN7</f>
        <v>3.73</v>
      </c>
      <c r="BW38" s="57">
        <f>'2018'!BO7</f>
        <v>52.1</v>
      </c>
      <c r="BX38" s="56">
        <f>'2018'!BP7</f>
        <v>213</v>
      </c>
      <c r="BY38" s="56">
        <f>'2018'!BQ7</f>
        <v>2599</v>
      </c>
      <c r="BZ38" s="56">
        <f>'2018'!BR7</f>
        <v>18</v>
      </c>
      <c r="CA38" s="56">
        <f>'2018'!BS7</f>
        <v>0</v>
      </c>
      <c r="CB38" s="58">
        <f>'2018'!BT7</f>
        <v>0</v>
      </c>
      <c r="CC38" s="55">
        <f>'2018'!BU7</f>
        <v>744</v>
      </c>
      <c r="CD38" s="56">
        <f>'2018'!BV7</f>
        <v>2498</v>
      </c>
      <c r="CE38" s="56">
        <f>'2018'!BW7</f>
        <v>7</v>
      </c>
      <c r="CF38" s="56">
        <f>'2018'!BX7</f>
        <v>0</v>
      </c>
      <c r="CG38" s="56">
        <f>'2018'!BY7</f>
        <v>92</v>
      </c>
      <c r="CH38" s="56">
        <f>'2018'!BZ7</f>
        <v>23</v>
      </c>
      <c r="CI38" s="57">
        <f>'2018'!CA7</f>
        <v>8.1</v>
      </c>
      <c r="CJ38" s="57">
        <f>'2018'!CB7</f>
        <v>88.5</v>
      </c>
      <c r="CK38" s="57">
        <f>'2018'!CC7</f>
        <v>3.7</v>
      </c>
      <c r="CL38" s="57">
        <f>'2018'!CD7</f>
        <v>57.5</v>
      </c>
      <c r="CM38" s="56">
        <f>'2018'!CE7</f>
        <v>32</v>
      </c>
      <c r="CN38" s="56">
        <f>'2018'!CF7</f>
        <v>2406</v>
      </c>
      <c r="CO38" s="56">
        <f>'2018'!CG7</f>
        <v>4</v>
      </c>
      <c r="CP38" s="56">
        <f>'2018'!CH7</f>
        <v>0</v>
      </c>
      <c r="CQ38" s="58">
        <f>'2018'!CI7</f>
        <v>0</v>
      </c>
      <c r="CR38" s="55">
        <f>'2018'!CJ7</f>
        <v>1130</v>
      </c>
      <c r="CS38" s="56">
        <f>'2018'!CK7</f>
        <v>2486</v>
      </c>
      <c r="CT38" s="56">
        <f>'2018'!CL7</f>
        <v>8</v>
      </c>
      <c r="CU38" s="56">
        <f>'2018'!CM7</f>
        <v>0</v>
      </c>
      <c r="CV38" s="56">
        <f>'2018'!CN7</f>
        <v>224</v>
      </c>
      <c r="CW38" s="56">
        <f>'2018'!CO7</f>
        <v>39</v>
      </c>
      <c r="CX38" s="57">
        <f>'2018'!CP7</f>
        <v>5</v>
      </c>
      <c r="CY38" s="57">
        <f>'2018'!CQ7</f>
        <v>63.7</v>
      </c>
      <c r="CZ38" s="57">
        <f>'2018'!CR7</f>
        <v>3.65</v>
      </c>
      <c r="DA38" s="57">
        <f>'2018'!CS7</f>
        <v>36.5</v>
      </c>
      <c r="DB38" s="56">
        <f>'2018'!CT7</f>
        <v>86</v>
      </c>
      <c r="DC38" s="56">
        <f>'2018'!CU7</f>
        <v>2515</v>
      </c>
      <c r="DD38" s="56">
        <f>'2018'!CV7</f>
        <v>5</v>
      </c>
      <c r="DE38" s="56">
        <f>'2018'!CW7</f>
        <v>0</v>
      </c>
      <c r="DF38" s="58">
        <f>'2018'!CX7</f>
        <v>0</v>
      </c>
      <c r="DG38" s="55">
        <f>'2018'!CY7</f>
        <v>1344</v>
      </c>
      <c r="DH38" s="56">
        <f>'2018'!CZ7</f>
        <v>3876</v>
      </c>
      <c r="DI38" s="56">
        <f>'2018'!DA7</f>
        <v>15</v>
      </c>
      <c r="DJ38" s="56">
        <f>'2018'!DB7</f>
        <v>0</v>
      </c>
      <c r="DK38" s="56">
        <f>'2018'!DC7</f>
        <v>223</v>
      </c>
      <c r="DL38" s="56">
        <f>'2018'!DD7</f>
        <v>53</v>
      </c>
      <c r="DM38" s="57">
        <f>'2018'!DE7</f>
        <v>6</v>
      </c>
      <c r="DN38" s="57">
        <f>'2018'!DF7</f>
        <v>91.2</v>
      </c>
      <c r="DO38" s="57">
        <f>'2018'!DG7</f>
        <v>3.76</v>
      </c>
      <c r="DP38" s="57">
        <f>'2018'!DH7</f>
        <v>45.8</v>
      </c>
      <c r="DQ38" s="56">
        <f>'2018'!DI7</f>
        <v>30</v>
      </c>
      <c r="DR38" s="56">
        <f>'2018'!DJ7</f>
        <v>2653</v>
      </c>
      <c r="DS38" s="56">
        <f>'2018'!DK7</f>
        <v>4</v>
      </c>
      <c r="DT38" s="56">
        <f>'2018'!DL7</f>
        <v>0</v>
      </c>
      <c r="DU38" s="58">
        <f>'2018'!DM7</f>
        <v>0</v>
      </c>
    </row>
    <row r="39" spans="1:125" ht="15.75" customHeight="1" x14ac:dyDescent="0.2">
      <c r="A39" s="33">
        <f t="shared" si="0"/>
        <v>37</v>
      </c>
      <c r="B39" s="11">
        <f>'2019'!A5</f>
        <v>3</v>
      </c>
      <c r="C39" s="11">
        <v>2019</v>
      </c>
      <c r="D39" s="34" t="str">
        <f>'2019'!B5</f>
        <v>Darrell Henderson</v>
      </c>
      <c r="E39" s="14">
        <f>'2019'!C5</f>
        <v>9.8555555555555543</v>
      </c>
      <c r="F39" s="14">
        <f t="shared" si="6"/>
        <v>85</v>
      </c>
      <c r="G39" s="35">
        <f t="shared" si="2"/>
        <v>1.0746678305078456</v>
      </c>
      <c r="H39" s="36" t="str">
        <f>'2019'!D5</f>
        <v>Memphis</v>
      </c>
      <c r="I39" s="37">
        <f>'2019'!E5</f>
        <v>6</v>
      </c>
      <c r="J39" s="38">
        <f>'2019'!F5</f>
        <v>35661</v>
      </c>
      <c r="K39" s="39">
        <f>'2019'!G5</f>
        <v>27.704109589041096</v>
      </c>
      <c r="L39" s="39" t="str">
        <f>'2019'!H5</f>
        <v>JR</v>
      </c>
      <c r="M39" s="39">
        <f>'2019'!I5</f>
        <v>21.695890410958903</v>
      </c>
      <c r="N39" s="39" t="str">
        <f t="shared" si="3"/>
        <v>DYNAMIC</v>
      </c>
      <c r="O39" s="39" t="str">
        <f t="shared" si="9"/>
        <v>3DOWN</v>
      </c>
      <c r="P39" s="37">
        <f>'2019'!J5</f>
        <v>68</v>
      </c>
      <c r="Q39" s="37">
        <f>'2019'!K5</f>
        <v>208</v>
      </c>
      <c r="R39" s="37">
        <f>'2019'!L5</f>
        <v>4.49</v>
      </c>
      <c r="S39" s="40">
        <f>'2019'!M5</f>
        <v>70</v>
      </c>
      <c r="T39" s="41">
        <f>'2019'!N5</f>
        <v>0</v>
      </c>
      <c r="U39" s="42">
        <f>'2019'!O5</f>
        <v>0</v>
      </c>
      <c r="V39" s="42">
        <f>'2019'!P5</f>
        <v>0.11861313868613138</v>
      </c>
      <c r="W39" s="42">
        <f>'2019'!Q5</f>
        <v>0.19820731531010555</v>
      </c>
      <c r="X39" s="42">
        <f>'2019'!R5</f>
        <v>0.30092845439650462</v>
      </c>
      <c r="Y39" s="42">
        <f>'2019'!S5</f>
        <v>0.30092845439650462</v>
      </c>
      <c r="Z39" s="42">
        <f>'2019'!T5</f>
        <v>0.22569634079737846</v>
      </c>
      <c r="AA39" s="42">
        <f>'2019'!U5</f>
        <v>5.1894374282433986E-2</v>
      </c>
      <c r="AB39" s="42">
        <f>'2019'!V5</f>
        <v>8.6637298091042578E-2</v>
      </c>
      <c r="AC39" s="42">
        <f>'2019'!W5</f>
        <v>8.6637298091042578E-2</v>
      </c>
      <c r="AD39" s="43">
        <f>'2019'!X5</f>
        <v>6.497797356828193E-2</v>
      </c>
      <c r="AE39" s="44">
        <f>'2019'!Y5</f>
        <v>20.046575342465754</v>
      </c>
      <c r="AF39" s="45">
        <f>'2019'!Z5</f>
        <v>102.35474169111872</v>
      </c>
      <c r="AG39" s="45">
        <f>'2019'!AA5</f>
        <v>31.622837370242216</v>
      </c>
      <c r="AH39" s="45">
        <f>'2019'!AB5</f>
        <v>0.26635514018691586</v>
      </c>
      <c r="AI39" s="45">
        <f>'2019'!AC5</f>
        <v>8.9</v>
      </c>
      <c r="AJ39" s="45">
        <f t="shared" si="4"/>
        <v>12.031746031746032</v>
      </c>
      <c r="AK39" s="45">
        <f t="shared" si="5"/>
        <v>8.15450643776824E-2</v>
      </c>
      <c r="AL39" s="45">
        <f>'2019'!AD5</f>
        <v>143.69999999999999</v>
      </c>
      <c r="AM39" s="45">
        <f>'2019'!AE5</f>
        <v>5.6</v>
      </c>
      <c r="AN39" s="46">
        <f>'2019'!AF5</f>
        <v>60.3</v>
      </c>
      <c r="AO39" s="47">
        <f>'2019'!AG5</f>
        <v>4</v>
      </c>
      <c r="AP39" s="48">
        <f>'2019'!AH5</f>
        <v>7</v>
      </c>
      <c r="AQ39" s="48">
        <f>'2019'!AI5</f>
        <v>4</v>
      </c>
      <c r="AR39" s="48">
        <f t="shared" si="19"/>
        <v>6</v>
      </c>
      <c r="AS39" s="48">
        <f>'2019'!AK5</f>
        <v>7</v>
      </c>
      <c r="AT39" s="48">
        <f>'2019'!AL5</f>
        <v>9</v>
      </c>
      <c r="AU39" s="48">
        <f>'2019'!AM5</f>
        <v>7</v>
      </c>
      <c r="AV39" s="48">
        <f>'2019'!AN5</f>
        <v>9</v>
      </c>
      <c r="AW39" s="49" t="str">
        <f t="shared" si="20"/>
        <v>-</v>
      </c>
      <c r="AX39" s="50">
        <f>'2019'!AP5</f>
        <v>1</v>
      </c>
      <c r="AY39" s="55">
        <f>'2019'!AQ5</f>
        <v>0</v>
      </c>
      <c r="AZ39" s="56">
        <f>'2019'!AR5</f>
        <v>2479</v>
      </c>
      <c r="BA39" s="56">
        <f>'2019'!AS5</f>
        <v>0</v>
      </c>
      <c r="BB39" s="56">
        <f>'2019'!AT5</f>
        <v>31</v>
      </c>
      <c r="BC39" s="56">
        <f>'2019'!AU5</f>
        <v>0</v>
      </c>
      <c r="BD39" s="56">
        <f>'2019'!AV5</f>
        <v>0</v>
      </c>
      <c r="BE39" s="57">
        <f>'2019'!AW5</f>
        <v>0</v>
      </c>
      <c r="BF39" s="57">
        <f>'2019'!AX5</f>
        <v>0</v>
      </c>
      <c r="BG39" s="57">
        <f>'2019'!AY5</f>
        <v>0</v>
      </c>
      <c r="BH39" s="57">
        <f>'2019'!AZ5</f>
        <v>0</v>
      </c>
      <c r="BI39" s="56">
        <f>'2019'!BA5</f>
        <v>0</v>
      </c>
      <c r="BJ39" s="56">
        <f>'2019'!BB5</f>
        <v>3076</v>
      </c>
      <c r="BK39" s="56">
        <f>'2019'!BC5</f>
        <v>0</v>
      </c>
      <c r="BL39" s="56">
        <f>'2019'!BD5</f>
        <v>0</v>
      </c>
      <c r="BM39" s="58">
        <f>'2019'!BE5</f>
        <v>23</v>
      </c>
      <c r="BN39" s="55">
        <f>'2019'!BF5</f>
        <v>0</v>
      </c>
      <c r="BO39" s="56">
        <f>'2019'!BG5</f>
        <v>2333</v>
      </c>
      <c r="BP39" s="56">
        <f>'2019'!BH5</f>
        <v>0</v>
      </c>
      <c r="BQ39" s="56">
        <f>'2019'!BI5</f>
        <v>29</v>
      </c>
      <c r="BR39" s="56">
        <f>'2019'!BJ5</f>
        <v>0</v>
      </c>
      <c r="BS39" s="56">
        <f>'2019'!BK5</f>
        <v>0</v>
      </c>
      <c r="BT39" s="57">
        <f>'2019'!BL5</f>
        <v>0</v>
      </c>
      <c r="BU39" s="57">
        <f>'2019'!BM5</f>
        <v>0</v>
      </c>
      <c r="BV39" s="57">
        <f>'2019'!BN5</f>
        <v>0</v>
      </c>
      <c r="BW39" s="57">
        <f>'2019'!BO5</f>
        <v>0</v>
      </c>
      <c r="BX39" s="56">
        <f>'2019'!BP5</f>
        <v>0</v>
      </c>
      <c r="BY39" s="56">
        <f>'2019'!BQ5</f>
        <v>3997</v>
      </c>
      <c r="BZ39" s="56">
        <f>'2019'!BR5</f>
        <v>0</v>
      </c>
      <c r="CA39" s="56">
        <f>'2019'!BS5</f>
        <v>0</v>
      </c>
      <c r="CB39" s="58">
        <f>'2019'!BT5</f>
        <v>30</v>
      </c>
      <c r="CC39" s="55">
        <f>'2019'!BU5</f>
        <v>478</v>
      </c>
      <c r="CD39" s="56">
        <f>'2019'!BV5</f>
        <v>2071</v>
      </c>
      <c r="CE39" s="56">
        <f>'2019'!BW5</f>
        <v>5</v>
      </c>
      <c r="CF39" s="56">
        <f>'2019'!BX5</f>
        <v>23</v>
      </c>
      <c r="CG39" s="56">
        <f>'2019'!BY5</f>
        <v>86</v>
      </c>
      <c r="CH39" s="56">
        <f>'2019'!BZ5</f>
        <v>16</v>
      </c>
      <c r="CI39" s="57">
        <f>'2019'!CA5</f>
        <v>5.6</v>
      </c>
      <c r="CJ39" s="57">
        <f>'2019'!CB5</f>
        <v>57.7</v>
      </c>
      <c r="CK39" s="57">
        <f>'2019'!CC5</f>
        <v>3.22</v>
      </c>
      <c r="CL39" s="57">
        <f>'2019'!CD5</f>
        <v>37.200000000000003</v>
      </c>
      <c r="CM39" s="56">
        <f>'2019'!CE5</f>
        <v>237</v>
      </c>
      <c r="CN39" s="56">
        <f>'2019'!CF5</f>
        <v>3957</v>
      </c>
      <c r="CO39" s="56">
        <f>'2019'!CG5</f>
        <v>20</v>
      </c>
      <c r="CP39" s="56">
        <f>'2019'!CH5</f>
        <v>0</v>
      </c>
      <c r="CQ39" s="58">
        <f>'2019'!CI5</f>
        <v>34</v>
      </c>
      <c r="CR39" s="55">
        <f>'2019'!CJ5</f>
        <v>1145</v>
      </c>
      <c r="CS39" s="56">
        <f>'2019'!CK5</f>
        <v>2562</v>
      </c>
      <c r="CT39" s="56">
        <f>'2019'!CL5</f>
        <v>9</v>
      </c>
      <c r="CU39" s="56">
        <f>'2019'!CM5</f>
        <v>33</v>
      </c>
      <c r="CV39" s="56">
        <f>'2019'!CN5</f>
        <v>128</v>
      </c>
      <c r="CW39" s="56">
        <f>'2019'!CO5</f>
        <v>34</v>
      </c>
      <c r="CX39" s="57">
        <f>'2019'!CP5</f>
        <v>8.9</v>
      </c>
      <c r="CY39" s="57">
        <f>'2019'!CQ5</f>
        <v>143.69999999999999</v>
      </c>
      <c r="CZ39" s="57">
        <f>'2019'!CR5</f>
        <v>5.6</v>
      </c>
      <c r="DA39" s="57">
        <f>'2019'!CS5</f>
        <v>60.3</v>
      </c>
      <c r="DB39" s="56">
        <f>'2019'!CT5</f>
        <v>226</v>
      </c>
      <c r="DC39" s="56">
        <f>'2019'!CU5</f>
        <v>4355</v>
      </c>
      <c r="DD39" s="56">
        <f>'2019'!CV5</f>
        <v>24</v>
      </c>
      <c r="DE39" s="56">
        <f>'2019'!CW5</f>
        <v>0</v>
      </c>
      <c r="DF39" s="58">
        <f>'2019'!CX5</f>
        <v>39</v>
      </c>
      <c r="DG39" s="55">
        <f>'2019'!CY5</f>
        <v>1909</v>
      </c>
      <c r="DH39" s="56">
        <f>'2019'!CZ5</f>
        <v>3919</v>
      </c>
      <c r="DI39" s="56">
        <f>'2019'!DA5</f>
        <v>22</v>
      </c>
      <c r="DJ39" s="56">
        <f>'2019'!DB5</f>
        <v>48</v>
      </c>
      <c r="DK39" s="56">
        <f>'2019'!DC5</f>
        <v>214</v>
      </c>
      <c r="DL39" s="56">
        <f>'2019'!DD5</f>
        <v>57</v>
      </c>
      <c r="DM39" s="57">
        <f>'2019'!DE5</f>
        <v>8.9</v>
      </c>
      <c r="DN39" s="57">
        <f>'2019'!DF5</f>
        <v>158.6</v>
      </c>
      <c r="DO39" s="57">
        <f>'2019'!DG5</f>
        <v>6.16</v>
      </c>
      <c r="DP39" s="57">
        <f>'2019'!DH5</f>
        <v>70.8</v>
      </c>
      <c r="DQ39" s="56">
        <f>'2019'!DI5</f>
        <v>295</v>
      </c>
      <c r="DR39" s="56">
        <f>'2019'!DJ5</f>
        <v>3405</v>
      </c>
      <c r="DS39" s="56">
        <f>'2019'!DK5</f>
        <v>19</v>
      </c>
      <c r="DT39" s="56">
        <f>'2019'!DL5</f>
        <v>0</v>
      </c>
      <c r="DU39" s="58">
        <f>'2019'!DM5</f>
        <v>28</v>
      </c>
    </row>
    <row r="40" spans="1:125" ht="15.75" customHeight="1" x14ac:dyDescent="0.2">
      <c r="A40" s="33">
        <f t="shared" si="0"/>
        <v>38</v>
      </c>
      <c r="B40" s="11">
        <f>'2020'!A9</f>
        <v>7</v>
      </c>
      <c r="C40" s="11">
        <v>2020</v>
      </c>
      <c r="D40" s="34" t="str">
        <f>'2020'!B9</f>
        <v>Ke'Shawn Vaughn</v>
      </c>
      <c r="E40" s="14">
        <f>'2020'!C9</f>
        <v>9.8500000000000014</v>
      </c>
      <c r="F40" s="14">
        <f t="shared" si="6"/>
        <v>84.6</v>
      </c>
      <c r="G40" s="35">
        <f t="shared" si="2"/>
        <v>1.0723830377434069</v>
      </c>
      <c r="H40" s="36" t="str">
        <f>'2020'!D9</f>
        <v>Vanderbilt</v>
      </c>
      <c r="I40" s="37">
        <f>'2020'!E9</f>
        <v>1</v>
      </c>
      <c r="J40" s="38">
        <f>'2020'!F9</f>
        <v>35554</v>
      </c>
      <c r="K40" s="39">
        <f>'2020'!G9</f>
        <v>27.997260273972604</v>
      </c>
      <c r="L40" s="39" t="str">
        <f>'2020'!H9</f>
        <v>RS SR</v>
      </c>
      <c r="M40" s="39">
        <f>'2020'!I9</f>
        <v>22.986301369863014</v>
      </c>
      <c r="N40" s="39" t="str">
        <f t="shared" si="3"/>
        <v>BELL CALF</v>
      </c>
      <c r="O40" s="39" t="str">
        <f t="shared" si="9"/>
        <v>SLASHER</v>
      </c>
      <c r="P40" s="37">
        <f>'2020'!J9</f>
        <v>69</v>
      </c>
      <c r="Q40" s="37">
        <f>'2020'!K9</f>
        <v>214</v>
      </c>
      <c r="R40" s="37">
        <f>'2020'!L9</f>
        <v>4.51</v>
      </c>
      <c r="S40" s="40">
        <f>'2020'!M9</f>
        <v>76</v>
      </c>
      <c r="T40" s="41">
        <f>'2020'!N9</f>
        <v>0.17542390621729118</v>
      </c>
      <c r="U40" s="42">
        <f>'2020'!O9</f>
        <v>9.213323883770376E-2</v>
      </c>
      <c r="V40" s="42">
        <f>'2020'!P9</f>
        <v>0</v>
      </c>
      <c r="W40" s="42">
        <f>'2020'!Q9</f>
        <v>0.26412270856715303</v>
      </c>
      <c r="X40" s="42">
        <f>'2020'!R9</f>
        <v>0.36910112359550562</v>
      </c>
      <c r="Y40" s="42">
        <f>'2020'!S9</f>
        <v>0.36910112359550562</v>
      </c>
      <c r="Z40" s="42">
        <f>'2020'!T9</f>
        <v>0.36910112359550562</v>
      </c>
      <c r="AA40" s="42">
        <f>'2020'!U9</f>
        <v>5.3030303030303032E-2</v>
      </c>
      <c r="AB40" s="42">
        <f>'2020'!V9</f>
        <v>0.13856589147286821</v>
      </c>
      <c r="AC40" s="42">
        <f>'2020'!W9</f>
        <v>0.13856589147286821</v>
      </c>
      <c r="AD40" s="43">
        <f>'2020'!X9</f>
        <v>0.13856589147286821</v>
      </c>
      <c r="AE40" s="44">
        <f>'2020'!Y9</f>
        <v>18.336986301369862</v>
      </c>
      <c r="AF40" s="45">
        <f>'2020'!Z9</f>
        <v>103.45169279930266</v>
      </c>
      <c r="AG40" s="45">
        <f>'2020'!AA9</f>
        <v>31.598823776517538</v>
      </c>
      <c r="AH40" s="45">
        <f>'2020'!AB9</f>
        <v>0.27638190954773867</v>
      </c>
      <c r="AI40" s="45">
        <f>'2020'!AC9</f>
        <v>5.2</v>
      </c>
      <c r="AJ40" s="45">
        <f t="shared" si="4"/>
        <v>12.054545454545455</v>
      </c>
      <c r="AK40" s="45">
        <f t="shared" si="5"/>
        <v>0.12719298245614036</v>
      </c>
      <c r="AL40" s="45">
        <f>'2020'!AD9</f>
        <v>103.2</v>
      </c>
      <c r="AM40" s="45">
        <f>'2020'!AE9</f>
        <v>3.73</v>
      </c>
      <c r="AN40" s="46">
        <f>'2020'!AF9</f>
        <v>60.1</v>
      </c>
      <c r="AO40" s="47">
        <f>'2020'!AG9</f>
        <v>10</v>
      </c>
      <c r="AP40" s="48">
        <f>'2020'!AH9</f>
        <v>10</v>
      </c>
      <c r="AQ40" s="48">
        <f>'2020'!AI9</f>
        <v>10</v>
      </c>
      <c r="AR40" s="48">
        <f t="shared" si="19"/>
        <v>7</v>
      </c>
      <c r="AS40" s="48">
        <f>'2020'!AK9</f>
        <v>7</v>
      </c>
      <c r="AT40" s="48">
        <f>'2020'!AL9</f>
        <v>0</v>
      </c>
      <c r="AU40" s="48">
        <f>'2020'!AM9</f>
        <v>4</v>
      </c>
      <c r="AV40" s="48">
        <f>'2020'!AN9</f>
        <v>3</v>
      </c>
      <c r="AW40" s="49" t="str">
        <f t="shared" si="20"/>
        <v>-</v>
      </c>
      <c r="AX40" s="50">
        <f>'2020'!AP9</f>
        <v>0</v>
      </c>
      <c r="AY40" s="55">
        <f>'2020'!AQ9</f>
        <v>718</v>
      </c>
      <c r="AZ40" s="56">
        <f>'2020'!AR9</f>
        <v>1856</v>
      </c>
      <c r="BA40" s="56">
        <f>'2020'!AS9</f>
        <v>6</v>
      </c>
      <c r="BB40" s="56">
        <f>'2020'!AT9</f>
        <v>9</v>
      </c>
      <c r="BC40" s="56">
        <f>'2020'!AU9</f>
        <v>157</v>
      </c>
      <c r="BD40" s="56">
        <f>'2020'!AV9</f>
        <v>28</v>
      </c>
      <c r="BE40" s="57">
        <f>'2020'!AW9</f>
        <v>4.5999999999999996</v>
      </c>
      <c r="BF40" s="57">
        <f>'2020'!AX9</f>
        <v>55.6</v>
      </c>
      <c r="BG40" s="57">
        <f>'2020'!AY9</f>
        <v>3.01</v>
      </c>
      <c r="BH40" s="57">
        <f>'2020'!AZ9</f>
        <v>41.9</v>
      </c>
      <c r="BI40" s="56">
        <f>'2020'!BA9</f>
        <v>120</v>
      </c>
      <c r="BJ40" s="56">
        <f>'2020'!BB9</f>
        <v>2921</v>
      </c>
      <c r="BK40" s="56">
        <f>'2020'!BC9</f>
        <v>16</v>
      </c>
      <c r="BL40" s="56">
        <f>'2020'!BD9</f>
        <v>0</v>
      </c>
      <c r="BM40" s="58">
        <f>'2020'!BE9</f>
        <v>16</v>
      </c>
      <c r="BN40" s="55">
        <f>'2020'!BF9</f>
        <v>301</v>
      </c>
      <c r="BO40" s="56">
        <f>'2020'!BG9</f>
        <v>2138</v>
      </c>
      <c r="BP40" s="56">
        <f>'2020'!BH9</f>
        <v>3</v>
      </c>
      <c r="BQ40" s="56">
        <f>'2020'!BI9</f>
        <v>26</v>
      </c>
      <c r="BR40" s="56">
        <f>'2020'!BJ9</f>
        <v>60</v>
      </c>
      <c r="BS40" s="56">
        <f>'2020'!BK9</f>
        <v>10</v>
      </c>
      <c r="BT40" s="57">
        <f>'2020'!BL9</f>
        <v>5</v>
      </c>
      <c r="BU40" s="57">
        <f>'2020'!BM9</f>
        <v>47.5</v>
      </c>
      <c r="BV40" s="57">
        <f>'2020'!BN9</f>
        <v>2.73</v>
      </c>
      <c r="BW40" s="57">
        <f>'2020'!BO9</f>
        <v>55.5</v>
      </c>
      <c r="BX40" s="56">
        <f>'2020'!BP9</f>
        <v>89</v>
      </c>
      <c r="BY40" s="56">
        <f>'2020'!BQ9</f>
        <v>2095</v>
      </c>
      <c r="BZ40" s="56">
        <f>'2020'!BR9</f>
        <v>9</v>
      </c>
      <c r="CA40" s="56">
        <f>'2020'!BS9</f>
        <v>0</v>
      </c>
      <c r="CB40" s="58">
        <f>'2020'!BT9</f>
        <v>13</v>
      </c>
      <c r="CC40" s="55">
        <f>'2020'!BU9</f>
        <v>0</v>
      </c>
      <c r="CD40" s="56">
        <f>'2020'!BV9</f>
        <v>1286</v>
      </c>
      <c r="CE40" s="56">
        <f>'2020'!BW9</f>
        <v>0</v>
      </c>
      <c r="CF40" s="56">
        <f>'2020'!BX9</f>
        <v>14</v>
      </c>
      <c r="CG40" s="56">
        <f>'2020'!BY9</f>
        <v>0</v>
      </c>
      <c r="CH40" s="56">
        <f>'2020'!BZ9</f>
        <v>0</v>
      </c>
      <c r="CI40" s="57">
        <f>'2020'!CA9</f>
        <v>0</v>
      </c>
      <c r="CJ40" s="57">
        <f>'2020'!CB9</f>
        <v>0</v>
      </c>
      <c r="CK40" s="57">
        <f>'2020'!CC9</f>
        <v>0</v>
      </c>
      <c r="CL40" s="57">
        <f>'2020'!CD9</f>
        <v>0</v>
      </c>
      <c r="CM40" s="56">
        <f>'2020'!CE9</f>
        <v>0</v>
      </c>
      <c r="CN40" s="56">
        <f>'2020'!CF9</f>
        <v>2098</v>
      </c>
      <c r="CO40" s="56">
        <f>'2020'!CG9</f>
        <v>0</v>
      </c>
      <c r="CP40" s="56">
        <f>'2020'!CH9</f>
        <v>0</v>
      </c>
      <c r="CQ40" s="58">
        <f>'2020'!CI9</f>
        <v>8</v>
      </c>
      <c r="CR40" s="55">
        <f>'2020'!CJ9</f>
        <v>1244</v>
      </c>
      <c r="CS40" s="56">
        <f>'2020'!CK9</f>
        <v>2178</v>
      </c>
      <c r="CT40" s="56">
        <f>'2020'!CL9</f>
        <v>12</v>
      </c>
      <c r="CU40" s="56">
        <f>'2020'!CM9</f>
        <v>22</v>
      </c>
      <c r="CV40" s="56">
        <f>'2020'!CN9</f>
        <v>157</v>
      </c>
      <c r="CW40" s="56">
        <f>'2020'!CO9</f>
        <v>44</v>
      </c>
      <c r="CX40" s="57">
        <f>'2020'!CP9</f>
        <v>7.9</v>
      </c>
      <c r="CY40" s="57">
        <f>'2020'!CQ9</f>
        <v>140.6</v>
      </c>
      <c r="CZ40" s="57">
        <f>'2020'!CR9</f>
        <v>5.28</v>
      </c>
      <c r="DA40" s="57">
        <f>'2020'!CS9</f>
        <v>60.1</v>
      </c>
      <c r="DB40" s="56">
        <f>'2020'!CT9</f>
        <v>168</v>
      </c>
      <c r="DC40" s="56">
        <f>'2020'!CU9</f>
        <v>3168</v>
      </c>
      <c r="DD40" s="56">
        <f>'2020'!CV9</f>
        <v>1</v>
      </c>
      <c r="DE40" s="56">
        <f>'2020'!CW9</f>
        <v>0</v>
      </c>
      <c r="DF40" s="58">
        <f>'2020'!CX9</f>
        <v>24</v>
      </c>
      <c r="DG40" s="55">
        <f>'2020'!CY9</f>
        <v>1028</v>
      </c>
      <c r="DH40" s="56">
        <f>'2020'!CZ9</f>
        <v>1496</v>
      </c>
      <c r="DI40" s="56">
        <f>'2020'!DA9</f>
        <v>9</v>
      </c>
      <c r="DJ40" s="56">
        <f>'2020'!DB9</f>
        <v>11</v>
      </c>
      <c r="DK40" s="56">
        <f>'2020'!DC9</f>
        <v>199</v>
      </c>
      <c r="DL40" s="56">
        <f>'2020'!DD9</f>
        <v>55</v>
      </c>
      <c r="DM40" s="57">
        <f>'2020'!DE9</f>
        <v>5.2</v>
      </c>
      <c r="DN40" s="57">
        <f>'2020'!DF9</f>
        <v>103.2</v>
      </c>
      <c r="DO40" s="57">
        <f>'2020'!DG9</f>
        <v>3.73</v>
      </c>
      <c r="DP40" s="57">
        <f>'2020'!DH9</f>
        <v>39</v>
      </c>
      <c r="DQ40" s="56">
        <f>'2020'!DI9</f>
        <v>286</v>
      </c>
      <c r="DR40" s="56">
        <f>'2020'!DJ9</f>
        <v>2064</v>
      </c>
      <c r="DS40" s="56">
        <f>'2020'!DK9</f>
        <v>29</v>
      </c>
      <c r="DT40" s="56">
        <f>'2020'!DL9</f>
        <v>0</v>
      </c>
      <c r="DU40" s="58">
        <f>'2020'!DM9</f>
        <v>10</v>
      </c>
    </row>
    <row r="41" spans="1:125" ht="15.75" customHeight="1" x14ac:dyDescent="0.2">
      <c r="A41" s="33">
        <f t="shared" si="0"/>
        <v>39</v>
      </c>
      <c r="B41" s="11">
        <f>'2024'!A4</f>
        <v>2</v>
      </c>
      <c r="C41" s="11">
        <v>2024</v>
      </c>
      <c r="D41" s="34" t="str">
        <f>'2024'!B4</f>
        <v>Trey Benson</v>
      </c>
      <c r="E41" s="14">
        <f>'2024'!C4</f>
        <v>9.8055555555555554</v>
      </c>
      <c r="F41" s="14">
        <f t="shared" si="6"/>
        <v>84.2</v>
      </c>
      <c r="G41" s="35">
        <f t="shared" si="2"/>
        <v>1.0541046956278874</v>
      </c>
      <c r="H41" s="36" t="str">
        <f>'2024'!D4</f>
        <v>Florida State</v>
      </c>
      <c r="I41" s="37">
        <f>'2024'!E4</f>
        <v>4</v>
      </c>
      <c r="J41" s="38">
        <f>'2024'!F4</f>
        <v>37460</v>
      </c>
      <c r="K41" s="39">
        <f>'2024'!G4</f>
        <v>22.775342465753425</v>
      </c>
      <c r="L41" s="39" t="str">
        <f>'2024'!H4</f>
        <v>RS JR</v>
      </c>
      <c r="M41" s="39">
        <f>'2024'!I4</f>
        <v>21.778082191780822</v>
      </c>
      <c r="N41" s="39" t="str">
        <f t="shared" si="3"/>
        <v>FREAK</v>
      </c>
      <c r="O41" s="39" t="str">
        <f t="shared" si="9"/>
        <v>3DOWN</v>
      </c>
      <c r="P41" s="37">
        <f>'2024'!J4</f>
        <v>72</v>
      </c>
      <c r="Q41" s="37">
        <f>'2024'!K4</f>
        <v>216</v>
      </c>
      <c r="R41" s="37">
        <f>'2024'!L4</f>
        <v>4.3899999999999997</v>
      </c>
      <c r="S41" s="40">
        <f>'2024'!M4</f>
        <v>66</v>
      </c>
      <c r="T41" s="41">
        <f>'2024'!N4</f>
        <v>0</v>
      </c>
      <c r="U41" s="42">
        <f>'2024'!O4</f>
        <v>0</v>
      </c>
      <c r="V41" s="42">
        <f>'2024'!P4</f>
        <v>2.7129039867893372E-2</v>
      </c>
      <c r="W41" s="42">
        <f>'2024'!Q4</f>
        <v>0.18043488619577822</v>
      </c>
      <c r="X41" s="42">
        <f>'2024'!R4</f>
        <v>0.21682500766166105</v>
      </c>
      <c r="Y41" s="42">
        <f>'2024'!S4</f>
        <v>0.21682500766166105</v>
      </c>
      <c r="Z41" s="42">
        <f>'2024'!T4</f>
        <v>0.19514250689549495</v>
      </c>
      <c r="AA41" s="42">
        <f>'2024'!U4</f>
        <v>4.0425895348175145E-2</v>
      </c>
      <c r="AB41" s="42">
        <f>'2024'!V4</f>
        <v>6.9457193562205491E-2</v>
      </c>
      <c r="AC41" s="42">
        <f>'2024'!W4</f>
        <v>6.9457193562205491E-2</v>
      </c>
      <c r="AD41" s="43">
        <f>'2024'!X4</f>
        <v>6.2511474205984949E-2</v>
      </c>
      <c r="AE41" s="44">
        <f>'2024'!Y4</f>
        <v>20.134246575342466</v>
      </c>
      <c r="AF41" s="45">
        <f>'2024'!Z4</f>
        <v>116.31230593059369</v>
      </c>
      <c r="AG41" s="45">
        <f>'2024'!AA4</f>
        <v>29.291666666666664</v>
      </c>
      <c r="AH41" s="45">
        <f>'2024'!AB4</f>
        <v>0.28846153846153844</v>
      </c>
      <c r="AI41" s="45">
        <f>'2024'!AC4</f>
        <v>6.4545454545454541</v>
      </c>
      <c r="AJ41" s="45">
        <f t="shared" si="4"/>
        <v>11.5625</v>
      </c>
      <c r="AK41" s="45">
        <f t="shared" si="5"/>
        <v>0.11363636363636363</v>
      </c>
      <c r="AL41" s="45">
        <f>'2024'!AD4</f>
        <v>226.6</v>
      </c>
      <c r="AM41" s="45">
        <f>'2024'!AE4</f>
        <v>4.53</v>
      </c>
      <c r="AN41" s="46">
        <f>'2024'!AF4</f>
        <v>56.1</v>
      </c>
      <c r="AO41" s="47">
        <f>'2024'!AG4</f>
        <v>3</v>
      </c>
      <c r="AP41" s="48">
        <f>'2024'!AH4</f>
        <v>6</v>
      </c>
      <c r="AQ41" s="48">
        <f>'2024'!AI4</f>
        <v>4</v>
      </c>
      <c r="AR41" s="48">
        <f>'2024'!AJ4</f>
        <v>10</v>
      </c>
      <c r="AS41" s="48">
        <f>'2024'!AK4</f>
        <v>8</v>
      </c>
      <c r="AT41" s="48">
        <f>'2024'!AL4</f>
        <v>4</v>
      </c>
      <c r="AU41" s="48">
        <f>'2024'!AM4</f>
        <v>10</v>
      </c>
      <c r="AV41" s="48">
        <f>'2024'!AN4</f>
        <v>7</v>
      </c>
      <c r="AW41" s="49">
        <f>'2024'!AO4</f>
        <v>6</v>
      </c>
      <c r="AX41" s="50">
        <f>'2024'!AP4</f>
        <v>0</v>
      </c>
      <c r="AY41" s="55">
        <f>'2024'!AQ4</f>
        <v>0</v>
      </c>
      <c r="AZ41" s="56">
        <f>'2024'!AR4</f>
        <v>1</v>
      </c>
      <c r="BA41" s="56">
        <f>'2024'!AS4</f>
        <v>0</v>
      </c>
      <c r="BB41" s="56">
        <f>'2024'!AT4</f>
        <v>0</v>
      </c>
      <c r="BC41" s="56">
        <f>'2024'!AU4</f>
        <v>0</v>
      </c>
      <c r="BD41" s="56">
        <f>'2024'!AV4</f>
        <v>0</v>
      </c>
      <c r="BE41" s="57">
        <f>'2024'!AW4</f>
        <v>0</v>
      </c>
      <c r="BF41" s="57">
        <f>'2024'!AX4</f>
        <v>0</v>
      </c>
      <c r="BG41" s="57">
        <f>'2024'!AY4</f>
        <v>0</v>
      </c>
      <c r="BH41" s="57">
        <f>'2024'!AZ4</f>
        <v>0</v>
      </c>
      <c r="BI41" s="56">
        <f>'2024'!BA4</f>
        <v>0</v>
      </c>
      <c r="BJ41" s="56">
        <f>'2024'!BB4</f>
        <v>1</v>
      </c>
      <c r="BK41" s="56">
        <f>'2024'!BC4</f>
        <v>0</v>
      </c>
      <c r="BL41" s="56">
        <f>'2024'!BD4</f>
        <v>0</v>
      </c>
      <c r="BM41" s="58">
        <f>'2024'!BE4</f>
        <v>0</v>
      </c>
      <c r="BN41" s="55">
        <f>'2024'!BF4</f>
        <v>0</v>
      </c>
      <c r="BO41" s="56">
        <f>'2024'!BG4</f>
        <v>1</v>
      </c>
      <c r="BP41" s="56">
        <f>'2024'!BH4</f>
        <v>0</v>
      </c>
      <c r="BQ41" s="56">
        <f>'2024'!BI4</f>
        <v>0</v>
      </c>
      <c r="BR41" s="56">
        <f>'2024'!BJ4</f>
        <v>0</v>
      </c>
      <c r="BS41" s="56">
        <f>'2024'!BK4</f>
        <v>0</v>
      </c>
      <c r="BT41" s="57">
        <f>'2024'!BL4</f>
        <v>0</v>
      </c>
      <c r="BU41" s="57">
        <f>'2024'!BM4</f>
        <v>0</v>
      </c>
      <c r="BV41" s="57">
        <f>'2024'!BN4</f>
        <v>0</v>
      </c>
      <c r="BW41" s="57">
        <f>'2024'!BO4</f>
        <v>0</v>
      </c>
      <c r="BX41" s="56">
        <f>'2024'!BP4</f>
        <v>0</v>
      </c>
      <c r="BY41" s="56">
        <f>'2024'!BQ4</f>
        <v>1</v>
      </c>
      <c r="BZ41" s="56">
        <f>'2024'!BR4</f>
        <v>0</v>
      </c>
      <c r="CA41" s="56">
        <f>'2024'!BS4</f>
        <v>0</v>
      </c>
      <c r="CB41" s="58">
        <f>'2024'!BT4</f>
        <v>0</v>
      </c>
      <c r="CC41" s="55">
        <f>'2024'!BU4</f>
        <v>22</v>
      </c>
      <c r="CD41" s="56">
        <f>'2024'!BV4</f>
        <v>404.8</v>
      </c>
      <c r="CE41" s="56">
        <f>'2024'!BW4</f>
        <v>1</v>
      </c>
      <c r="CF41" s="56">
        <f>'2024'!BX4</f>
        <v>5</v>
      </c>
      <c r="CG41" s="56">
        <f>'2024'!BY4</f>
        <v>6</v>
      </c>
      <c r="CH41" s="56">
        <f>'2024'!BZ4</f>
        <v>0</v>
      </c>
      <c r="CI41" s="57">
        <f>'2024'!CA4</f>
        <v>3.6666666666666665</v>
      </c>
      <c r="CJ41" s="57">
        <f>'2024'!CB4</f>
        <v>0</v>
      </c>
      <c r="CK41" s="57">
        <f>'2024'!CC4</f>
        <v>0.83</v>
      </c>
      <c r="CL41" s="57">
        <f>'2024'!CD4</f>
        <v>0</v>
      </c>
      <c r="CM41" s="56">
        <f>'2024'!CE4</f>
        <v>1</v>
      </c>
      <c r="CN41" s="56">
        <f>'2024'!CF4</f>
        <v>443</v>
      </c>
      <c r="CO41" s="56">
        <f>'2024'!CG4</f>
        <v>0</v>
      </c>
      <c r="CP41" s="56">
        <f>'2024'!CH4</f>
        <v>0</v>
      </c>
      <c r="CQ41" s="58">
        <f>'2024'!CI4</f>
        <v>3</v>
      </c>
      <c r="CR41" s="55">
        <f>'2024'!CJ4</f>
        <v>994</v>
      </c>
      <c r="CS41" s="56">
        <f>'2024'!CK4</f>
        <v>2783.2999999999997</v>
      </c>
      <c r="CT41" s="56">
        <f>'2024'!CL4</f>
        <v>9</v>
      </c>
      <c r="CU41" s="56">
        <f>'2024'!CM4</f>
        <v>32.5</v>
      </c>
      <c r="CV41" s="56">
        <f>'2024'!CN4</f>
        <v>154</v>
      </c>
      <c r="CW41" s="56">
        <f>'2024'!CO4</f>
        <v>79</v>
      </c>
      <c r="CX41" s="57">
        <f>'2024'!CP4</f>
        <v>6.4545454545454541</v>
      </c>
      <c r="CY41" s="57">
        <f>'2024'!CQ4</f>
        <v>226.6</v>
      </c>
      <c r="CZ41" s="57">
        <f>'2024'!CR4</f>
        <v>4.53</v>
      </c>
      <c r="DA41" s="57">
        <f>'2024'!CS4</f>
        <v>56.1</v>
      </c>
      <c r="DB41" s="56">
        <f>'2024'!CT4</f>
        <v>142</v>
      </c>
      <c r="DC41" s="56">
        <f>'2024'!CU4</f>
        <v>3512.6</v>
      </c>
      <c r="DD41" s="56">
        <f>'2024'!CV4</f>
        <v>12</v>
      </c>
      <c r="DE41" s="56">
        <f>'2024'!CW4</f>
        <v>0</v>
      </c>
      <c r="DF41" s="58">
        <f>'2024'!CX4</f>
        <v>28.6</v>
      </c>
      <c r="DG41" s="55">
        <f>'2024'!CY4</f>
        <v>905</v>
      </c>
      <c r="DH41" s="56">
        <f>'2024'!CZ4</f>
        <v>1952.6</v>
      </c>
      <c r="DI41" s="56">
        <f>'2024'!DA4</f>
        <v>14</v>
      </c>
      <c r="DJ41" s="56">
        <f>'2024'!DB4</f>
        <v>29.9</v>
      </c>
      <c r="DK41" s="56">
        <f>'2024'!DC4</f>
        <v>156</v>
      </c>
      <c r="DL41" s="56">
        <f>'2024'!DD4</f>
        <v>45</v>
      </c>
      <c r="DM41" s="57">
        <f>'2024'!DE4</f>
        <v>5.8</v>
      </c>
      <c r="DN41" s="57">
        <f>'2024'!DF4</f>
        <v>106.4</v>
      </c>
      <c r="DO41" s="57">
        <f>'2024'!DG4</f>
        <v>3.53</v>
      </c>
      <c r="DP41" s="57">
        <f>'2024'!DH4</f>
        <v>53.9</v>
      </c>
      <c r="DQ41" s="56">
        <f>'2024'!DI4</f>
        <v>227</v>
      </c>
      <c r="DR41" s="56">
        <f>'2024'!DJ4</f>
        <v>3268.2000000000003</v>
      </c>
      <c r="DS41" s="56">
        <f>'2024'!DK4</f>
        <v>20</v>
      </c>
      <c r="DT41" s="56">
        <f>'2024'!DL4</f>
        <v>1</v>
      </c>
      <c r="DU41" s="58">
        <f>'2024'!DM4</f>
        <v>23.400000000000002</v>
      </c>
    </row>
    <row r="42" spans="1:125" ht="15.75" customHeight="1" x14ac:dyDescent="0.2">
      <c r="A42" s="33">
        <f t="shared" si="0"/>
        <v>40</v>
      </c>
      <c r="B42" s="11">
        <f>'2020'!A10</f>
        <v>8</v>
      </c>
      <c r="C42" s="11">
        <v>2020</v>
      </c>
      <c r="D42" s="34" t="str">
        <f>'2020'!B10</f>
        <v>A.J. Dillon</v>
      </c>
      <c r="E42" s="14">
        <f>'2020'!C10</f>
        <v>9.7055555555555557</v>
      </c>
      <c r="F42" s="14">
        <f t="shared" si="6"/>
        <v>83.8</v>
      </c>
      <c r="G42" s="35">
        <f t="shared" si="2"/>
        <v>1.0129784258679702</v>
      </c>
      <c r="H42" s="36" t="str">
        <f>'2020'!D10</f>
        <v>Boston College</v>
      </c>
      <c r="I42" s="37">
        <f>'2020'!E10</f>
        <v>4</v>
      </c>
      <c r="J42" s="38">
        <f>'2020'!F10</f>
        <v>35917</v>
      </c>
      <c r="K42" s="39">
        <f>'2020'!G10</f>
        <v>27.002739726027396</v>
      </c>
      <c r="L42" s="39" t="str">
        <f>'2020'!H10</f>
        <v>JR</v>
      </c>
      <c r="M42" s="39">
        <f>'2020'!I10</f>
        <v>21.991780821917807</v>
      </c>
      <c r="N42" s="39" t="str">
        <f t="shared" si="3"/>
        <v>BRUISER</v>
      </c>
      <c r="O42" s="39" t="str">
        <f t="shared" si="9"/>
        <v>PLODDER</v>
      </c>
      <c r="P42" s="37">
        <f>'2020'!J10</f>
        <v>72</v>
      </c>
      <c r="Q42" s="37">
        <f>'2020'!K10</f>
        <v>247</v>
      </c>
      <c r="R42" s="37">
        <f>'2020'!L10</f>
        <v>4.53</v>
      </c>
      <c r="S42" s="40">
        <f>'2020'!M10</f>
        <v>62</v>
      </c>
      <c r="T42" s="41">
        <f>'2020'!N10</f>
        <v>0</v>
      </c>
      <c r="U42" s="42">
        <f>'2020'!O10</f>
        <v>0</v>
      </c>
      <c r="V42" s="42">
        <f>'2020'!P10</f>
        <v>0.31549742370194211</v>
      </c>
      <c r="W42" s="42">
        <f>'2020'!Q10</f>
        <v>0.21506386175807662</v>
      </c>
      <c r="X42" s="42">
        <f>'2020'!R10</f>
        <v>0.37166405023547883</v>
      </c>
      <c r="Y42" s="42">
        <f>'2020'!S10</f>
        <v>0.37166405023547883</v>
      </c>
      <c r="Z42" s="42">
        <f>'2020'!T10</f>
        <v>0.33449764521193093</v>
      </c>
      <c r="AA42" s="42">
        <f>'2020'!U10</f>
        <v>1.24355474673946E-2</v>
      </c>
      <c r="AB42" s="42">
        <f>'2020'!V10</f>
        <v>5.8876811594202896E-2</v>
      </c>
      <c r="AC42" s="42">
        <f>'2020'!W10</f>
        <v>5.8876811594202896E-2</v>
      </c>
      <c r="AD42" s="43">
        <f>'2020'!X10</f>
        <v>5.2989130434782608E-2</v>
      </c>
      <c r="AE42" s="44">
        <f>'2020'!Y10</f>
        <v>19.347945205479451</v>
      </c>
      <c r="AF42" s="45">
        <f>'2020'!Z10</f>
        <v>117.30975853856673</v>
      </c>
      <c r="AG42" s="45">
        <f>'2020'!AA10</f>
        <v>33.495563271604944</v>
      </c>
      <c r="AH42" s="45">
        <f>'2020'!AB10</f>
        <v>0.25552050473186122</v>
      </c>
      <c r="AI42" s="45">
        <f>'2020'!AC10</f>
        <v>5.4</v>
      </c>
      <c r="AJ42" s="45">
        <f t="shared" si="4"/>
        <v>11.238095238095237</v>
      </c>
      <c r="AK42" s="45">
        <f t="shared" si="5"/>
        <v>3.9393939393939391E-2</v>
      </c>
      <c r="AL42" s="45">
        <f>'2020'!AD10</f>
        <v>88.6</v>
      </c>
      <c r="AM42" s="45">
        <f>'2020'!AE10</f>
        <v>3.48</v>
      </c>
      <c r="AN42" s="46">
        <f>'2020'!AF10</f>
        <v>40.1</v>
      </c>
      <c r="AO42" s="47">
        <f>'2020'!AG10</f>
        <v>9</v>
      </c>
      <c r="AP42" s="48">
        <f>'2020'!AH10</f>
        <v>5</v>
      </c>
      <c r="AQ42" s="48">
        <f>'2020'!AI10</f>
        <v>7</v>
      </c>
      <c r="AR42" s="48">
        <f>IF(AF42&gt;113.25,10,IF(AF42&gt;=107.84,9,IF(AF42&gt;=105.37,8,IF(AF42&gt;=103.25,7,IF(AF42&gt;=100.55,6,IF(AF42&gt;=98.75,5,IF(AF42&gt;=96.08,4,IF(AF42&gt;=94.39,3,IF(AF42&gt;=88.43,2,IF(AF42&gt;=85.16,1,IF(AF42&lt;85.16,0,FALSE)))))))))))</f>
        <v>10</v>
      </c>
      <c r="AS42" s="48">
        <f>'2020'!AK10</f>
        <v>6</v>
      </c>
      <c r="AT42" s="48">
        <f>'2020'!AL10</f>
        <v>1</v>
      </c>
      <c r="AU42" s="48">
        <f>'2020'!AM10</f>
        <v>3</v>
      </c>
      <c r="AV42" s="48">
        <f>'2020'!AN10</f>
        <v>2</v>
      </c>
      <c r="AW42" s="49" t="str">
        <f>IF(S42=1,10,IF(S42=2,7,IF(S42=3,6,IF(S42=4,4,IF(S42=5,3,IF(S42=6,2,IF(S42=7,1,IF(S42=0,0,"-"))))))))</f>
        <v>-</v>
      </c>
      <c r="AX42" s="50">
        <f>'2020'!AP10</f>
        <v>0</v>
      </c>
      <c r="AY42" s="55">
        <f>'2020'!AQ10</f>
        <v>0</v>
      </c>
      <c r="AZ42" s="56">
        <f>'2020'!AR10</f>
        <v>2096</v>
      </c>
      <c r="BA42" s="56">
        <f>'2020'!AS10</f>
        <v>0</v>
      </c>
      <c r="BB42" s="56">
        <f>'2020'!AT10</f>
        <v>25</v>
      </c>
      <c r="BC42" s="56">
        <f>'2020'!AU10</f>
        <v>0</v>
      </c>
      <c r="BD42" s="56">
        <f>'2020'!AV10</f>
        <v>0</v>
      </c>
      <c r="BE42" s="57">
        <f>'2020'!AW10</f>
        <v>0</v>
      </c>
      <c r="BF42" s="57">
        <f>'2020'!AX10</f>
        <v>0</v>
      </c>
      <c r="BG42" s="57">
        <f>'2020'!AY10</f>
        <v>0</v>
      </c>
      <c r="BH42" s="57">
        <f>'2020'!AZ10</f>
        <v>0</v>
      </c>
      <c r="BI42" s="56">
        <f>'2020'!BA10</f>
        <v>0</v>
      </c>
      <c r="BJ42" s="56">
        <f>'2020'!BB10</f>
        <v>3038</v>
      </c>
      <c r="BK42" s="56">
        <f>'2020'!BC10</f>
        <v>0</v>
      </c>
      <c r="BL42" s="56">
        <f>'2020'!BD10</f>
        <v>0</v>
      </c>
      <c r="BM42" s="58">
        <f>'2020'!BE10</f>
        <v>20</v>
      </c>
      <c r="BN42" s="55">
        <f>'2020'!BF10</f>
        <v>0</v>
      </c>
      <c r="BO42" s="56">
        <f>'2020'!BG10</f>
        <v>2466</v>
      </c>
      <c r="BP42" s="56">
        <f>'2020'!BH10</f>
        <v>0</v>
      </c>
      <c r="BQ42" s="56">
        <f>'2020'!BI10</f>
        <v>31</v>
      </c>
      <c r="BR42" s="56">
        <f>'2020'!BJ10</f>
        <v>0</v>
      </c>
      <c r="BS42" s="56">
        <f>'2020'!BK10</f>
        <v>0</v>
      </c>
      <c r="BT42" s="57">
        <f>'2020'!BL10</f>
        <v>0</v>
      </c>
      <c r="BU42" s="57">
        <f>'2020'!BM10</f>
        <v>0</v>
      </c>
      <c r="BV42" s="57">
        <f>'2020'!BN10</f>
        <v>0</v>
      </c>
      <c r="BW42" s="57">
        <f>'2020'!BO10</f>
        <v>0</v>
      </c>
      <c r="BX42" s="56">
        <f>'2020'!BP10</f>
        <v>0</v>
      </c>
      <c r="BY42" s="56">
        <f>'2020'!BQ10</f>
        <v>3324</v>
      </c>
      <c r="BZ42" s="56">
        <f>'2020'!BR10</f>
        <v>0</v>
      </c>
      <c r="CA42" s="56">
        <f>'2020'!BS10</f>
        <v>0</v>
      </c>
      <c r="CB42" s="58">
        <f>'2020'!BT10</f>
        <v>22</v>
      </c>
      <c r="CC42" s="55">
        <f>'2020'!BU10</f>
        <v>1592</v>
      </c>
      <c r="CD42" s="56">
        <f>'2020'!BV10</f>
        <v>1773</v>
      </c>
      <c r="CE42" s="56">
        <f>'2020'!BW10</f>
        <v>14</v>
      </c>
      <c r="CF42" s="56">
        <f>'2020'!BX10</f>
        <v>15</v>
      </c>
      <c r="CG42" s="56">
        <f>'2020'!BY10</f>
        <v>299</v>
      </c>
      <c r="CH42" s="56">
        <f>'2020'!BZ10</f>
        <v>64</v>
      </c>
      <c r="CI42" s="57">
        <f>'2020'!CA10</f>
        <v>5.3</v>
      </c>
      <c r="CJ42" s="57">
        <f>'2020'!CB10</f>
        <v>83</v>
      </c>
      <c r="CK42" s="57">
        <f>'2020'!CC10</f>
        <v>3.88</v>
      </c>
      <c r="CL42" s="57">
        <f>'2020'!CD10</f>
        <v>40.6</v>
      </c>
      <c r="CM42" s="56">
        <f>'2020'!CE10</f>
        <v>0</v>
      </c>
      <c r="CN42" s="56">
        <f>'2020'!CF10</f>
        <v>3273</v>
      </c>
      <c r="CO42" s="56">
        <f>'2020'!CG10</f>
        <v>0</v>
      </c>
      <c r="CP42" s="56">
        <f>'2020'!CH10</f>
        <v>0</v>
      </c>
      <c r="CQ42" s="58">
        <f>'2020'!CI10</f>
        <v>21</v>
      </c>
      <c r="CR42" s="55">
        <f>'2020'!CJ10</f>
        <v>1104</v>
      </c>
      <c r="CS42" s="56">
        <f>'2020'!CK10</f>
        <v>2027</v>
      </c>
      <c r="CT42" s="56">
        <f>'2020'!CL10</f>
        <v>10</v>
      </c>
      <c r="CU42" s="56">
        <f>'2020'!CM10</f>
        <v>28</v>
      </c>
      <c r="CV42" s="56">
        <f>'2020'!CN10</f>
        <v>226</v>
      </c>
      <c r="CW42" s="56">
        <f>'2020'!CO10</f>
        <v>53</v>
      </c>
      <c r="CX42" s="57">
        <f>'2020'!CP10</f>
        <v>4.9000000000000004</v>
      </c>
      <c r="CY42" s="57">
        <f>'2020'!CQ10</f>
        <v>71.900000000000006</v>
      </c>
      <c r="CZ42" s="57">
        <f>'2020'!CR10</f>
        <v>3.17</v>
      </c>
      <c r="DA42" s="57">
        <f>'2020'!CS10</f>
        <v>40.1</v>
      </c>
      <c r="DB42" s="56">
        <f>'2020'!CT10</f>
        <v>41</v>
      </c>
      <c r="DC42" s="56">
        <f>'2020'!CU10</f>
        <v>3297</v>
      </c>
      <c r="DD42" s="56">
        <f>'2020'!CV10</f>
        <v>8</v>
      </c>
      <c r="DE42" s="56">
        <f>'2020'!CW10</f>
        <v>0</v>
      </c>
      <c r="DF42" s="58">
        <f>'2020'!CX10</f>
        <v>20</v>
      </c>
      <c r="DG42" s="55">
        <f>'2020'!CY10</f>
        <v>1699</v>
      </c>
      <c r="DH42" s="56">
        <f>'2020'!CZ10</f>
        <v>1784</v>
      </c>
      <c r="DI42" s="56">
        <f>'2020'!DA10</f>
        <v>14</v>
      </c>
      <c r="DJ42" s="56">
        <f>'2020'!DB10</f>
        <v>16</v>
      </c>
      <c r="DK42" s="56">
        <f>'2020'!DC10</f>
        <v>317</v>
      </c>
      <c r="DL42" s="56">
        <f>'2020'!DD10</f>
        <v>81</v>
      </c>
      <c r="DM42" s="57">
        <f>'2020'!DE10</f>
        <v>5.4</v>
      </c>
      <c r="DN42" s="57">
        <f>'2020'!DF10</f>
        <v>88.6</v>
      </c>
      <c r="DO42" s="57">
        <f>'2020'!DG10</f>
        <v>3.48</v>
      </c>
      <c r="DP42" s="57">
        <f>'2020'!DH10</f>
        <v>31.7</v>
      </c>
      <c r="DQ42" s="56">
        <f>'2020'!DI10</f>
        <v>195</v>
      </c>
      <c r="DR42" s="56">
        <f>'2020'!DJ10</f>
        <v>3312</v>
      </c>
      <c r="DS42" s="56">
        <f>'2020'!DK10</f>
        <v>13</v>
      </c>
      <c r="DT42" s="56">
        <f>'2020'!DL10</f>
        <v>0</v>
      </c>
      <c r="DU42" s="58">
        <f>'2020'!DM10</f>
        <v>26</v>
      </c>
    </row>
    <row r="43" spans="1:125" ht="15.75" customHeight="1" x14ac:dyDescent="0.2">
      <c r="A43" s="33">
        <f t="shared" si="0"/>
        <v>41</v>
      </c>
      <c r="B43" s="11">
        <f>'2025'!A9</f>
        <v>7</v>
      </c>
      <c r="C43" s="11">
        <v>2025</v>
      </c>
      <c r="D43" s="34" t="str">
        <f>'2025'!B9</f>
        <v>Bhayshul Tuten</v>
      </c>
      <c r="E43" s="14">
        <f>'2025'!C9</f>
        <v>9.6833333333333336</v>
      </c>
      <c r="F43" s="14">
        <f t="shared" si="6"/>
        <v>83.399999999999991</v>
      </c>
      <c r="G43" s="35">
        <f t="shared" si="2"/>
        <v>1.0038392548102106</v>
      </c>
      <c r="H43" s="36" t="str">
        <f>'2025'!D9</f>
        <v>Virginia Tech</v>
      </c>
      <c r="I43" s="37">
        <f>'2025'!E9</f>
        <v>3</v>
      </c>
      <c r="J43" s="38">
        <f>'2025'!F9</f>
        <v>37666</v>
      </c>
      <c r="K43" s="39">
        <f>'2025'!G9</f>
        <v>22.210958904109589</v>
      </c>
      <c r="L43" s="39" t="str">
        <f>'2025'!H9</f>
        <v>SR</v>
      </c>
      <c r="M43" s="39">
        <f>'2025'!I9</f>
        <v>22.213698630136985</v>
      </c>
      <c r="N43" s="39" t="str">
        <f t="shared" si="3"/>
        <v>JITTERBUG</v>
      </c>
      <c r="O43" s="39" t="str">
        <f t="shared" si="9"/>
        <v>+RECEIVER</v>
      </c>
      <c r="P43" s="37">
        <f>'2025'!J9</f>
        <v>69</v>
      </c>
      <c r="Q43" s="37">
        <f>'2025'!K9</f>
        <v>200</v>
      </c>
      <c r="R43" s="37">
        <f>'2025'!L9</f>
        <v>4.32</v>
      </c>
      <c r="S43" s="40">
        <f>'2025'!M9</f>
        <v>104</v>
      </c>
      <c r="T43" s="41">
        <f>'2025'!N9</f>
        <v>0</v>
      </c>
      <c r="U43" s="42">
        <f>'2025'!O9</f>
        <v>0.109375</v>
      </c>
      <c r="V43" s="42">
        <f>'2025'!P9</f>
        <v>0.38098434004474274</v>
      </c>
      <c r="W43" s="42">
        <f>'2025'!Q9</f>
        <v>0.21652421652421652</v>
      </c>
      <c r="X43" s="42">
        <f>'2025'!R9</f>
        <v>0.30426615255326511</v>
      </c>
      <c r="Y43" s="42">
        <f>'2025'!S9</f>
        <v>0.34262524629900393</v>
      </c>
      <c r="Z43" s="42">
        <f>'2025'!T9</f>
        <v>0.30836272166910356</v>
      </c>
      <c r="AA43" s="42">
        <f>'2025'!U9</f>
        <v>8.6571831737919991E-2</v>
      </c>
      <c r="AB43" s="42">
        <f>'2025'!V9</f>
        <v>3.8878755879811842E-2</v>
      </c>
      <c r="AC43" s="42">
        <f>'2025'!W9</f>
        <v>6.272529380886592E-2</v>
      </c>
      <c r="AD43" s="43">
        <f>'2025'!X9</f>
        <v>5.6452764427979328E-2</v>
      </c>
      <c r="AE43" s="44">
        <f>'2025'!Y9</f>
        <v>19.56986301369863</v>
      </c>
      <c r="AF43" s="45">
        <f>'2025'!Z9</f>
        <v>114.84841449944582</v>
      </c>
      <c r="AG43" s="45">
        <f>'2025'!AA9</f>
        <v>29.531611006091154</v>
      </c>
      <c r="AH43" s="45">
        <f>'2025'!AB9</f>
        <v>0.39428571428571429</v>
      </c>
      <c r="AI43" s="45">
        <f>'2025'!AC9</f>
        <v>6.2841530054644812</v>
      </c>
      <c r="AJ43" s="45">
        <f t="shared" si="4"/>
        <v>9.9425287356321839</v>
      </c>
      <c r="AK43" s="45">
        <f t="shared" si="5"/>
        <v>0.11165048543689321</v>
      </c>
      <c r="AL43" s="45">
        <f>'2025'!AD9</f>
        <v>143.19999999999999</v>
      </c>
      <c r="AM43" s="45">
        <f>'2025'!AE9</f>
        <v>4.4000000000000004</v>
      </c>
      <c r="AN43" s="46">
        <f>'2025'!AF9</f>
        <v>54</v>
      </c>
      <c r="AO43" s="47">
        <f>'2025'!AG9</f>
        <v>8</v>
      </c>
      <c r="AP43" s="48">
        <f>'2025'!AH9</f>
        <v>6</v>
      </c>
      <c r="AQ43" s="48">
        <f>'2025'!AI9</f>
        <v>6</v>
      </c>
      <c r="AR43" s="48">
        <f>'2025'!AJ9</f>
        <v>10</v>
      </c>
      <c r="AS43" s="48">
        <f>'2025'!AK9</f>
        <v>10</v>
      </c>
      <c r="AT43" s="48">
        <f>'2025'!AL9</f>
        <v>4</v>
      </c>
      <c r="AU43" s="48">
        <f>'2025'!AM9</f>
        <v>7</v>
      </c>
      <c r="AV43" s="48">
        <f>'2025'!AN9</f>
        <v>6</v>
      </c>
      <c r="AW43" s="49">
        <f>'2025'!AO9</f>
        <v>4</v>
      </c>
      <c r="AX43" s="50">
        <f>'2025'!AP9</f>
        <v>0</v>
      </c>
      <c r="AY43" s="55">
        <f>'2025'!AQ9</f>
        <v>0</v>
      </c>
      <c r="AZ43" s="56">
        <f>'2025'!AR9</f>
        <v>1</v>
      </c>
      <c r="BA43" s="56">
        <f>'2025'!AS9</f>
        <v>0</v>
      </c>
      <c r="BB43" s="56">
        <f>'2025'!AT9</f>
        <v>0</v>
      </c>
      <c r="BC43" s="56">
        <f>'2025'!AU9</f>
        <v>0</v>
      </c>
      <c r="BD43" s="56">
        <f>'2025'!AV9</f>
        <v>0</v>
      </c>
      <c r="BE43" s="57">
        <f>'2025'!AW9</f>
        <v>0</v>
      </c>
      <c r="BF43" s="57">
        <f>'2025'!AX9</f>
        <v>0</v>
      </c>
      <c r="BG43" s="57">
        <f>'2025'!AY9</f>
        <v>0</v>
      </c>
      <c r="BH43" s="57">
        <f>'2025'!AZ9</f>
        <v>0</v>
      </c>
      <c r="BI43" s="56">
        <f>'2025'!BA9</f>
        <v>0</v>
      </c>
      <c r="BJ43" s="56">
        <f>'2025'!BB9</f>
        <v>1</v>
      </c>
      <c r="BK43" s="56">
        <f>'2025'!BC9</f>
        <v>0</v>
      </c>
      <c r="BL43" s="56">
        <f>'2025'!BD9</f>
        <v>0</v>
      </c>
      <c r="BM43" s="58">
        <f>'2025'!BE9</f>
        <v>0</v>
      </c>
      <c r="BN43" s="55">
        <f>'2025'!BF9</f>
        <v>189</v>
      </c>
      <c r="BO43" s="56">
        <f>'2025'!BG9</f>
        <v>1709</v>
      </c>
      <c r="BP43" s="56">
        <f>'2025'!BH9</f>
        <v>2</v>
      </c>
      <c r="BQ43" s="56">
        <f>'2025'!BI9</f>
        <v>14</v>
      </c>
      <c r="BR43" s="56">
        <f>'2025'!BJ9</f>
        <v>34</v>
      </c>
      <c r="BS43" s="56">
        <f>'2025'!BK9</f>
        <v>11</v>
      </c>
      <c r="BT43" s="57">
        <f>'2025'!BL9</f>
        <v>5.56</v>
      </c>
      <c r="BU43" s="57">
        <f>'2025'!BM9</f>
        <v>173.6</v>
      </c>
      <c r="BV43" s="57">
        <f>'2025'!BN9</f>
        <v>4.1500000000000004</v>
      </c>
      <c r="BW43" s="57">
        <f>'2025'!BO9</f>
        <v>41.8</v>
      </c>
      <c r="BX43" s="56">
        <f>'2025'!BP9</f>
        <v>224</v>
      </c>
      <c r="BY43" s="56">
        <f>'2025'!BQ9</f>
        <v>2067</v>
      </c>
      <c r="BZ43" s="56">
        <f>'2025'!BR9</f>
        <v>9</v>
      </c>
      <c r="CA43" s="56">
        <f>'2025'!BS9</f>
        <v>1</v>
      </c>
      <c r="CB43" s="58">
        <f>'2025'!BT9</f>
        <v>12</v>
      </c>
      <c r="CC43" s="55">
        <f>'2025'!BU9</f>
        <v>1370</v>
      </c>
      <c r="CD43" s="56">
        <f>'2025'!BV9</f>
        <v>2302</v>
      </c>
      <c r="CE43" s="56">
        <f>'2025'!BW9</f>
        <v>13</v>
      </c>
      <c r="CF43" s="56">
        <f>'2025'!BX9</f>
        <v>19</v>
      </c>
      <c r="CG43" s="56">
        <f>'2025'!BY9</f>
        <v>208</v>
      </c>
      <c r="CH43" s="56">
        <f>'2025'!BZ9</f>
        <v>76</v>
      </c>
      <c r="CI43" s="57">
        <f>'2025'!CA9</f>
        <v>6.59</v>
      </c>
      <c r="CJ43" s="57">
        <f>'2025'!CB9</f>
        <v>157</v>
      </c>
      <c r="CK43" s="57">
        <f>'2025'!CC9</f>
        <v>4.3499999999999996</v>
      </c>
      <c r="CL43" s="57">
        <f>'2025'!CD9</f>
        <v>48.5</v>
      </c>
      <c r="CM43" s="56">
        <f>'2025'!CE9</f>
        <v>333</v>
      </c>
      <c r="CN43" s="56">
        <f>'2025'!CF9</f>
        <v>2168</v>
      </c>
      <c r="CO43" s="56">
        <f>'2025'!CG9</f>
        <v>30</v>
      </c>
      <c r="CP43" s="56">
        <f>'2025'!CH9</f>
        <v>4</v>
      </c>
      <c r="CQ43" s="58">
        <f>'2025'!CI9</f>
        <v>17</v>
      </c>
      <c r="CR43" s="55">
        <f>'2025'!CJ9</f>
        <v>875</v>
      </c>
      <c r="CS43" s="56">
        <f>'2025'!CK9</f>
        <v>2467.4</v>
      </c>
      <c r="CT43" s="56">
        <f>'2025'!CL9</f>
        <v>10</v>
      </c>
      <c r="CU43" s="56">
        <f>'2025'!CM9</f>
        <v>19.5</v>
      </c>
      <c r="CV43" s="56">
        <f>'2025'!CN9</f>
        <v>175</v>
      </c>
      <c r="CW43" s="56">
        <f>'2025'!CO9</f>
        <v>69</v>
      </c>
      <c r="CX43" s="57">
        <f>'2025'!CP9</f>
        <v>5</v>
      </c>
      <c r="CY43" s="57">
        <f>'2025'!CQ9</f>
        <v>140.1</v>
      </c>
      <c r="CZ43" s="57">
        <f>'2025'!CR9</f>
        <v>3.74</v>
      </c>
      <c r="DA43" s="57">
        <f>'2025'!CS9</f>
        <v>34.9</v>
      </c>
      <c r="DB43" s="56">
        <f>'2025'!CT9</f>
        <v>227</v>
      </c>
      <c r="DC43" s="56">
        <f>'2025'!CU9</f>
        <v>2622.1</v>
      </c>
      <c r="DD43" s="56">
        <f>'2025'!CV9</f>
        <v>25</v>
      </c>
      <c r="DE43" s="56">
        <f>'2025'!CW9</f>
        <v>2</v>
      </c>
      <c r="DF43" s="58">
        <f>'2025'!CX9</f>
        <v>23.4</v>
      </c>
      <c r="DG43" s="55">
        <f>'2025'!CY9</f>
        <v>1150</v>
      </c>
      <c r="DH43" s="56">
        <f>'2025'!CZ9</f>
        <v>1962.4</v>
      </c>
      <c r="DI43" s="56">
        <f>'2025'!DA9</f>
        <v>15</v>
      </c>
      <c r="DJ43" s="56">
        <f>'2025'!DB9</f>
        <v>25.3</v>
      </c>
      <c r="DK43" s="56">
        <f>'2025'!DC9</f>
        <v>183</v>
      </c>
      <c r="DL43" s="56">
        <f>'2025'!DD9</f>
        <v>62</v>
      </c>
      <c r="DM43" s="57">
        <f>'2025'!DE9</f>
        <v>6.2841530054644812</v>
      </c>
      <c r="DN43" s="57">
        <f>'2025'!DF9</f>
        <v>143.19999999999999</v>
      </c>
      <c r="DO43" s="57">
        <f>'2025'!DG9</f>
        <v>4.4000000000000004</v>
      </c>
      <c r="DP43" s="57">
        <f>'2025'!DH9</f>
        <v>54</v>
      </c>
      <c r="DQ43" s="56">
        <f>'2025'!DI9</f>
        <v>81</v>
      </c>
      <c r="DR43" s="56">
        <f>'2025'!DJ9</f>
        <v>2083.4</v>
      </c>
      <c r="DS43" s="56">
        <f>'2025'!DK9</f>
        <v>23</v>
      </c>
      <c r="DT43" s="56">
        <f>'2025'!DL9</f>
        <v>2</v>
      </c>
      <c r="DU43" s="58">
        <f>'2025'!DM9</f>
        <v>14.3</v>
      </c>
    </row>
    <row r="44" spans="1:125" ht="15.75" customHeight="1" x14ac:dyDescent="0.2">
      <c r="A44" s="33">
        <f t="shared" si="0"/>
        <v>42</v>
      </c>
      <c r="B44" s="11">
        <f>'2025'!A10</f>
        <v>8</v>
      </c>
      <c r="C44" s="11">
        <v>2025</v>
      </c>
      <c r="D44" s="34" t="str">
        <f>'2025'!B10</f>
        <v>Cam Skattebo</v>
      </c>
      <c r="E44" s="14">
        <f>'2025'!C10</f>
        <v>9.5722222222222229</v>
      </c>
      <c r="F44" s="14">
        <f t="shared" si="6"/>
        <v>83</v>
      </c>
      <c r="G44" s="35">
        <f t="shared" si="2"/>
        <v>0.9581433995214137</v>
      </c>
      <c r="H44" s="36" t="str">
        <f>'2025'!D10</f>
        <v>Arizona State</v>
      </c>
      <c r="I44" s="37">
        <f>'2025'!E10</f>
        <v>3</v>
      </c>
      <c r="J44" s="38">
        <f>'2025'!F10</f>
        <v>37292</v>
      </c>
      <c r="K44" s="39">
        <f>'2025'!G10</f>
        <v>23.235616438356164</v>
      </c>
      <c r="L44" s="39" t="str">
        <f>'2025'!H10</f>
        <v>SR</v>
      </c>
      <c r="M44" s="39">
        <f>'2025'!I10</f>
        <v>23.238356164383561</v>
      </c>
      <c r="N44" s="39" t="str">
        <f t="shared" si="3"/>
        <v>BELL CALF</v>
      </c>
      <c r="O44" s="39" t="str">
        <f t="shared" si="9"/>
        <v>3DOWN</v>
      </c>
      <c r="P44" s="37">
        <f>'2025'!J10</f>
        <v>69</v>
      </c>
      <c r="Q44" s="37">
        <f>'2025'!K10</f>
        <v>219</v>
      </c>
      <c r="R44" s="37">
        <f>'2025'!L10</f>
        <v>4.57</v>
      </c>
      <c r="S44" s="40">
        <f>'2025'!M10</f>
        <v>105</v>
      </c>
      <c r="T44" s="41">
        <f>'2025'!N10</f>
        <v>0</v>
      </c>
      <c r="U44" s="42">
        <f>'2025'!O10</f>
        <v>0.16255503823709103</v>
      </c>
      <c r="V44" s="42">
        <f>'2025'!P10</f>
        <v>0.26395631067961167</v>
      </c>
      <c r="W44" s="42">
        <f>'2025'!Q10</f>
        <v>0.2660709853561678</v>
      </c>
      <c r="X44" s="42">
        <f>'2025'!R10</f>
        <v>0.40396259539249751</v>
      </c>
      <c r="Y44" s="42">
        <f>'2025'!S10</f>
        <v>0.40396259539249751</v>
      </c>
      <c r="Z44" s="42">
        <f>'2025'!T10</f>
        <v>0.36356633585324777</v>
      </c>
      <c r="AA44" s="42">
        <f>'2025'!U10</f>
        <v>0.1133122028526149</v>
      </c>
      <c r="AB44" s="42">
        <f>'2025'!V10</f>
        <v>0.18200100553041729</v>
      </c>
      <c r="AC44" s="42">
        <f>'2025'!W10</f>
        <v>0.18200100553041729</v>
      </c>
      <c r="AD44" s="43">
        <f>'2025'!X10</f>
        <v>0.16380090497737557</v>
      </c>
      <c r="AE44" s="44">
        <f>'2025'!Y10</f>
        <v>19.580821917808219</v>
      </c>
      <c r="AF44" s="45">
        <f>'2025'!Z10</f>
        <v>100.41747809719602</v>
      </c>
      <c r="AG44" s="45">
        <f>'2025'!AA10</f>
        <v>32.337114051669815</v>
      </c>
      <c r="AH44" s="45">
        <f>'2025'!AB10</f>
        <v>0.34693877551020408</v>
      </c>
      <c r="AI44" s="45">
        <f>'2025'!AC10</f>
        <v>5.8231292517006805</v>
      </c>
      <c r="AJ44" s="45">
        <f t="shared" si="4"/>
        <v>11.918918918918919</v>
      </c>
      <c r="AK44" s="45">
        <f t="shared" si="5"/>
        <v>0.13017751479289941</v>
      </c>
      <c r="AL44" s="45">
        <f>'2025'!AD10</f>
        <v>139.1</v>
      </c>
      <c r="AM44" s="45">
        <f>'2025'!AE10</f>
        <v>4.09</v>
      </c>
      <c r="AN44" s="46">
        <f>'2025'!AF10</f>
        <v>34.9</v>
      </c>
      <c r="AO44" s="47">
        <f>'2025'!AG10</f>
        <v>10</v>
      </c>
      <c r="AP44" s="48">
        <f>'2025'!AH10</f>
        <v>10</v>
      </c>
      <c r="AQ44" s="48">
        <f>'2025'!AI10</f>
        <v>6</v>
      </c>
      <c r="AR44" s="48">
        <f>'2025'!AJ10</f>
        <v>5</v>
      </c>
      <c r="AS44" s="48">
        <f>'2025'!AK10</f>
        <v>9</v>
      </c>
      <c r="AT44" s="48">
        <f>'2025'!AL10</f>
        <v>2</v>
      </c>
      <c r="AU44" s="48">
        <f>'2025'!AM10</f>
        <v>7</v>
      </c>
      <c r="AV44" s="48">
        <f>'2025'!AN10</f>
        <v>5</v>
      </c>
      <c r="AW44" s="49">
        <f>'2025'!AO10</f>
        <v>4</v>
      </c>
      <c r="AX44" s="50">
        <f>'2025'!AP10</f>
        <v>0</v>
      </c>
      <c r="AY44" s="55">
        <f>'2025'!AQ10</f>
        <v>0</v>
      </c>
      <c r="AZ44" s="56">
        <f>'2025'!AR10</f>
        <v>1</v>
      </c>
      <c r="BA44" s="56">
        <f>'2025'!AS10</f>
        <v>0</v>
      </c>
      <c r="BB44" s="56">
        <f>'2025'!AT10</f>
        <v>0</v>
      </c>
      <c r="BC44" s="56">
        <f>'2025'!AU10</f>
        <v>0</v>
      </c>
      <c r="BD44" s="56">
        <f>'2025'!AV10</f>
        <v>0</v>
      </c>
      <c r="BE44" s="57">
        <f>'2025'!AW10</f>
        <v>0</v>
      </c>
      <c r="BF44" s="57">
        <f>'2025'!AX10</f>
        <v>0</v>
      </c>
      <c r="BG44" s="57">
        <f>'2025'!AY10</f>
        <v>0</v>
      </c>
      <c r="BH44" s="57">
        <f>'2025'!AZ10</f>
        <v>0</v>
      </c>
      <c r="BI44" s="56">
        <f>'2025'!BA10</f>
        <v>0</v>
      </c>
      <c r="BJ44" s="56">
        <f>'2025'!BB10</f>
        <v>0</v>
      </c>
      <c r="BK44" s="56">
        <f>'2025'!BC10</f>
        <v>0</v>
      </c>
      <c r="BL44" s="56">
        <f>'2025'!BD10</f>
        <v>0</v>
      </c>
      <c r="BM44" s="58">
        <f>'2025'!BE10</f>
        <v>0</v>
      </c>
      <c r="BN44" s="55">
        <f>'2025'!BF10</f>
        <v>520</v>
      </c>
      <c r="BO44" s="56">
        <f>'2025'!BG10</f>
        <v>1628.25</v>
      </c>
      <c r="BP44" s="56">
        <f>'2025'!BH10</f>
        <v>6</v>
      </c>
      <c r="BQ44" s="56">
        <f>'2025'!BI10</f>
        <v>15.75</v>
      </c>
      <c r="BR44" s="56">
        <f>'2025'!BJ10</f>
        <v>57</v>
      </c>
      <c r="BS44" s="56">
        <f>'2025'!BK10</f>
        <v>34</v>
      </c>
      <c r="BT44" s="57">
        <f>'2025'!BL10</f>
        <v>9.1228070175438596</v>
      </c>
      <c r="BU44" s="57">
        <f>'2025'!BM10</f>
        <v>356</v>
      </c>
      <c r="BV44" s="57">
        <f>'2025'!BN10</f>
        <v>6.14</v>
      </c>
      <c r="BW44" s="57">
        <f>'2025'!BO10</f>
        <v>40.4</v>
      </c>
      <c r="BX44" s="56">
        <f>'2025'!BP10</f>
        <v>123</v>
      </c>
      <c r="BY44" s="56">
        <f>'2025'!BQ10</f>
        <v>2327.3333333333335</v>
      </c>
      <c r="BZ44" s="56">
        <f>'2025'!BR10</f>
        <v>12</v>
      </c>
      <c r="CA44" s="56">
        <f>'2025'!BS10</f>
        <v>1</v>
      </c>
      <c r="CB44" s="58">
        <f>'2025'!BT10</f>
        <v>13.333333333333334</v>
      </c>
      <c r="CC44" s="55">
        <f>'2025'!BU10</f>
        <v>1369</v>
      </c>
      <c r="CD44" s="56">
        <f>'2025'!BV10</f>
        <v>3253</v>
      </c>
      <c r="CE44" s="56">
        <f>'2025'!BW10</f>
        <v>7</v>
      </c>
      <c r="CF44" s="56">
        <f>'2025'!BX10</f>
        <v>18</v>
      </c>
      <c r="CG44" s="56">
        <f>'2025'!BY10</f>
        <v>196</v>
      </c>
      <c r="CH44" s="56">
        <f>'2025'!BZ10</f>
        <v>70</v>
      </c>
      <c r="CI44" s="57">
        <f>'2025'!CA10</f>
        <v>6.9846938775510203</v>
      </c>
      <c r="CJ44" s="57">
        <f>'2025'!CB10</f>
        <v>164.2</v>
      </c>
      <c r="CK44" s="57">
        <f>'2025'!CC10</f>
        <v>3.88</v>
      </c>
      <c r="CL44" s="57">
        <f>'2025'!CD10</f>
        <v>40.799999999999997</v>
      </c>
      <c r="CM44" s="56">
        <f>'2025'!CE10</f>
        <v>371</v>
      </c>
      <c r="CN44" s="56">
        <f>'2025'!CF10</f>
        <v>3339.0000000000005</v>
      </c>
      <c r="CO44" s="56">
        <f>'2025'!CG10</f>
        <v>31</v>
      </c>
      <c r="CP44" s="56">
        <f>'2025'!CH10</f>
        <v>3</v>
      </c>
      <c r="CQ44" s="58">
        <f>'2025'!CI10</f>
        <v>31</v>
      </c>
      <c r="CR44" s="55">
        <f>'2025'!CJ10</f>
        <v>786</v>
      </c>
      <c r="CS44" s="56">
        <f>'2025'!CK10</f>
        <v>1505</v>
      </c>
      <c r="CT44" s="56">
        <f>'2025'!CL10</f>
        <v>9</v>
      </c>
      <c r="CU44" s="56">
        <f>'2025'!CM10</f>
        <v>17</v>
      </c>
      <c r="CV44" s="56">
        <f>'2025'!CN10</f>
        <v>164</v>
      </c>
      <c r="CW44" s="56">
        <f>'2025'!CO10</f>
        <v>55</v>
      </c>
      <c r="CX44" s="57">
        <f>'2025'!CP10</f>
        <v>4.7926829268292686</v>
      </c>
      <c r="CY44" s="57">
        <f>'2025'!CQ10</f>
        <v>107.3</v>
      </c>
      <c r="CZ44" s="57">
        <f>'2025'!CR10</f>
        <v>3.01</v>
      </c>
      <c r="DA44" s="57">
        <f>'2025'!CS10</f>
        <v>18.600000000000001</v>
      </c>
      <c r="DB44" s="56">
        <f>'2025'!CT10</f>
        <v>286</v>
      </c>
      <c r="DC44" s="56">
        <f>'2025'!CU10</f>
        <v>2524</v>
      </c>
      <c r="DD44" s="56">
        <f>'2025'!CV10</f>
        <v>24</v>
      </c>
      <c r="DE44" s="56">
        <f>'2025'!CW10</f>
        <v>1</v>
      </c>
      <c r="DF44" s="58">
        <f>'2025'!CX10</f>
        <v>8</v>
      </c>
      <c r="DG44" s="55">
        <f>'2025'!CY10</f>
        <v>1712</v>
      </c>
      <c r="DH44" s="56">
        <f>'2025'!CZ10</f>
        <v>2598.7000000000003</v>
      </c>
      <c r="DI44" s="56">
        <f>'2025'!DA10</f>
        <v>21</v>
      </c>
      <c r="DJ44" s="56">
        <f>'2025'!DB10</f>
        <v>23.1</v>
      </c>
      <c r="DK44" s="56">
        <f>'2025'!DC10</f>
        <v>294</v>
      </c>
      <c r="DL44" s="56">
        <f>'2025'!DD10</f>
        <v>102</v>
      </c>
      <c r="DM44" s="57">
        <f>'2025'!DE10</f>
        <v>5.8231292517006805</v>
      </c>
      <c r="DN44" s="57">
        <f>'2025'!DF10</f>
        <v>139.1</v>
      </c>
      <c r="DO44" s="57">
        <f>'2025'!DG10</f>
        <v>4.09</v>
      </c>
      <c r="DP44" s="57">
        <f>'2025'!DH10</f>
        <v>34.9</v>
      </c>
      <c r="DQ44" s="56">
        <f>'2025'!DI10</f>
        <v>543</v>
      </c>
      <c r="DR44" s="56">
        <f>'2025'!DJ10</f>
        <v>2983.5</v>
      </c>
      <c r="DS44" s="56">
        <f>'2025'!DK10</f>
        <v>44</v>
      </c>
      <c r="DT44" s="56">
        <f>'2025'!DL10</f>
        <v>3</v>
      </c>
      <c r="DU44" s="58">
        <f>'2025'!DM10</f>
        <v>19.8</v>
      </c>
    </row>
    <row r="45" spans="1:125" ht="15.75" customHeight="1" x14ac:dyDescent="0.2">
      <c r="A45" s="33">
        <f t="shared" si="0"/>
        <v>43</v>
      </c>
      <c r="B45" s="11">
        <f>'2023'!A8</f>
        <v>6</v>
      </c>
      <c r="C45" s="11">
        <v>2023</v>
      </c>
      <c r="D45" s="34" t="str">
        <f>'2023'!B8</f>
        <v>Tyjae Spears</v>
      </c>
      <c r="E45" s="14">
        <f>'2023'!C8</f>
        <v>9.5555555555555554</v>
      </c>
      <c r="F45" s="14">
        <f t="shared" si="6"/>
        <v>82.6</v>
      </c>
      <c r="G45" s="35">
        <f t="shared" si="2"/>
        <v>0.95128902122809378</v>
      </c>
      <c r="H45" s="36" t="str">
        <f>'2023'!D8</f>
        <v>Tulane</v>
      </c>
      <c r="I45" s="37">
        <f>'2023'!E8</f>
        <v>6</v>
      </c>
      <c r="J45" s="38">
        <f>'2023'!F8</f>
        <v>37057</v>
      </c>
      <c r="K45" s="39">
        <f>'2023'!G8</f>
        <v>23.87945205479452</v>
      </c>
      <c r="L45" s="39" t="str">
        <f>'2023'!H8</f>
        <v>RS JR</v>
      </c>
      <c r="M45" s="39">
        <f>'2023'!I8</f>
        <v>21.87945205479452</v>
      </c>
      <c r="N45" s="39" t="str">
        <f t="shared" si="3"/>
        <v>DYNAMIC</v>
      </c>
      <c r="O45" s="39" t="str">
        <f t="shared" si="9"/>
        <v>3DOWN</v>
      </c>
      <c r="P45" s="37">
        <f>'2023'!J8</f>
        <v>70</v>
      </c>
      <c r="Q45" s="37">
        <f>'2023'!K8</f>
        <v>201</v>
      </c>
      <c r="R45" s="37">
        <f>'2023'!L8</f>
        <v>4.4000000000000004</v>
      </c>
      <c r="S45" s="40">
        <f>'2023'!M8</f>
        <v>81</v>
      </c>
      <c r="T45" s="41">
        <f>'2023'!N8</f>
        <v>0</v>
      </c>
      <c r="U45" s="42">
        <f>'2023'!O8</f>
        <v>0.17191659272404616</v>
      </c>
      <c r="V45" s="42">
        <f>'2023'!P8</f>
        <v>0.25719120135363788</v>
      </c>
      <c r="W45" s="42">
        <f>'2023'!Q8</f>
        <v>0.21733505821474774</v>
      </c>
      <c r="X45" s="42">
        <f>'2023'!R8</f>
        <v>0.29724919093851132</v>
      </c>
      <c r="Y45" s="42">
        <f>'2023'!S8</f>
        <v>0.29724919093851132</v>
      </c>
      <c r="Z45" s="42">
        <f>'2023'!T8</f>
        <v>0.22293689320388349</v>
      </c>
      <c r="AA45" s="42">
        <f>'2023'!U8</f>
        <v>5.4490792934986848E-2</v>
      </c>
      <c r="AB45" s="42">
        <f>'2023'!V8</f>
        <v>7.5762149109568369E-2</v>
      </c>
      <c r="AC45" s="42">
        <f>'2023'!W8</f>
        <v>7.5762149109568369E-2</v>
      </c>
      <c r="AD45" s="43">
        <f>'2023'!X8</f>
        <v>5.682161183217628E-2</v>
      </c>
      <c r="AE45" s="44">
        <f>'2023'!Y8</f>
        <v>18.224657534246575</v>
      </c>
      <c r="AF45" s="45">
        <f>'2023'!Z8</f>
        <v>107.25445666279623</v>
      </c>
      <c r="AG45" s="45">
        <f>'2023'!AA8</f>
        <v>28.837346938775511</v>
      </c>
      <c r="AH45" s="45">
        <f>'2023'!AB8</f>
        <v>0.26839826839826841</v>
      </c>
      <c r="AI45" s="45">
        <f>'2023'!AC8</f>
        <v>6.9</v>
      </c>
      <c r="AJ45" s="45">
        <f t="shared" si="4"/>
        <v>11.541666666666666</v>
      </c>
      <c r="AK45" s="45">
        <f t="shared" si="5"/>
        <v>8.6956521739130432E-2</v>
      </c>
      <c r="AL45" s="45">
        <f>'2023'!AD8</f>
        <v>161.30000000000001</v>
      </c>
      <c r="AM45" s="45">
        <f>'2023'!AE8</f>
        <v>4.55</v>
      </c>
      <c r="AN45" s="46">
        <f>'2023'!AF8</f>
        <v>55</v>
      </c>
      <c r="AO45" s="47">
        <f>'2023'!AG8</f>
        <v>4</v>
      </c>
      <c r="AP45" s="48">
        <f>'2023'!AH8</f>
        <v>6</v>
      </c>
      <c r="AQ45" s="48">
        <f>'2023'!AI8</f>
        <v>10</v>
      </c>
      <c r="AR45" s="48">
        <f t="shared" ref="AR45:AR47" si="21">IF(AF45&gt;113.25,10,IF(AF45&gt;=107.84,9,IF(AF45&gt;=105.37,8,IF(AF45&gt;=103.25,7,IF(AF45&gt;=100.55,6,IF(AF45&gt;=98.75,5,IF(AF45&gt;=96.08,4,IF(AF45&gt;=94.39,3,IF(AF45&gt;=88.43,2,IF(AF45&gt;=85.16,1,IF(AF45&lt;85.16,0,FALSE)))))))))))</f>
        <v>8</v>
      </c>
      <c r="AS45" s="48">
        <f>'2023'!AK8</f>
        <v>7</v>
      </c>
      <c r="AT45" s="48">
        <f>'2023'!AL8</f>
        <v>6</v>
      </c>
      <c r="AU45" s="48">
        <f>'2023'!AM8</f>
        <v>8</v>
      </c>
      <c r="AV45" s="48">
        <f>'2023'!AN8</f>
        <v>7</v>
      </c>
      <c r="AW45" s="49">
        <f>'2023'!AO8</f>
        <v>6</v>
      </c>
      <c r="AX45" s="50">
        <f>'2023'!AP8</f>
        <v>0</v>
      </c>
      <c r="AY45" s="55">
        <f>'2023'!AQ8</f>
        <v>0</v>
      </c>
      <c r="AZ45" s="56">
        <f>'2023'!AR8</f>
        <v>2836</v>
      </c>
      <c r="BA45" s="56">
        <f>'2023'!AS8</f>
        <v>0</v>
      </c>
      <c r="BB45" s="56">
        <f>'2023'!AT8</f>
        <v>29</v>
      </c>
      <c r="BC45" s="56">
        <f>'2023'!AU8</f>
        <v>0</v>
      </c>
      <c r="BD45" s="56">
        <f>'2023'!AV8</f>
        <v>0</v>
      </c>
      <c r="BE45" s="57">
        <f>'2023'!AW8</f>
        <v>0</v>
      </c>
      <c r="BF45" s="57">
        <f>'2023'!AX8</f>
        <v>0</v>
      </c>
      <c r="BG45" s="57">
        <f>'2023'!AY8</f>
        <v>0</v>
      </c>
      <c r="BH45" s="57">
        <f>'2023'!AZ8</f>
        <v>0</v>
      </c>
      <c r="BI45" s="56">
        <f>'2023'!BA8</f>
        <v>0</v>
      </c>
      <c r="BJ45" s="56">
        <f>'2023'!BB8</f>
        <v>2378</v>
      </c>
      <c r="BK45" s="56">
        <f>'2023'!BC8</f>
        <v>0</v>
      </c>
      <c r="BL45" s="56">
        <f>'2023'!BD8</f>
        <v>0</v>
      </c>
      <c r="BM45" s="58">
        <f>'2023'!BE8</f>
        <v>15</v>
      </c>
      <c r="BN45" s="55">
        <f>'2023'!BF8</f>
        <v>182</v>
      </c>
      <c r="BO45" s="56">
        <f>'2023'!BG8</f>
        <v>978.8</v>
      </c>
      <c r="BP45" s="56">
        <f>'2023'!BH8</f>
        <v>1</v>
      </c>
      <c r="BQ45" s="56">
        <f>'2023'!BI8</f>
        <v>33</v>
      </c>
      <c r="BR45" s="56">
        <f>'2023'!BJ8</f>
        <v>30</v>
      </c>
      <c r="BS45" s="56">
        <f>'2023'!BK8</f>
        <v>13</v>
      </c>
      <c r="BT45" s="57">
        <f>'2023'!BL8</f>
        <v>6.1</v>
      </c>
      <c r="BU45" s="57">
        <f>'2023'!BM8</f>
        <v>182.9</v>
      </c>
      <c r="BV45" s="57">
        <f>'2023'!BN8</f>
        <v>4.2699999999999996</v>
      </c>
      <c r="BW45" s="57">
        <f>'2023'!BO8</f>
        <v>48.9</v>
      </c>
      <c r="BX45" s="56">
        <f>'2023'!BP8</f>
        <v>128</v>
      </c>
      <c r="BY45" s="56">
        <f>'2023'!BQ8</f>
        <v>824.4</v>
      </c>
      <c r="BZ45" s="56">
        <f>'2023'!BR8</f>
        <v>5</v>
      </c>
      <c r="CA45" s="56">
        <f>'2023'!BS8</f>
        <v>0</v>
      </c>
      <c r="CB45" s="58">
        <f>'2023'!BT8</f>
        <v>19</v>
      </c>
      <c r="CC45" s="55">
        <f>'2023'!BU8</f>
        <v>274</v>
      </c>
      <c r="CD45" s="56">
        <f>'2023'!BV8</f>
        <v>651.90000000000009</v>
      </c>
      <c r="CE45" s="56">
        <f>'2023'!BW8</f>
        <v>2</v>
      </c>
      <c r="CF45" s="56">
        <f>'2023'!BX8</f>
        <v>32</v>
      </c>
      <c r="CG45" s="56">
        <f>'2023'!BY8</f>
        <v>37</v>
      </c>
      <c r="CH45" s="56">
        <f>'2023'!BZ8</f>
        <v>16</v>
      </c>
      <c r="CI45" s="57">
        <f>'2023'!CA8</f>
        <v>7.4</v>
      </c>
      <c r="CJ45" s="57">
        <f>'2023'!CB8</f>
        <v>197.4</v>
      </c>
      <c r="CK45" s="57">
        <f>'2023'!CC8</f>
        <v>4.8099999999999996</v>
      </c>
      <c r="CL45" s="57">
        <f>'2023'!CD8</f>
        <v>54</v>
      </c>
      <c r="CM45" s="56">
        <f>'2023'!CE8</f>
        <v>30</v>
      </c>
      <c r="CN45" s="56">
        <f>'2023'!CF8</f>
        <v>530.09999999999991</v>
      </c>
      <c r="CO45" s="56">
        <f>'2023'!CG8</f>
        <v>2</v>
      </c>
      <c r="CP45" s="56">
        <f>'2023'!CH8</f>
        <v>0</v>
      </c>
      <c r="CQ45" s="58">
        <f>'2023'!CI8</f>
        <v>21</v>
      </c>
      <c r="CR45" s="55">
        <f>'2023'!CJ8</f>
        <v>863</v>
      </c>
      <c r="CS45" s="56">
        <f>'2023'!CK8</f>
        <v>1977</v>
      </c>
      <c r="CT45" s="56">
        <f>'2023'!CL8</f>
        <v>9</v>
      </c>
      <c r="CU45" s="56">
        <f>'2023'!CM8</f>
        <v>19</v>
      </c>
      <c r="CV45" s="56">
        <f>'2023'!CN8</f>
        <v>129</v>
      </c>
      <c r="CW45" s="56">
        <f>'2023'!CO8</f>
        <v>43</v>
      </c>
      <c r="CX45" s="57">
        <f>'2023'!CP8</f>
        <v>6.7</v>
      </c>
      <c r="CY45" s="57">
        <f>'2023'!CQ8</f>
        <v>161.30000000000001</v>
      </c>
      <c r="CZ45" s="57">
        <f>'2023'!CR8</f>
        <v>4.5</v>
      </c>
      <c r="DA45" s="57">
        <f>'2023'!CS8</f>
        <v>55</v>
      </c>
      <c r="DB45" s="56">
        <f>'2023'!CT8</f>
        <v>145</v>
      </c>
      <c r="DC45" s="56">
        <f>'2023'!CU8</f>
        <v>2661</v>
      </c>
      <c r="DD45" s="56">
        <f>'2023'!CV8</f>
        <v>19</v>
      </c>
      <c r="DE45" s="56">
        <f>'2023'!CW8</f>
        <v>0</v>
      </c>
      <c r="DF45" s="58">
        <f>'2023'!CX8</f>
        <v>23</v>
      </c>
      <c r="DG45" s="55">
        <f>'2023'!CY8</f>
        <v>1586</v>
      </c>
      <c r="DH45" s="56">
        <f>'2023'!CZ8</f>
        <v>2867</v>
      </c>
      <c r="DI45" s="56">
        <f>'2023'!DA8</f>
        <v>19</v>
      </c>
      <c r="DJ45" s="56">
        <f>'2023'!DB8</f>
        <v>34</v>
      </c>
      <c r="DK45" s="56">
        <f>'2023'!DC8</f>
        <v>231</v>
      </c>
      <c r="DL45" s="56">
        <f>'2023'!DD8</f>
        <v>62</v>
      </c>
      <c r="DM45" s="57">
        <f>'2023'!DE8</f>
        <v>6.9</v>
      </c>
      <c r="DN45" s="57">
        <f>'2023'!DF8</f>
        <v>144</v>
      </c>
      <c r="DO45" s="57">
        <f>'2023'!DG8</f>
        <v>4.55</v>
      </c>
      <c r="DP45" s="57">
        <f>'2023'!DH8</f>
        <v>50</v>
      </c>
      <c r="DQ45" s="56">
        <f>'2023'!DI8</f>
        <v>251</v>
      </c>
      <c r="DR45" s="56">
        <f>'2023'!DJ8</f>
        <v>3313</v>
      </c>
      <c r="DS45" s="56">
        <f>'2023'!DK8</f>
        <v>22</v>
      </c>
      <c r="DT45" s="56">
        <f>'2023'!DL8</f>
        <v>0</v>
      </c>
      <c r="DU45" s="58">
        <f>'2023'!DM8</f>
        <v>30</v>
      </c>
    </row>
    <row r="46" spans="1:125" ht="15.75" customHeight="1" x14ac:dyDescent="0.2">
      <c r="A46" s="33">
        <f t="shared" si="0"/>
        <v>44</v>
      </c>
      <c r="B46" s="11">
        <f>'2022'!A5</f>
        <v>3</v>
      </c>
      <c r="C46" s="11">
        <v>2022</v>
      </c>
      <c r="D46" s="34" t="str">
        <f>'2022'!B5</f>
        <v>Rachaad White</v>
      </c>
      <c r="E46" s="14">
        <f>'2022'!C5</f>
        <v>9.466666666666665</v>
      </c>
      <c r="F46" s="14">
        <f t="shared" si="6"/>
        <v>82.199999999999989</v>
      </c>
      <c r="G46" s="35">
        <f t="shared" si="2"/>
        <v>0.91473233699705547</v>
      </c>
      <c r="H46" s="36" t="str">
        <f>'2022'!D5</f>
        <v>Arizona State</v>
      </c>
      <c r="I46" s="37">
        <f>'2022'!E5</f>
        <v>5</v>
      </c>
      <c r="J46" s="38">
        <f>'2022'!F5</f>
        <v>36172</v>
      </c>
      <c r="K46" s="39">
        <f>'2022'!G5</f>
        <v>26.304109589041097</v>
      </c>
      <c r="L46" s="39" t="str">
        <f>'2022'!H5</f>
        <v>SR</v>
      </c>
      <c r="M46" s="39">
        <f>'2022'!I5</f>
        <v>23.306849315068494</v>
      </c>
      <c r="N46" s="39" t="str">
        <f t="shared" si="3"/>
        <v>DYNAMIC</v>
      </c>
      <c r="O46" s="39" t="str">
        <f t="shared" si="9"/>
        <v>HORSE</v>
      </c>
      <c r="P46" s="37">
        <f>'2022'!J5</f>
        <v>72</v>
      </c>
      <c r="Q46" s="37">
        <f>'2022'!K5</f>
        <v>214</v>
      </c>
      <c r="R46" s="37">
        <f>'2022'!L5</f>
        <v>4.4800000000000004</v>
      </c>
      <c r="S46" s="40">
        <f>'2022'!M5</f>
        <v>91</v>
      </c>
      <c r="T46" s="41">
        <f>'2022'!N5</f>
        <v>0</v>
      </c>
      <c r="U46" s="42">
        <f>'2022'!O5</f>
        <v>0</v>
      </c>
      <c r="V46" s="42">
        <f>'2022'!P5</f>
        <v>0</v>
      </c>
      <c r="W46" s="42">
        <f>'2022'!Q5</f>
        <v>0.31134133042529988</v>
      </c>
      <c r="X46" s="42">
        <f>'2022'!R5</f>
        <v>0.28865979381443296</v>
      </c>
      <c r="Y46" s="42">
        <f>'2022'!S5</f>
        <v>0.30000056211986642</v>
      </c>
      <c r="Z46" s="42">
        <f>'2022'!T5</f>
        <v>0.25500047780188645</v>
      </c>
      <c r="AA46" s="42">
        <f>'2022'!U5</f>
        <v>0.19433719433719435</v>
      </c>
      <c r="AB46" s="42">
        <f>'2022'!V5</f>
        <v>0.18023715415019761</v>
      </c>
      <c r="AC46" s="42">
        <f>'2022'!W5</f>
        <v>0.18728717424369598</v>
      </c>
      <c r="AD46" s="43">
        <f>'2022'!X5</f>
        <v>0.15919409810714158</v>
      </c>
      <c r="AE46" s="44">
        <f>'2022'!Y5</f>
        <v>21.663013698630138</v>
      </c>
      <c r="AF46" s="45">
        <f>'2022'!Z5</f>
        <v>106.25067873330771</v>
      </c>
      <c r="AG46" s="45">
        <f>'2022'!AA5</f>
        <v>29.0204475308642</v>
      </c>
      <c r="AH46" s="45">
        <f>'2022'!AB5</f>
        <v>0.24043715846994534</v>
      </c>
      <c r="AI46" s="45">
        <f>'2022'!AC5</f>
        <v>10</v>
      </c>
      <c r="AJ46" s="45">
        <f t="shared" si="4"/>
        <v>11.901960784313726</v>
      </c>
      <c r="AK46" s="45">
        <f t="shared" si="5"/>
        <v>0.19026548672566371</v>
      </c>
      <c r="AL46" s="45">
        <f>'2022'!AD5</f>
        <v>100</v>
      </c>
      <c r="AM46" s="45">
        <f>'2022'!AE5</f>
        <v>4.17</v>
      </c>
      <c r="AN46" s="46">
        <f>'2022'!AF5</f>
        <v>60.7</v>
      </c>
      <c r="AO46" s="47">
        <f>'2022'!AG5</f>
        <v>6</v>
      </c>
      <c r="AP46" s="48">
        <f>'2022'!AH5</f>
        <v>10</v>
      </c>
      <c r="AQ46" s="48">
        <f>'2022'!AI5</f>
        <v>2</v>
      </c>
      <c r="AR46" s="48">
        <f t="shared" si="21"/>
        <v>8</v>
      </c>
      <c r="AS46" s="48">
        <f>'2022'!AK5</f>
        <v>6</v>
      </c>
      <c r="AT46" s="48">
        <f>'2022'!AL5</f>
        <v>10</v>
      </c>
      <c r="AU46" s="48">
        <f>'2022'!AM5</f>
        <v>4</v>
      </c>
      <c r="AV46" s="48">
        <f>'2022'!AN5</f>
        <v>6</v>
      </c>
      <c r="AW46" s="49" t="str">
        <f t="shared" ref="AW46:AW47" si="22">IF(S46=1,10,IF(S46=2,7,IF(S46=3,6,IF(S46=4,4,IF(S46=5,3,IF(S46=6,2,IF(S46=7,1,IF(S46=0,0,"-"))))))))</f>
        <v>-</v>
      </c>
      <c r="AX46" s="50">
        <f>'2022'!AP5</f>
        <v>0</v>
      </c>
      <c r="AY46" s="55">
        <f>'2022'!AQ5</f>
        <v>0</v>
      </c>
      <c r="AZ46" s="56">
        <f>'2022'!AR5</f>
        <v>2276</v>
      </c>
      <c r="BA46" s="56">
        <f>'2022'!AS5</f>
        <v>0</v>
      </c>
      <c r="BB46" s="56">
        <f>'2022'!AT5</f>
        <v>27</v>
      </c>
      <c r="BC46" s="56">
        <f>'2022'!AU5</f>
        <v>0</v>
      </c>
      <c r="BD46" s="56">
        <f>'2022'!AV5</f>
        <v>0</v>
      </c>
      <c r="BE46" s="57">
        <f>'2022'!AW5</f>
        <v>0</v>
      </c>
      <c r="BF46" s="57">
        <f>'2022'!AX5</f>
        <v>0</v>
      </c>
      <c r="BG46" s="57">
        <f>'2022'!AY5</f>
        <v>0</v>
      </c>
      <c r="BH46" s="57">
        <f>'2022'!AZ5</f>
        <v>0</v>
      </c>
      <c r="BI46" s="56">
        <f>'2022'!BA5</f>
        <v>0</v>
      </c>
      <c r="BJ46" s="56">
        <f>'2022'!BB5</f>
        <v>3324</v>
      </c>
      <c r="BK46" s="56">
        <f>'2022'!BC5</f>
        <v>0</v>
      </c>
      <c r="BL46" s="56">
        <f>'2022'!BD5</f>
        <v>0</v>
      </c>
      <c r="BM46" s="58">
        <f>'2022'!BE5</f>
        <v>21</v>
      </c>
      <c r="BN46" s="55">
        <f>'2022'!BF5</f>
        <v>0</v>
      </c>
      <c r="BO46" s="56">
        <f>'2022'!BG5</f>
        <v>2392</v>
      </c>
      <c r="BP46" s="56">
        <f>'2022'!BH5</f>
        <v>0</v>
      </c>
      <c r="BQ46" s="56">
        <f>'2022'!BI5</f>
        <v>26</v>
      </c>
      <c r="BR46" s="56">
        <f>'2022'!BJ5</f>
        <v>0</v>
      </c>
      <c r="BS46" s="56">
        <f>'2022'!BK5</f>
        <v>0</v>
      </c>
      <c r="BT46" s="57">
        <f>'2022'!BL5</f>
        <v>0</v>
      </c>
      <c r="BU46" s="57">
        <f>'2022'!BM5</f>
        <v>0</v>
      </c>
      <c r="BV46" s="57">
        <f>'2022'!BN5</f>
        <v>0</v>
      </c>
      <c r="BW46" s="57">
        <f>'2022'!BO5</f>
        <v>0</v>
      </c>
      <c r="BX46" s="56">
        <f>'2022'!BP5</f>
        <v>0</v>
      </c>
      <c r="BY46" s="56">
        <f>'2022'!BQ5</f>
        <v>3025</v>
      </c>
      <c r="BZ46" s="56">
        <f>'2022'!BR5</f>
        <v>0</v>
      </c>
      <c r="CA46" s="56">
        <f>'2022'!BS5</f>
        <v>0</v>
      </c>
      <c r="CB46" s="58">
        <f>'2022'!BT5</f>
        <v>20</v>
      </c>
      <c r="CC46" s="55">
        <f>'2022'!BU5</f>
        <v>0</v>
      </c>
      <c r="CD46" s="56">
        <f>'2022'!BV5</f>
        <v>1602</v>
      </c>
      <c r="CE46" s="56">
        <f>'2022'!BW5</f>
        <v>0</v>
      </c>
      <c r="CF46" s="56">
        <f>'2022'!BX5</f>
        <v>13</v>
      </c>
      <c r="CG46" s="56">
        <f>'2022'!BY5</f>
        <v>0</v>
      </c>
      <c r="CH46" s="56">
        <f>'2022'!BZ5</f>
        <v>0</v>
      </c>
      <c r="CI46" s="57">
        <f>'2022'!CA5</f>
        <v>0</v>
      </c>
      <c r="CJ46" s="57">
        <f>'2022'!CB5</f>
        <v>0</v>
      </c>
      <c r="CK46" s="57">
        <f>'2022'!CC5</f>
        <v>0</v>
      </c>
      <c r="CL46" s="57">
        <f>'2022'!CD5</f>
        <v>0</v>
      </c>
      <c r="CM46" s="56">
        <f>'2022'!CE5</f>
        <v>0</v>
      </c>
      <c r="CN46" s="56">
        <f>'2022'!CF5</f>
        <v>3235</v>
      </c>
      <c r="CO46" s="56">
        <f>'2022'!CG5</f>
        <v>0</v>
      </c>
      <c r="CP46" s="56">
        <f>'2022'!CH5</f>
        <v>0</v>
      </c>
      <c r="CQ46" s="58">
        <f>'2022'!CI5</f>
        <v>21</v>
      </c>
      <c r="CR46" s="55">
        <f>'2022'!CJ5</f>
        <v>420</v>
      </c>
      <c r="CS46" s="56">
        <f>'2022'!CK5</f>
        <v>1057</v>
      </c>
      <c r="CT46" s="56">
        <f>'2022'!CL5</f>
        <v>5</v>
      </c>
      <c r="CU46" s="56">
        <f>'2022'!CM5</f>
        <v>16</v>
      </c>
      <c r="CV46" s="56">
        <f>'2022'!CN5</f>
        <v>42</v>
      </c>
      <c r="CW46" s="56">
        <f>'2022'!CO5</f>
        <v>8</v>
      </c>
      <c r="CX46" s="57">
        <f>'2022'!CP5</f>
        <v>10</v>
      </c>
      <c r="CY46" s="57">
        <f>'2022'!CQ5</f>
        <v>100</v>
      </c>
      <c r="CZ46" s="57">
        <f>'2022'!CR5</f>
        <v>4.17</v>
      </c>
      <c r="DA46" s="57">
        <f>'2022'!CS5</f>
        <v>60.7</v>
      </c>
      <c r="DB46" s="56">
        <f>'2022'!CT5</f>
        <v>151</v>
      </c>
      <c r="DC46" s="56">
        <f>'2022'!CU5</f>
        <v>777</v>
      </c>
      <c r="DD46" s="56">
        <f>'2022'!CV5</f>
        <v>8</v>
      </c>
      <c r="DE46" s="56">
        <f>'2022'!CW5</f>
        <v>0</v>
      </c>
      <c r="DF46" s="58">
        <f>'2022'!CX5</f>
        <v>5</v>
      </c>
      <c r="DG46" s="55">
        <f>'2022'!CY5</f>
        <v>1000</v>
      </c>
      <c r="DH46" s="56">
        <f>'2022'!CZ5</f>
        <v>2514</v>
      </c>
      <c r="DI46" s="56">
        <f>'2022'!DA5</f>
        <v>15</v>
      </c>
      <c r="DJ46" s="56">
        <f>'2022'!DB5</f>
        <v>34</v>
      </c>
      <c r="DK46" s="56">
        <f>'2022'!DC5</f>
        <v>183</v>
      </c>
      <c r="DL46" s="56">
        <f>'2022'!DD5</f>
        <v>44</v>
      </c>
      <c r="DM46" s="57">
        <f>'2022'!DE5</f>
        <v>5.5</v>
      </c>
      <c r="DN46" s="57">
        <f>'2022'!DF5</f>
        <v>89.8</v>
      </c>
      <c r="DO46" s="57">
        <f>'2022'!DG5</f>
        <v>3.38</v>
      </c>
      <c r="DP46" s="57">
        <f>'2022'!DH5</f>
        <v>31.2</v>
      </c>
      <c r="DQ46" s="56">
        <f>'2022'!DI5</f>
        <v>456</v>
      </c>
      <c r="DR46" s="56">
        <f>'2022'!DJ5</f>
        <v>2530</v>
      </c>
      <c r="DS46" s="56">
        <f>'2022'!DK5</f>
        <v>43</v>
      </c>
      <c r="DT46" s="56">
        <f>'2022'!DL5</f>
        <v>0</v>
      </c>
      <c r="DU46" s="58">
        <f>'2022'!DM5</f>
        <v>12</v>
      </c>
    </row>
    <row r="47" spans="1:125" ht="15.75" customHeight="1" x14ac:dyDescent="0.2">
      <c r="A47" s="33">
        <f t="shared" si="0"/>
        <v>45</v>
      </c>
      <c r="B47" s="11">
        <f>'2017'!A9</f>
        <v>7</v>
      </c>
      <c r="C47" s="11">
        <v>2017</v>
      </c>
      <c r="D47" s="34" t="str">
        <f>'2017'!B9</f>
        <v>James Conner</v>
      </c>
      <c r="E47" s="14">
        <f>'2017'!C9</f>
        <v>9.4555555555555557</v>
      </c>
      <c r="F47" s="14">
        <f t="shared" si="6"/>
        <v>81.8</v>
      </c>
      <c r="G47" s="35">
        <f t="shared" si="2"/>
        <v>0.91016275146817649</v>
      </c>
      <c r="H47" s="36" t="str">
        <f>'2017'!D9</f>
        <v>Pitt</v>
      </c>
      <c r="I47" s="37">
        <f>'2017'!E9</f>
        <v>4</v>
      </c>
      <c r="J47" s="38">
        <f>'2017'!F9</f>
        <v>34824</v>
      </c>
      <c r="K47" s="39">
        <f>'2017'!G9</f>
        <v>29.997260273972604</v>
      </c>
      <c r="L47" s="39" t="str">
        <f>'2017'!H9</f>
        <v>RS JR</v>
      </c>
      <c r="M47" s="39">
        <f>'2017'!I9</f>
        <v>21.994520547945207</v>
      </c>
      <c r="N47" s="39" t="str">
        <f t="shared" si="3"/>
        <v>BRUISER</v>
      </c>
      <c r="O47" s="39" t="str">
        <f t="shared" si="9"/>
        <v>SLASHER</v>
      </c>
      <c r="P47" s="37">
        <f>'2017'!J9</f>
        <v>71</v>
      </c>
      <c r="Q47" s="37">
        <f>'2017'!K9</f>
        <v>233</v>
      </c>
      <c r="R47" s="37">
        <f>'2017'!L9</f>
        <v>4.6500000000000004</v>
      </c>
      <c r="S47" s="59">
        <f>'2017'!M9</f>
        <v>105</v>
      </c>
      <c r="T47" s="41">
        <f>'2017'!N9</f>
        <v>0</v>
      </c>
      <c r="U47" s="42">
        <f>'2017'!O9</f>
        <v>0.17672047578589634</v>
      </c>
      <c r="V47" s="42">
        <f>'2017'!P9</f>
        <v>0.32420494699646646</v>
      </c>
      <c r="W47" s="42">
        <f>'2017'!Q9</f>
        <v>1.7114914425427872E-2</v>
      </c>
      <c r="X47" s="42">
        <f>'2017'!R9</f>
        <v>0.23932506887052341</v>
      </c>
      <c r="Y47" s="42">
        <f>'2017'!S9</f>
        <v>0.2817650079334949</v>
      </c>
      <c r="Z47" s="42">
        <f>'2017'!T9</f>
        <v>0.25358850714014541</v>
      </c>
      <c r="AA47" s="42">
        <f>'2017'!U9</f>
        <v>2.8248587570621469E-3</v>
      </c>
      <c r="AB47" s="42">
        <f>'2017'!V9</f>
        <v>0.10478834142956281</v>
      </c>
      <c r="AC47" s="42">
        <f>'2017'!W9</f>
        <v>0.10478834142956281</v>
      </c>
      <c r="AD47" s="43">
        <f>'2017'!X9</f>
        <v>9.4309507286606531E-2</v>
      </c>
      <c r="AE47" s="44">
        <f>'2017'!Y9</f>
        <v>18.336986301369862</v>
      </c>
      <c r="AF47" s="45">
        <f>'2017'!Z9</f>
        <v>99.672213968116978</v>
      </c>
      <c r="AG47" s="45">
        <f>'2017'!AA9</f>
        <v>32.493354493156119</v>
      </c>
      <c r="AH47" s="45">
        <f>'2017'!AB9</f>
        <v>0.18055555555555555</v>
      </c>
      <c r="AI47" s="45">
        <f>'2017'!AC9</f>
        <v>9.6</v>
      </c>
      <c r="AJ47" s="45">
        <f t="shared" si="4"/>
        <v>13.733333333333333</v>
      </c>
      <c r="AK47" s="45">
        <f t="shared" si="5"/>
        <v>8.8607594936708861E-2</v>
      </c>
      <c r="AL47" s="45">
        <f>'2017'!AD9</f>
        <v>89.4</v>
      </c>
      <c r="AM47" s="45">
        <f>'2017'!AE9</f>
        <v>2.95</v>
      </c>
      <c r="AN47" s="46">
        <f>'2017'!AF9</f>
        <v>51.9</v>
      </c>
      <c r="AO47" s="47">
        <f>'2017'!AG9</f>
        <v>6</v>
      </c>
      <c r="AP47" s="48">
        <f>'2017'!AH9</f>
        <v>9</v>
      </c>
      <c r="AQ47" s="48">
        <f>'2017'!AI9</f>
        <v>10</v>
      </c>
      <c r="AR47" s="48">
        <f t="shared" si="21"/>
        <v>5</v>
      </c>
      <c r="AS47" s="48">
        <f>'2017'!AK9</f>
        <v>2</v>
      </c>
      <c r="AT47" s="48">
        <f>'2017'!AL9</f>
        <v>10</v>
      </c>
      <c r="AU47" s="48">
        <f>'2017'!AM9</f>
        <v>3</v>
      </c>
      <c r="AV47" s="48">
        <f>'2017'!AN9</f>
        <v>0</v>
      </c>
      <c r="AW47" s="49" t="str">
        <f t="shared" si="22"/>
        <v>-</v>
      </c>
      <c r="AX47" s="50">
        <f>'2017'!AP9</f>
        <v>0</v>
      </c>
      <c r="AY47" s="55">
        <f>'2017'!AQ9</f>
        <v>0</v>
      </c>
      <c r="AZ47" s="56">
        <f>'2017'!AR9</f>
        <v>1730</v>
      </c>
      <c r="BA47" s="56">
        <f>'2017'!AS9</f>
        <v>0</v>
      </c>
      <c r="BB47" s="56">
        <f>'2017'!AT9</f>
        <v>0</v>
      </c>
      <c r="BC47" s="56">
        <f>'2017'!AU9</f>
        <v>0</v>
      </c>
      <c r="BD47" s="56">
        <f>'2017'!AV9</f>
        <v>0</v>
      </c>
      <c r="BE47" s="57">
        <f>'2017'!AW9</f>
        <v>0</v>
      </c>
      <c r="BF47" s="57">
        <f>'2017'!AX9</f>
        <v>0</v>
      </c>
      <c r="BG47" s="57">
        <f>'2017'!AY9</f>
        <v>0</v>
      </c>
      <c r="BH47" s="57">
        <f>'2017'!AZ9</f>
        <v>0</v>
      </c>
      <c r="BI47" s="56">
        <f>'2017'!BA9</f>
        <v>0</v>
      </c>
      <c r="BJ47" s="56">
        <f>'2017'!BB9</f>
        <v>3341</v>
      </c>
      <c r="BK47" s="56">
        <f>'2017'!BC9</f>
        <v>0</v>
      </c>
      <c r="BL47" s="56">
        <f>'2017'!BD9</f>
        <v>0</v>
      </c>
      <c r="BM47" s="58">
        <f>'2017'!BE9</f>
        <v>0</v>
      </c>
      <c r="BN47" s="55">
        <f>'2017'!BF9</f>
        <v>799</v>
      </c>
      <c r="BO47" s="56">
        <f>'2017'!BG9</f>
        <v>1634</v>
      </c>
      <c r="BP47" s="56">
        <f>'2017'!BH9</f>
        <v>0</v>
      </c>
      <c r="BQ47" s="56">
        <f>'2017'!BI9</f>
        <v>0</v>
      </c>
      <c r="BR47" s="56">
        <f>'2017'!BJ9</f>
        <v>0</v>
      </c>
      <c r="BS47" s="56">
        <f>'2017'!BK9</f>
        <v>0</v>
      </c>
      <c r="BT47" s="57">
        <f>'2017'!BL9</f>
        <v>0</v>
      </c>
      <c r="BU47" s="57">
        <f>'2017'!BM9</f>
        <v>0</v>
      </c>
      <c r="BV47" s="57">
        <f>'2017'!BN9</f>
        <v>0</v>
      </c>
      <c r="BW47" s="57">
        <f>'2017'!BO9</f>
        <v>0</v>
      </c>
      <c r="BX47" s="56">
        <f>'2017'!BP9</f>
        <v>33</v>
      </c>
      <c r="BY47" s="56">
        <f>'2017'!BQ9</f>
        <v>3074</v>
      </c>
      <c r="BZ47" s="56">
        <f>'2017'!BR9</f>
        <v>3</v>
      </c>
      <c r="CA47" s="56">
        <f>'2017'!BS9</f>
        <v>0</v>
      </c>
      <c r="CB47" s="58">
        <f>'2017'!BT9</f>
        <v>0</v>
      </c>
      <c r="CC47" s="55">
        <f>'2017'!BU9</f>
        <v>1765</v>
      </c>
      <c r="CD47" s="56">
        <f>'2017'!BV9</f>
        <v>3243</v>
      </c>
      <c r="CE47" s="56">
        <f>'2017'!BW9</f>
        <v>26</v>
      </c>
      <c r="CF47" s="56">
        <f>'2017'!BX9</f>
        <v>0</v>
      </c>
      <c r="CG47" s="56">
        <f>'2017'!BY9</f>
        <v>296</v>
      </c>
      <c r="CH47" s="56">
        <f>'2017'!BZ9</f>
        <v>90</v>
      </c>
      <c r="CI47" s="57">
        <f>'2017'!CA9</f>
        <v>6</v>
      </c>
      <c r="CJ47" s="57">
        <f>'2017'!CB9</f>
        <v>89.4</v>
      </c>
      <c r="CK47" s="57">
        <f>'2017'!CC9</f>
        <v>2.89</v>
      </c>
      <c r="CL47" s="57">
        <f>'2017'!CD9</f>
        <v>32.5</v>
      </c>
      <c r="CM47" s="56">
        <f>'2017'!CE9</f>
        <v>70</v>
      </c>
      <c r="CN47" s="56">
        <f>'2017'!CF9</f>
        <v>2417</v>
      </c>
      <c r="CO47" s="56">
        <f>'2017'!CG9</f>
        <v>5</v>
      </c>
      <c r="CP47" s="56">
        <f>'2017'!CH9</f>
        <v>0</v>
      </c>
      <c r="CQ47" s="58">
        <f>'2017'!CI9</f>
        <v>0</v>
      </c>
      <c r="CR47" s="55">
        <f>'2017'!CJ9</f>
        <v>77</v>
      </c>
      <c r="CS47" s="56">
        <f>'2017'!CK9</f>
        <v>2430</v>
      </c>
      <c r="CT47" s="56">
        <f>'2017'!CL9</f>
        <v>2</v>
      </c>
      <c r="CU47" s="56">
        <f>'2017'!CM9</f>
        <v>0</v>
      </c>
      <c r="CV47" s="56">
        <f>'2017'!CN9</f>
        <v>8</v>
      </c>
      <c r="CW47" s="56">
        <f>'2017'!CO9</f>
        <v>2</v>
      </c>
      <c r="CX47" s="57">
        <f>'2017'!CP9</f>
        <v>9.6</v>
      </c>
      <c r="CY47" s="57">
        <f>'2017'!CQ9</f>
        <v>52.8</v>
      </c>
      <c r="CZ47" s="57">
        <f>'2017'!CR9</f>
        <v>2.38</v>
      </c>
      <c r="DA47" s="57">
        <f>'2017'!CS9</f>
        <v>51.9</v>
      </c>
      <c r="DB47" s="56">
        <f>'2017'!CT9</f>
        <v>7</v>
      </c>
      <c r="DC47" s="56">
        <f>'2017'!CU9</f>
        <v>2478</v>
      </c>
      <c r="DD47" s="56">
        <f>'2017'!CV9</f>
        <v>1</v>
      </c>
      <c r="DE47" s="56">
        <f>'2017'!CW9</f>
        <v>0</v>
      </c>
      <c r="DF47" s="58">
        <f>'2017'!CX9</f>
        <v>0</v>
      </c>
      <c r="DG47" s="55">
        <f>'2017'!CY9</f>
        <v>1088</v>
      </c>
      <c r="DH47" s="56">
        <f>'2017'!CZ9</f>
        <v>2926</v>
      </c>
      <c r="DI47" s="56">
        <f>'2017'!DA9</f>
        <v>16</v>
      </c>
      <c r="DJ47" s="56">
        <f>'2017'!DB9</f>
        <v>0</v>
      </c>
      <c r="DK47" s="56">
        <f>'2017'!DC9</f>
        <v>216</v>
      </c>
      <c r="DL47" s="56">
        <f>'2017'!DD9</f>
        <v>39</v>
      </c>
      <c r="DM47" s="57">
        <f>'2017'!DE9</f>
        <v>5</v>
      </c>
      <c r="DN47" s="57">
        <f>'2017'!DF9</f>
        <v>52.3</v>
      </c>
      <c r="DO47" s="57">
        <f>'2017'!DG9</f>
        <v>2.95</v>
      </c>
      <c r="DP47" s="57">
        <f>'2017'!DH9</f>
        <v>51.7</v>
      </c>
      <c r="DQ47" s="56">
        <f>'2017'!DI9</f>
        <v>302</v>
      </c>
      <c r="DR47" s="56">
        <f>'2017'!DJ9</f>
        <v>2882</v>
      </c>
      <c r="DS47" s="56">
        <f>'2017'!DK9</f>
        <v>21</v>
      </c>
      <c r="DT47" s="56">
        <f>'2017'!DL9</f>
        <v>0</v>
      </c>
      <c r="DU47" s="58">
        <f>'2017'!DM9</f>
        <v>0</v>
      </c>
    </row>
    <row r="48" spans="1:125" ht="15.75" customHeight="1" x14ac:dyDescent="0.2">
      <c r="A48" s="33">
        <f t="shared" si="0"/>
        <v>46</v>
      </c>
      <c r="B48" s="11">
        <f>'2024'!A5</f>
        <v>3</v>
      </c>
      <c r="C48" s="11">
        <v>2024</v>
      </c>
      <c r="D48" s="34" t="str">
        <f>'2024'!B5</f>
        <v>MarShawn Lloyd</v>
      </c>
      <c r="E48" s="14">
        <f>'2024'!C5</f>
        <v>9.3944444444444457</v>
      </c>
      <c r="F48" s="14">
        <f t="shared" si="6"/>
        <v>81.399999999999991</v>
      </c>
      <c r="G48" s="35">
        <f t="shared" si="2"/>
        <v>0.88503003105933853</v>
      </c>
      <c r="H48" s="36" t="str">
        <f>'2024'!D5</f>
        <v>USC</v>
      </c>
      <c r="I48" s="37">
        <f>'2024'!E5</f>
        <v>5</v>
      </c>
      <c r="J48" s="38">
        <f>'2024'!F5</f>
        <v>36896</v>
      </c>
      <c r="K48" s="39">
        <f>'2024'!G5</f>
        <v>24.32054794520548</v>
      </c>
      <c r="L48" s="39" t="str">
        <f>'2024'!H5</f>
        <v>RS JR</v>
      </c>
      <c r="M48" s="39">
        <f>'2024'!I5</f>
        <v>23.323287671232876</v>
      </c>
      <c r="N48" s="39" t="str">
        <f t="shared" si="3"/>
        <v>FREAK</v>
      </c>
      <c r="O48" s="39" t="str">
        <f t="shared" si="9"/>
        <v>3DOWN</v>
      </c>
      <c r="P48" s="37">
        <f>'2024'!J5</f>
        <v>69</v>
      </c>
      <c r="Q48" s="37">
        <f>'2024'!K5</f>
        <v>220</v>
      </c>
      <c r="R48" s="37">
        <f>'2024'!L5</f>
        <v>4.46</v>
      </c>
      <c r="S48" s="40">
        <f>'2024'!M5</f>
        <v>88</v>
      </c>
      <c r="T48" s="41">
        <f>'2024'!N5</f>
        <v>0</v>
      </c>
      <c r="U48" s="42">
        <f>'2024'!O5</f>
        <v>0</v>
      </c>
      <c r="V48" s="42">
        <f>'2024'!P5</f>
        <v>7.3071136900924136E-2</v>
      </c>
      <c r="W48" s="42">
        <f>'2024'!Q5</f>
        <v>0.21647307286166845</v>
      </c>
      <c r="X48" s="42">
        <f>'2024'!R5</f>
        <v>0.2037483474609223</v>
      </c>
      <c r="Y48" s="42">
        <f>'2024'!S5</f>
        <v>0.21011071016129537</v>
      </c>
      <c r="Z48" s="42">
        <f>'2024'!T5</f>
        <v>0.17859410363710107</v>
      </c>
      <c r="AA48" s="42">
        <f>'2024'!U5</f>
        <v>7.3931623931623933E-2</v>
      </c>
      <c r="AB48" s="42">
        <f>'2024'!V5</f>
        <v>6.3336063336063342E-2</v>
      </c>
      <c r="AC48" s="42">
        <f>'2024'!W5</f>
        <v>6.8633843633843644E-2</v>
      </c>
      <c r="AD48" s="43">
        <f>'2024'!X5</f>
        <v>5.8338767088767098E-2</v>
      </c>
      <c r="AE48" s="44">
        <f>'2024'!Y5</f>
        <v>21.67945205479452</v>
      </c>
      <c r="AF48" s="45">
        <f>'2024'!Z5</f>
        <v>111.20216474658046</v>
      </c>
      <c r="AG48" s="45">
        <f>'2024'!AA5</f>
        <v>32.484772106700277</v>
      </c>
      <c r="AH48" s="45">
        <f>'2024'!AB5</f>
        <v>0.40869565217391307</v>
      </c>
      <c r="AI48" s="45">
        <f>'2024'!AC5</f>
        <v>7.1</v>
      </c>
      <c r="AJ48" s="45">
        <f t="shared" si="4"/>
        <v>13.205882352941176</v>
      </c>
      <c r="AK48" s="45">
        <f t="shared" si="5"/>
        <v>0.1015625</v>
      </c>
      <c r="AL48" s="45">
        <f>'2024'!AD5</f>
        <v>177</v>
      </c>
      <c r="AM48" s="45">
        <f>'2024'!AE5</f>
        <v>4.05</v>
      </c>
      <c r="AN48" s="46">
        <f>'2024'!AF5</f>
        <v>56.7</v>
      </c>
      <c r="AO48" s="47">
        <f>'2024'!AG5</f>
        <v>3</v>
      </c>
      <c r="AP48" s="48">
        <f>'2024'!AH5</f>
        <v>6</v>
      </c>
      <c r="AQ48" s="48">
        <f>'2024'!AI5</f>
        <v>2</v>
      </c>
      <c r="AR48" s="48">
        <f>'2024'!AJ5</f>
        <v>9</v>
      </c>
      <c r="AS48" s="48">
        <f>'2024'!AK5</f>
        <v>10</v>
      </c>
      <c r="AT48" s="48">
        <f>'2024'!AL5</f>
        <v>7</v>
      </c>
      <c r="AU48" s="48">
        <f>'2024'!AM5</f>
        <v>8</v>
      </c>
      <c r="AV48" s="48">
        <f>'2024'!AN5</f>
        <v>5</v>
      </c>
      <c r="AW48" s="49">
        <f>'2024'!AO5</f>
        <v>6</v>
      </c>
      <c r="AX48" s="50">
        <f>'2024'!AP5</f>
        <v>0</v>
      </c>
      <c r="AY48" s="55">
        <f>'2024'!AQ5</f>
        <v>0</v>
      </c>
      <c r="AZ48" s="56">
        <f>'2024'!AR5</f>
        <v>1</v>
      </c>
      <c r="BA48" s="56">
        <f>'2024'!AS5</f>
        <v>0</v>
      </c>
      <c r="BB48" s="56">
        <f>'2024'!AT5</f>
        <v>0</v>
      </c>
      <c r="BC48" s="56">
        <f>'2024'!AU5</f>
        <v>0</v>
      </c>
      <c r="BD48" s="56">
        <f>'2024'!AV5</f>
        <v>0</v>
      </c>
      <c r="BE48" s="57">
        <f>'2024'!AW5</f>
        <v>0</v>
      </c>
      <c r="BF48" s="57">
        <f>'2024'!AX5</f>
        <v>0</v>
      </c>
      <c r="BG48" s="57">
        <f>'2024'!AY5</f>
        <v>0</v>
      </c>
      <c r="BH48" s="57">
        <f>'2024'!AZ5</f>
        <v>0</v>
      </c>
      <c r="BI48" s="56">
        <f>'2024'!BA5</f>
        <v>0</v>
      </c>
      <c r="BJ48" s="56">
        <f>'2024'!BB5</f>
        <v>1</v>
      </c>
      <c r="BK48" s="56">
        <f>'2024'!BC5</f>
        <v>0</v>
      </c>
      <c r="BL48" s="56">
        <f>'2024'!BD5</f>
        <v>0</v>
      </c>
      <c r="BM48" s="58">
        <f>'2024'!BE5</f>
        <v>0</v>
      </c>
      <c r="BN48" s="55">
        <f>'2024'!BF5</f>
        <v>0</v>
      </c>
      <c r="BO48" s="56">
        <f>'2024'!BG5</f>
        <v>1</v>
      </c>
      <c r="BP48" s="56">
        <f>'2024'!BH5</f>
        <v>0</v>
      </c>
      <c r="BQ48" s="56">
        <f>'2024'!BI5</f>
        <v>0</v>
      </c>
      <c r="BR48" s="56">
        <f>'2024'!BJ5</f>
        <v>0</v>
      </c>
      <c r="BS48" s="56">
        <f>'2024'!BK5</f>
        <v>0</v>
      </c>
      <c r="BT48" s="57">
        <f>'2024'!BL5</f>
        <v>0</v>
      </c>
      <c r="BU48" s="57">
        <f>'2024'!BM5</f>
        <v>0</v>
      </c>
      <c r="BV48" s="57">
        <f>'2024'!BN5</f>
        <v>0</v>
      </c>
      <c r="BW48" s="57">
        <f>'2024'!BO5</f>
        <v>0</v>
      </c>
      <c r="BX48" s="56">
        <f>'2024'!BP5</f>
        <v>0</v>
      </c>
      <c r="BY48" s="56">
        <f>'2024'!BQ5</f>
        <v>1</v>
      </c>
      <c r="BZ48" s="56">
        <f>'2024'!BR5</f>
        <v>0</v>
      </c>
      <c r="CA48" s="56">
        <f>'2024'!BS5</f>
        <v>0</v>
      </c>
      <c r="CB48" s="58">
        <f>'2024'!BT5</f>
        <v>0</v>
      </c>
      <c r="CC48" s="55">
        <f>'2024'!BU5</f>
        <v>228</v>
      </c>
      <c r="CD48" s="56">
        <f>'2024'!BV5</f>
        <v>1509.1999999999998</v>
      </c>
      <c r="CE48" s="56">
        <f>'2024'!BW5</f>
        <v>1</v>
      </c>
      <c r="CF48" s="56">
        <f>'2024'!BX5</f>
        <v>7.6999999999999993</v>
      </c>
      <c r="CG48" s="56">
        <f>'2024'!BY5</f>
        <v>64</v>
      </c>
      <c r="CH48" s="56">
        <f>'2024'!BZ5</f>
        <v>9</v>
      </c>
      <c r="CI48" s="57">
        <f>'2024'!CA5</f>
        <v>3.5625</v>
      </c>
      <c r="CJ48" s="57">
        <f>'2024'!CB5</f>
        <v>36.700000000000003</v>
      </c>
      <c r="CK48" s="57">
        <f>'2024'!CC5</f>
        <v>2.23</v>
      </c>
      <c r="CL48" s="57">
        <f>'2024'!CD5</f>
        <v>45.2</v>
      </c>
      <c r="CM48" s="56">
        <f>'2024'!CE5</f>
        <v>44</v>
      </c>
      <c r="CN48" s="56">
        <f>'2024'!CF5</f>
        <v>2213.1999999999998</v>
      </c>
      <c r="CO48" s="56">
        <f>'2024'!CG5</f>
        <v>3</v>
      </c>
      <c r="CP48" s="56">
        <f>'2024'!CH5</f>
        <v>0</v>
      </c>
      <c r="CQ48" s="58">
        <f>'2024'!CI5</f>
        <v>18.7</v>
      </c>
      <c r="CR48" s="55">
        <f>'2024'!CJ5</f>
        <v>565</v>
      </c>
      <c r="CS48" s="56">
        <f>'2024'!CK5</f>
        <v>1069.2</v>
      </c>
      <c r="CT48" s="56">
        <f>'2024'!CL5</f>
        <v>9</v>
      </c>
      <c r="CU48" s="56">
        <f>'2024'!CM5</f>
        <v>18.900000000000002</v>
      </c>
      <c r="CV48" s="56">
        <f>'2024'!CN5</f>
        <v>110</v>
      </c>
      <c r="CW48" s="56">
        <f>'2024'!CO5</f>
        <v>39</v>
      </c>
      <c r="CX48" s="57">
        <f>'2024'!CP5</f>
        <v>5.1363636363636367</v>
      </c>
      <c r="CY48" s="57">
        <f>'2024'!CQ5</f>
        <v>135.9</v>
      </c>
      <c r="CZ48" s="57">
        <f>'2024'!CR5</f>
        <v>4.05</v>
      </c>
      <c r="DA48" s="57">
        <f>'2024'!CS5</f>
        <v>48.1</v>
      </c>
      <c r="DB48" s="56">
        <f>'2024'!CT5</f>
        <v>173</v>
      </c>
      <c r="DC48" s="56">
        <f>'2024'!CU5</f>
        <v>2340</v>
      </c>
      <c r="DD48" s="56">
        <f>'2024'!CV5</f>
        <v>18</v>
      </c>
      <c r="DE48" s="56">
        <f>'2024'!CW5</f>
        <v>2</v>
      </c>
      <c r="DF48" s="58">
        <f>'2024'!CX5</f>
        <v>16.2</v>
      </c>
      <c r="DG48" s="55">
        <f>'2024'!CY5</f>
        <v>816</v>
      </c>
      <c r="DH48" s="56">
        <f>'2024'!CZ5</f>
        <v>1480.6</v>
      </c>
      <c r="DI48" s="56">
        <f>'2024'!DA5</f>
        <v>9</v>
      </c>
      <c r="DJ48" s="56">
        <f>'2024'!DB5</f>
        <v>27.5</v>
      </c>
      <c r="DK48" s="56">
        <f>'2024'!DC5</f>
        <v>115</v>
      </c>
      <c r="DL48" s="56">
        <f>'2024'!DD5</f>
        <v>47</v>
      </c>
      <c r="DM48" s="57">
        <f>'2024'!DE5</f>
        <v>7.1</v>
      </c>
      <c r="DN48" s="57">
        <f>'2024'!DF5</f>
        <v>177</v>
      </c>
      <c r="DO48" s="57">
        <f>'2024'!DG5</f>
        <v>3.97</v>
      </c>
      <c r="DP48" s="57">
        <f>'2024'!DH5</f>
        <v>56.7</v>
      </c>
      <c r="DQ48" s="56">
        <f>'2024'!DI5</f>
        <v>232</v>
      </c>
      <c r="DR48" s="56">
        <f>'2024'!DJ5</f>
        <v>3663</v>
      </c>
      <c r="DS48" s="56">
        <f>'2024'!DK5</f>
        <v>13</v>
      </c>
      <c r="DT48" s="56">
        <f>'2024'!DL5</f>
        <v>0</v>
      </c>
      <c r="DU48" s="58">
        <f>'2024'!DM5</f>
        <v>30.799999999999997</v>
      </c>
    </row>
    <row r="49" spans="1:125" ht="15.75" customHeight="1" x14ac:dyDescent="0.2">
      <c r="A49" s="33">
        <f t="shared" si="0"/>
        <v>47</v>
      </c>
      <c r="B49" s="11">
        <f>'2019'!A6</f>
        <v>4</v>
      </c>
      <c r="C49" s="11">
        <v>2019</v>
      </c>
      <c r="D49" s="34" t="str">
        <f>'2019'!B6</f>
        <v>David Montgomery</v>
      </c>
      <c r="E49" s="14">
        <f>'2019'!C6</f>
        <v>9.3222222222222229</v>
      </c>
      <c r="F49" s="14">
        <f t="shared" si="6"/>
        <v>81</v>
      </c>
      <c r="G49" s="35">
        <f t="shared" si="2"/>
        <v>0.85532772512162014</v>
      </c>
      <c r="H49" s="36" t="str">
        <f>'2019'!D6</f>
        <v>Iowa State</v>
      </c>
      <c r="I49" s="37">
        <f>'2019'!E6</f>
        <v>3</v>
      </c>
      <c r="J49" s="38">
        <f>'2019'!F6</f>
        <v>35588</v>
      </c>
      <c r="K49" s="39">
        <f>'2019'!G6</f>
        <v>27.904109589041095</v>
      </c>
      <c r="L49" s="39" t="str">
        <f>'2019'!H6</f>
        <v>JR</v>
      </c>
      <c r="M49" s="39">
        <f>'2019'!I6</f>
        <v>21.895890410958906</v>
      </c>
      <c r="N49" s="39" t="str">
        <f t="shared" si="3"/>
        <v>BELL CALF</v>
      </c>
      <c r="O49" s="39" t="str">
        <f t="shared" si="9"/>
        <v>SLASHER</v>
      </c>
      <c r="P49" s="37">
        <f>'2019'!J6</f>
        <v>70</v>
      </c>
      <c r="Q49" s="37">
        <f>'2019'!K6</f>
        <v>222</v>
      </c>
      <c r="R49" s="37">
        <f>'2019'!L6</f>
        <v>4.63</v>
      </c>
      <c r="S49" s="40">
        <f>'2019'!M6</f>
        <v>73</v>
      </c>
      <c r="T49" s="41">
        <f>'2019'!N6</f>
        <v>0</v>
      </c>
      <c r="U49" s="42">
        <f>'2019'!O6</f>
        <v>0</v>
      </c>
      <c r="V49" s="42">
        <f>'2019'!P6</f>
        <v>0.13579758845621664</v>
      </c>
      <c r="W49" s="42">
        <f>'2019'!Q6</f>
        <v>0.28716620167397372</v>
      </c>
      <c r="X49" s="42">
        <f>'2019'!R6</f>
        <v>0.28467758656437903</v>
      </c>
      <c r="Y49" s="42">
        <f>'2019'!S6</f>
        <v>0.28592189411917635</v>
      </c>
      <c r="Z49" s="42">
        <f>'2019'!T6</f>
        <v>0.25732970470725874</v>
      </c>
      <c r="AA49" s="42">
        <f>'2019'!U6</f>
        <v>8.3427282976324693E-2</v>
      </c>
      <c r="AB49" s="42">
        <f>'2019'!V6</f>
        <v>5.0127713920817371E-2</v>
      </c>
      <c r="AC49" s="42">
        <f>'2019'!W6</f>
        <v>6.6777498448571032E-2</v>
      </c>
      <c r="AD49" s="43">
        <f>'2019'!X6</f>
        <v>6.0099748603713928E-2</v>
      </c>
      <c r="AE49" s="44">
        <f>'2019'!Y6</f>
        <v>20.246575342465754</v>
      </c>
      <c r="AF49" s="45">
        <f>'2019'!Z6</f>
        <v>96.618214179525268</v>
      </c>
      <c r="AG49" s="45">
        <f>'2019'!AA6</f>
        <v>31.850204081632654</v>
      </c>
      <c r="AH49" s="45">
        <f>'2019'!AB6</f>
        <v>0.38671875</v>
      </c>
      <c r="AI49" s="45">
        <f>'2019'!AC6</f>
        <v>5.0999999999999996</v>
      </c>
      <c r="AJ49" s="45">
        <f t="shared" si="4"/>
        <v>8.242857142857142</v>
      </c>
      <c r="AK49" s="45">
        <f t="shared" si="5"/>
        <v>7.9136690647482008E-2</v>
      </c>
      <c r="AL49" s="45">
        <f>'2019'!AD6</f>
        <v>127.8</v>
      </c>
      <c r="AM49" s="45">
        <f>'2019'!AE6</f>
        <v>3.67</v>
      </c>
      <c r="AN49" s="46">
        <f>'2019'!AF6</f>
        <v>31.2</v>
      </c>
      <c r="AO49" s="47">
        <f>'2019'!AG6</f>
        <v>6</v>
      </c>
      <c r="AP49" s="48">
        <f>'2019'!AH6</f>
        <v>6</v>
      </c>
      <c r="AQ49" s="48">
        <f>'2019'!AI6</f>
        <v>4</v>
      </c>
      <c r="AR49" s="48">
        <f>IF(AF49&gt;113.25,10,IF(AF49&gt;=107.84,9,IF(AF49&gt;=105.37,8,IF(AF49&gt;=103.25,7,IF(AF49&gt;=100.55,6,IF(AF49&gt;=98.75,5,IF(AF49&gt;=96.08,4,IF(AF49&gt;=94.39,3,IF(AF49&gt;=88.43,2,IF(AF49&gt;=85.16,1,IF(AF49&lt;85.16,0,FALSE)))))))))))</f>
        <v>4</v>
      </c>
      <c r="AS49" s="48">
        <f>'2019'!AK6</f>
        <v>10</v>
      </c>
      <c r="AT49" s="48">
        <f>'2019'!AL6</f>
        <v>0</v>
      </c>
      <c r="AU49" s="48">
        <f>'2019'!AM6</f>
        <v>6</v>
      </c>
      <c r="AV49" s="48">
        <f>'2019'!AN6</f>
        <v>3</v>
      </c>
      <c r="AW49" s="49" t="str">
        <f>IF(S49=1,10,IF(S49=2,7,IF(S49=3,6,IF(S49=4,4,IF(S49=5,3,IF(S49=6,2,IF(S49=7,1,IF(S49=0,0,"-"))))))))</f>
        <v>-</v>
      </c>
      <c r="AX49" s="50">
        <f>'2019'!AP6</f>
        <v>1</v>
      </c>
      <c r="AY49" s="55">
        <f>'2019'!AQ6</f>
        <v>0</v>
      </c>
      <c r="AZ49" s="56">
        <f>'2019'!AR6</f>
        <v>1489</v>
      </c>
      <c r="BA49" s="56">
        <f>'2019'!AS6</f>
        <v>0</v>
      </c>
      <c r="BB49" s="56">
        <f>'2019'!AT6</f>
        <v>12</v>
      </c>
      <c r="BC49" s="56">
        <f>'2019'!AU6</f>
        <v>0</v>
      </c>
      <c r="BD49" s="56">
        <f>'2019'!AV6</f>
        <v>0</v>
      </c>
      <c r="BE49" s="57">
        <f>'2019'!AW6</f>
        <v>0</v>
      </c>
      <c r="BF49" s="57">
        <f>'2019'!AX6</f>
        <v>0</v>
      </c>
      <c r="BG49" s="57">
        <f>'2019'!AY6</f>
        <v>0</v>
      </c>
      <c r="BH49" s="57">
        <f>'2019'!AZ6</f>
        <v>0</v>
      </c>
      <c r="BI49" s="56">
        <f>'2019'!BA6</f>
        <v>0</v>
      </c>
      <c r="BJ49" s="56">
        <f>'2019'!BB6</f>
        <v>2981</v>
      </c>
      <c r="BK49" s="56">
        <f>'2019'!BC6</f>
        <v>0</v>
      </c>
      <c r="BL49" s="56">
        <f>'2019'!BD6</f>
        <v>0</v>
      </c>
      <c r="BM49" s="58">
        <f>'2019'!BE6</f>
        <v>21</v>
      </c>
      <c r="BN49" s="55">
        <f>'2019'!BF6</f>
        <v>0</v>
      </c>
      <c r="BO49" s="56">
        <f>'2019'!BG6</f>
        <v>2184</v>
      </c>
      <c r="BP49" s="56">
        <f>'2019'!BH6</f>
        <v>0</v>
      </c>
      <c r="BQ49" s="56">
        <f>'2019'!BI6</f>
        <v>18</v>
      </c>
      <c r="BR49" s="56">
        <f>'2019'!BJ6</f>
        <v>0</v>
      </c>
      <c r="BS49" s="56">
        <f>'2019'!BK6</f>
        <v>0</v>
      </c>
      <c r="BT49" s="57">
        <f>'2019'!BL6</f>
        <v>0</v>
      </c>
      <c r="BU49" s="57">
        <f>'2019'!BM6</f>
        <v>0</v>
      </c>
      <c r="BV49" s="57">
        <f>'2019'!BN6</f>
        <v>0</v>
      </c>
      <c r="BW49" s="57">
        <f>'2019'!BO6</f>
        <v>0</v>
      </c>
      <c r="BX49" s="56">
        <f>'2019'!BP6</f>
        <v>0</v>
      </c>
      <c r="BY49" s="56">
        <f>'2019'!BQ6</f>
        <v>2716</v>
      </c>
      <c r="BZ49" s="56">
        <f>'2019'!BR6</f>
        <v>0</v>
      </c>
      <c r="CA49" s="56">
        <f>'2019'!BS6</f>
        <v>0</v>
      </c>
      <c r="CB49" s="58">
        <f>'2019'!BT6</f>
        <v>18</v>
      </c>
      <c r="CC49" s="55">
        <f>'2019'!BU6</f>
        <v>563</v>
      </c>
      <c r="CD49" s="56">
        <f>'2019'!BV6</f>
        <v>1953</v>
      </c>
      <c r="CE49" s="56">
        <f>'2019'!BW6</f>
        <v>2</v>
      </c>
      <c r="CF49" s="56">
        <f>'2019'!BX6</f>
        <v>18</v>
      </c>
      <c r="CG49" s="56">
        <f>'2019'!BY6</f>
        <v>110</v>
      </c>
      <c r="CH49" s="56">
        <f>'2019'!BZ6</f>
        <v>22</v>
      </c>
      <c r="CI49" s="57">
        <f>'2019'!CA6</f>
        <v>5.0999999999999996</v>
      </c>
      <c r="CJ49" s="57">
        <f>'2019'!CB6</f>
        <v>87.3</v>
      </c>
      <c r="CK49" s="57">
        <f>'2019'!CC6</f>
        <v>3.67</v>
      </c>
      <c r="CL49" s="57">
        <f>'2019'!CD6</f>
        <v>30.6</v>
      </c>
      <c r="CM49" s="56">
        <f>'2019'!CE6</f>
        <v>124</v>
      </c>
      <c r="CN49" s="56">
        <f>'2019'!CF6</f>
        <v>3106</v>
      </c>
      <c r="CO49" s="56">
        <f>'2019'!CG6</f>
        <v>12</v>
      </c>
      <c r="CP49" s="56">
        <f>'2019'!CH6</f>
        <v>0</v>
      </c>
      <c r="CQ49" s="58">
        <f>'2019'!CI6</f>
        <v>21</v>
      </c>
      <c r="CR49" s="55">
        <f>'2019'!CJ6</f>
        <v>1145</v>
      </c>
      <c r="CS49" s="56">
        <f>'2019'!CK6</f>
        <v>1470</v>
      </c>
      <c r="CT49" s="56">
        <f>'2019'!CL6</f>
        <v>11</v>
      </c>
      <c r="CU49" s="56">
        <f>'2019'!CM6</f>
        <v>16</v>
      </c>
      <c r="CV49" s="56">
        <f>'2019'!CN6</f>
        <v>258</v>
      </c>
      <c r="CW49" s="56">
        <f>'2019'!CO6</f>
        <v>86</v>
      </c>
      <c r="CX49" s="57">
        <f>'2019'!CP6</f>
        <v>4.4000000000000004</v>
      </c>
      <c r="CY49" s="57">
        <f>'2019'!CQ6</f>
        <v>127.2</v>
      </c>
      <c r="CZ49" s="57">
        <f>'2019'!CR6</f>
        <v>3.43</v>
      </c>
      <c r="DA49" s="57">
        <f>'2019'!CS6</f>
        <v>30.7</v>
      </c>
      <c r="DB49" s="56">
        <f>'2019'!CT6</f>
        <v>296</v>
      </c>
      <c r="DC49" s="56">
        <f>'2019'!CU6</f>
        <v>3548</v>
      </c>
      <c r="DD49" s="56">
        <f>'2019'!CV6</f>
        <v>36</v>
      </c>
      <c r="DE49" s="56">
        <f>'2019'!CW6</f>
        <v>0</v>
      </c>
      <c r="DF49" s="58">
        <f>'2019'!CX6</f>
        <v>27</v>
      </c>
      <c r="DG49" s="55">
        <f>'2019'!CY6</f>
        <v>1216</v>
      </c>
      <c r="DH49" s="56">
        <f>'2019'!CZ6</f>
        <v>1691</v>
      </c>
      <c r="DI49" s="56">
        <f>'2019'!DA6</f>
        <v>13</v>
      </c>
      <c r="DJ49" s="56">
        <f>'2019'!DB6</f>
        <v>20</v>
      </c>
      <c r="DK49" s="56">
        <f>'2019'!DC6</f>
        <v>256</v>
      </c>
      <c r="DL49" s="56">
        <f>'2019'!DD6</f>
        <v>99</v>
      </c>
      <c r="DM49" s="57">
        <f>'2019'!DE6</f>
        <v>4.8</v>
      </c>
      <c r="DN49" s="57">
        <f>'2019'!DF6</f>
        <v>127.8</v>
      </c>
      <c r="DO49" s="57">
        <f>'2019'!DG6</f>
        <v>3.48</v>
      </c>
      <c r="DP49" s="57">
        <f>'2019'!DH6</f>
        <v>31.2</v>
      </c>
      <c r="DQ49" s="56">
        <f>'2019'!DI6</f>
        <v>157</v>
      </c>
      <c r="DR49" s="56">
        <f>'2019'!DJ6</f>
        <v>3132</v>
      </c>
      <c r="DS49" s="56">
        <f>'2019'!DK6</f>
        <v>22</v>
      </c>
      <c r="DT49" s="56">
        <f>'2019'!DL6</f>
        <v>0</v>
      </c>
      <c r="DU49" s="58">
        <f>'2019'!DM6</f>
        <v>20</v>
      </c>
    </row>
    <row r="50" spans="1:125" ht="15.75" customHeight="1" x14ac:dyDescent="0.2">
      <c r="A50" s="33">
        <f t="shared" si="0"/>
        <v>48</v>
      </c>
      <c r="B50" s="11">
        <f>'2024'!A6</f>
        <v>4</v>
      </c>
      <c r="C50" s="11">
        <v>2024</v>
      </c>
      <c r="D50" s="34" t="str">
        <f>'2024'!B6</f>
        <v>Braelon Allen</v>
      </c>
      <c r="E50" s="14">
        <f>'2024'!C6</f>
        <v>9.3055555555555554</v>
      </c>
      <c r="F50" s="14">
        <f t="shared" si="6"/>
        <v>80.600000000000009</v>
      </c>
      <c r="G50" s="35">
        <f t="shared" si="2"/>
        <v>0.84847334682830022</v>
      </c>
      <c r="H50" s="36" t="str">
        <f>'2024'!D6</f>
        <v>Wisconsin</v>
      </c>
      <c r="I50" s="37">
        <f>'2024'!E6</f>
        <v>2</v>
      </c>
      <c r="J50" s="38">
        <f>'2024'!F6</f>
        <v>38006</v>
      </c>
      <c r="K50" s="39">
        <f>'2024'!G6</f>
        <v>21.279452054794522</v>
      </c>
      <c r="L50" s="39" t="str">
        <f>'2024'!H6</f>
        <v>JR</v>
      </c>
      <c r="M50" s="39">
        <f>'2024'!I6</f>
        <v>20.282191780821918</v>
      </c>
      <c r="N50" s="39" t="str">
        <f t="shared" si="3"/>
        <v>BRUISER</v>
      </c>
      <c r="O50" s="39" t="str">
        <f t="shared" si="9"/>
        <v>PLODDER</v>
      </c>
      <c r="P50" s="37">
        <f>'2024'!J6</f>
        <v>74</v>
      </c>
      <c r="Q50" s="37">
        <f>'2024'!K6</f>
        <v>245</v>
      </c>
      <c r="R50" s="37">
        <f>'2024'!L6</f>
        <v>4.59</v>
      </c>
      <c r="S50" s="40">
        <f>'2024'!M6</f>
        <v>134</v>
      </c>
      <c r="T50" s="41">
        <f>'2024'!N6</f>
        <v>0</v>
      </c>
      <c r="U50" s="42">
        <f>'2024'!O6</f>
        <v>0</v>
      </c>
      <c r="V50" s="42">
        <f>'2024'!P6</f>
        <v>0.29109435317353444</v>
      </c>
      <c r="W50" s="42">
        <f>'2024'!Q6</f>
        <v>0.30848918225155841</v>
      </c>
      <c r="X50" s="42">
        <f>'2024'!R6</f>
        <v>0.26542974339406661</v>
      </c>
      <c r="Y50" s="42">
        <f>'2024'!S6</f>
        <v>0.28695946282281248</v>
      </c>
      <c r="Z50" s="42">
        <f>'2024'!T6</f>
        <v>0.28695946282281248</v>
      </c>
      <c r="AA50" s="42">
        <f>'2024'!U6</f>
        <v>4.7152702212549864E-2</v>
      </c>
      <c r="AB50" s="42">
        <f>'2024'!V6</f>
        <v>5.4083064982247547E-2</v>
      </c>
      <c r="AC50" s="42">
        <f>'2024'!W6</f>
        <v>5.4083064982247547E-2</v>
      </c>
      <c r="AD50" s="43">
        <f>'2024'!X6</f>
        <v>5.4083064982247547E-2</v>
      </c>
      <c r="AE50" s="44">
        <f>'2024'!Y6</f>
        <v>17.624657534246577</v>
      </c>
      <c r="AF50" s="45">
        <f>'2024'!Z6</f>
        <v>110.3939664692558</v>
      </c>
      <c r="AG50" s="45">
        <f>'2024'!AA6</f>
        <v>31.452702702702705</v>
      </c>
      <c r="AH50" s="45">
        <f>'2024'!AB6</f>
        <v>0.27071823204419887</v>
      </c>
      <c r="AI50" s="45">
        <f>'2024'!AC6</f>
        <v>5.4</v>
      </c>
      <c r="AJ50" s="45">
        <f t="shared" si="4"/>
        <v>5.591836734693878</v>
      </c>
      <c r="AK50" s="45">
        <f t="shared" si="5"/>
        <v>0.13397129186602871</v>
      </c>
      <c r="AL50" s="45">
        <f>'2024'!AD6</f>
        <v>99.2</v>
      </c>
      <c r="AM50" s="45">
        <f>'2024'!AE6</f>
        <v>3.77</v>
      </c>
      <c r="AN50" s="46">
        <f>'2024'!AF6</f>
        <v>40.4</v>
      </c>
      <c r="AO50" s="47">
        <f>'2024'!AG6</f>
        <v>8</v>
      </c>
      <c r="AP50" s="48">
        <f>'2024'!AH6</f>
        <v>6</v>
      </c>
      <c r="AQ50" s="48">
        <f>'2024'!AI6</f>
        <v>10</v>
      </c>
      <c r="AR50" s="48">
        <f>'2024'!AJ6</f>
        <v>9</v>
      </c>
      <c r="AS50" s="48">
        <f>'2024'!AK6</f>
        <v>7</v>
      </c>
      <c r="AT50" s="48">
        <f>'2024'!AL6</f>
        <v>1</v>
      </c>
      <c r="AU50" s="48">
        <f>'2024'!AM6</f>
        <v>4</v>
      </c>
      <c r="AV50" s="48">
        <f>'2024'!AN6</f>
        <v>3</v>
      </c>
      <c r="AW50" s="49">
        <f>'2024'!AO6</f>
        <v>4</v>
      </c>
      <c r="AX50" s="50">
        <f>'2024'!AP6</f>
        <v>0.25</v>
      </c>
      <c r="AY50" s="55">
        <f>'2024'!AQ6</f>
        <v>0</v>
      </c>
      <c r="AZ50" s="56">
        <f>'2024'!AR6</f>
        <v>1</v>
      </c>
      <c r="BA50" s="56">
        <f>'2024'!AS6</f>
        <v>0</v>
      </c>
      <c r="BB50" s="56">
        <f>'2024'!AT6</f>
        <v>0</v>
      </c>
      <c r="BC50" s="56">
        <f>'2024'!AU6</f>
        <v>0</v>
      </c>
      <c r="BD50" s="56">
        <f>'2024'!AV6</f>
        <v>0</v>
      </c>
      <c r="BE50" s="57">
        <f>'2024'!AW6</f>
        <v>0</v>
      </c>
      <c r="BF50" s="57">
        <f>'2024'!AX6</f>
        <v>0</v>
      </c>
      <c r="BG50" s="57">
        <f>'2024'!AY6</f>
        <v>0</v>
      </c>
      <c r="BH50" s="57">
        <f>'2024'!AZ6</f>
        <v>0</v>
      </c>
      <c r="BI50" s="56">
        <f>'2024'!BA6</f>
        <v>0</v>
      </c>
      <c r="BJ50" s="56">
        <f>'2024'!BB6</f>
        <v>1</v>
      </c>
      <c r="BK50" s="56">
        <f>'2024'!BC6</f>
        <v>0</v>
      </c>
      <c r="BL50" s="56">
        <f>'2024'!BD6</f>
        <v>0</v>
      </c>
      <c r="BM50" s="58">
        <f>'2024'!BE6</f>
        <v>0</v>
      </c>
      <c r="BN50" s="55">
        <f>'2024'!BF6</f>
        <v>0</v>
      </c>
      <c r="BO50" s="56">
        <f>'2024'!BG6</f>
        <v>1</v>
      </c>
      <c r="BP50" s="56">
        <f>'2024'!BH6</f>
        <v>0</v>
      </c>
      <c r="BQ50" s="56">
        <f>'2024'!BI6</f>
        <v>0</v>
      </c>
      <c r="BR50" s="56">
        <f>'2024'!BJ6</f>
        <v>0</v>
      </c>
      <c r="BS50" s="56">
        <f>'2024'!BK6</f>
        <v>0</v>
      </c>
      <c r="BT50" s="57">
        <f>'2024'!BL6</f>
        <v>0</v>
      </c>
      <c r="BU50" s="57">
        <f>'2024'!BM6</f>
        <v>0</v>
      </c>
      <c r="BV50" s="57">
        <f>'2024'!BN6</f>
        <v>0</v>
      </c>
      <c r="BW50" s="57">
        <f>'2024'!BO6</f>
        <v>0</v>
      </c>
      <c r="BX50" s="56">
        <f>'2024'!BP6</f>
        <v>0</v>
      </c>
      <c r="BY50" s="56">
        <f>'2024'!BQ6</f>
        <v>1</v>
      </c>
      <c r="BZ50" s="56">
        <f>'2024'!BR6</f>
        <v>0</v>
      </c>
      <c r="CA50" s="56">
        <f>'2024'!BS6</f>
        <v>0</v>
      </c>
      <c r="CB50" s="58">
        <f>'2024'!BT6</f>
        <v>0</v>
      </c>
      <c r="CC50" s="55">
        <f>'2024'!BU6</f>
        <v>1258</v>
      </c>
      <c r="CD50" s="56">
        <f>'2024'!BV6</f>
        <v>2533.1999999999998</v>
      </c>
      <c r="CE50" s="56">
        <f>'2024'!BW6</f>
        <v>12</v>
      </c>
      <c r="CF50" s="56">
        <f>'2024'!BX6</f>
        <v>24</v>
      </c>
      <c r="CG50" s="56">
        <f>'2024'!BY6</f>
        <v>185</v>
      </c>
      <c r="CH50" s="56">
        <f>'2024'!BZ6</f>
        <v>45</v>
      </c>
      <c r="CI50" s="57">
        <f>'2024'!CA6</f>
        <v>6.8</v>
      </c>
      <c r="CJ50" s="57">
        <f>'2024'!CB6</f>
        <v>109.1</v>
      </c>
      <c r="CK50" s="57">
        <f>'2024'!CC6</f>
        <v>4.4800000000000004</v>
      </c>
      <c r="CL50" s="57">
        <f>'2024'!CD6</f>
        <v>47.9</v>
      </c>
      <c r="CM50" s="56">
        <f>'2024'!CE6</f>
        <v>39</v>
      </c>
      <c r="CN50" s="56">
        <f>'2024'!CF6</f>
        <v>1922.3999999999999</v>
      </c>
      <c r="CO50" s="56">
        <f>'2024'!CG6</f>
        <v>8</v>
      </c>
      <c r="CP50" s="56">
        <f>'2024'!CH6</f>
        <v>0</v>
      </c>
      <c r="CQ50" s="58">
        <f>'2024'!CI6</f>
        <v>9.6000000000000014</v>
      </c>
      <c r="CR50" s="55">
        <f>'2024'!CJ6</f>
        <v>1242</v>
      </c>
      <c r="CS50" s="56">
        <f>'2024'!CK6</f>
        <v>2157.6000000000004</v>
      </c>
      <c r="CT50" s="56">
        <f>'2024'!CL6</f>
        <v>11</v>
      </c>
      <c r="CU50" s="56">
        <f>'2024'!CM6</f>
        <v>19.200000000000003</v>
      </c>
      <c r="CV50" s="56">
        <f>'2024'!CN6</f>
        <v>230</v>
      </c>
      <c r="CW50" s="56">
        <f>'2024'!CO6</f>
        <v>51</v>
      </c>
      <c r="CX50" s="57">
        <f>'2024'!CP6</f>
        <v>5.4</v>
      </c>
      <c r="CY50" s="57">
        <f>'2024'!CQ6</f>
        <v>64.8</v>
      </c>
      <c r="CZ50" s="57">
        <f>'2024'!CR6</f>
        <v>2.92</v>
      </c>
      <c r="DA50" s="57">
        <f>'2024'!CS6</f>
        <v>40.299999999999997</v>
      </c>
      <c r="DB50" s="56">
        <f>'2024'!CT6</f>
        <v>104</v>
      </c>
      <c r="DC50" s="56">
        <f>'2024'!CU6</f>
        <v>2205.6000000000004</v>
      </c>
      <c r="DD50" s="56">
        <f>'2024'!CV6</f>
        <v>13</v>
      </c>
      <c r="DE50" s="56">
        <f>'2024'!CW6</f>
        <v>0</v>
      </c>
      <c r="DF50" s="58">
        <f>'2024'!CX6</f>
        <v>19.200000000000003</v>
      </c>
      <c r="DG50" s="55">
        <f>'2024'!CY6</f>
        <v>982</v>
      </c>
      <c r="DH50" s="56">
        <f>'2024'!CZ6</f>
        <v>1771</v>
      </c>
      <c r="DI50" s="56">
        <f>'2024'!DA6</f>
        <v>12</v>
      </c>
      <c r="DJ50" s="56">
        <f>'2024'!DB6</f>
        <v>18.7</v>
      </c>
      <c r="DK50" s="56">
        <f>'2024'!DC6</f>
        <v>181</v>
      </c>
      <c r="DL50" s="56">
        <f>'2024'!DD6</f>
        <v>49</v>
      </c>
      <c r="DM50" s="57">
        <f>'2024'!DE6</f>
        <v>5.4</v>
      </c>
      <c r="DN50" s="57">
        <f>'2024'!DF6</f>
        <v>99.2</v>
      </c>
      <c r="DO50" s="57">
        <f>'2024'!DG6</f>
        <v>3.77</v>
      </c>
      <c r="DP50" s="57">
        <f>'2024'!DH6</f>
        <v>40.4</v>
      </c>
      <c r="DQ50" s="56">
        <f>'2024'!DI6</f>
        <v>131</v>
      </c>
      <c r="DR50" s="56">
        <f>'2024'!DJ6</f>
        <v>2422.1999999999998</v>
      </c>
      <c r="DS50" s="56">
        <f>'2024'!DK6</f>
        <v>28</v>
      </c>
      <c r="DT50" s="56">
        <f>'2024'!DL6</f>
        <v>0</v>
      </c>
      <c r="DU50" s="58">
        <f>'2024'!DM6</f>
        <v>12.100000000000001</v>
      </c>
    </row>
    <row r="51" spans="1:125" ht="15.75" customHeight="1" x14ac:dyDescent="0.2">
      <c r="A51" s="33">
        <f t="shared" si="0"/>
        <v>49</v>
      </c>
      <c r="B51" s="11">
        <f>'2025'!A11</f>
        <v>9</v>
      </c>
      <c r="C51" s="11">
        <v>2025</v>
      </c>
      <c r="D51" s="34" t="str">
        <f>'2025'!B11</f>
        <v>DJ Giddens</v>
      </c>
      <c r="E51" s="14">
        <f>'2025'!C11</f>
        <v>9.2722222222222221</v>
      </c>
      <c r="F51" s="14">
        <f t="shared" si="6"/>
        <v>80.2</v>
      </c>
      <c r="G51" s="35">
        <f t="shared" si="2"/>
        <v>0.83476459024166105</v>
      </c>
      <c r="H51" s="36" t="str">
        <f>'2025'!D11</f>
        <v>Kansas State</v>
      </c>
      <c r="I51" s="37">
        <f>'2025'!E11</f>
        <v>3</v>
      </c>
      <c r="J51" s="38">
        <f>'2025'!F11</f>
        <v>37859</v>
      </c>
      <c r="K51" s="39">
        <f>'2025'!G11</f>
        <v>21.682191780821917</v>
      </c>
      <c r="L51" s="39" t="str">
        <f>'2025'!H11</f>
        <v>JR</v>
      </c>
      <c r="M51" s="39">
        <f>'2025'!I11</f>
        <v>21.684931506849313</v>
      </c>
      <c r="N51" s="39" t="str">
        <f t="shared" si="3"/>
        <v>DYNAMIC</v>
      </c>
      <c r="O51" s="39" t="str">
        <f t="shared" si="9"/>
        <v>3DOWN</v>
      </c>
      <c r="P51" s="37">
        <f>'2025'!J11</f>
        <v>72</v>
      </c>
      <c r="Q51" s="37">
        <f>'2025'!K11</f>
        <v>212</v>
      </c>
      <c r="R51" s="37">
        <f>'2025'!L11</f>
        <v>4.43</v>
      </c>
      <c r="S51" s="40">
        <f>'2025'!M11</f>
        <v>151</v>
      </c>
      <c r="T51" s="41">
        <f>'2025'!N11</f>
        <v>0</v>
      </c>
      <c r="U51" s="42">
        <f>'2025'!O11</f>
        <v>0</v>
      </c>
      <c r="V51" s="42">
        <f>'2025'!P11</f>
        <v>0.10523263746759448</v>
      </c>
      <c r="W51" s="42">
        <f>'2025'!Q11</f>
        <v>0.26809929347544442</v>
      </c>
      <c r="X51" s="42">
        <f>'2025'!R11</f>
        <v>0.31252440071835713</v>
      </c>
      <c r="Y51" s="42">
        <f>'2025'!S11</f>
        <v>0.31252440071835713</v>
      </c>
      <c r="Z51" s="42">
        <f>'2025'!T11</f>
        <v>0.28127196064652144</v>
      </c>
      <c r="AA51" s="42">
        <f>'2025'!U11</f>
        <v>0.10396734277331293</v>
      </c>
      <c r="AB51" s="42">
        <f>'2025'!V11</f>
        <v>0.10170293282876064</v>
      </c>
      <c r="AC51" s="42">
        <f>'2025'!W11</f>
        <v>0.10283513780103679</v>
      </c>
      <c r="AD51" s="43">
        <f>'2025'!X11</f>
        <v>9.2551624020933115E-2</v>
      </c>
      <c r="AE51" s="44">
        <f>'2025'!Y11</f>
        <v>20.038356164383561</v>
      </c>
      <c r="AF51" s="45">
        <f>'2025'!Z11</f>
        <v>110.09078075109204</v>
      </c>
      <c r="AG51" s="45">
        <f>'2025'!AA11</f>
        <v>28.749228395061728</v>
      </c>
      <c r="AH51" s="45">
        <f>'2025'!AB11</f>
        <v>0.3094170403587444</v>
      </c>
      <c r="AI51" s="45">
        <f>'2025'!AC11</f>
        <v>6.5194174757281553</v>
      </c>
      <c r="AJ51" s="45">
        <f t="shared" si="4"/>
        <v>11.758620689655173</v>
      </c>
      <c r="AK51" s="45">
        <f t="shared" si="5"/>
        <v>8.8495575221238937E-2</v>
      </c>
      <c r="AL51" s="45">
        <f>'2025'!AD11</f>
        <v>114.1</v>
      </c>
      <c r="AM51" s="45">
        <f>'2025'!AE11</f>
        <v>4.16</v>
      </c>
      <c r="AN51" s="46">
        <f>'2025'!AF11</f>
        <v>54.9</v>
      </c>
      <c r="AO51" s="47">
        <f>'2025'!AG11</f>
        <v>8</v>
      </c>
      <c r="AP51" s="48">
        <f>'2025'!AH11</f>
        <v>9</v>
      </c>
      <c r="AQ51" s="48">
        <f>'2025'!AI11</f>
        <v>4</v>
      </c>
      <c r="AR51" s="48">
        <f>'2025'!AJ11</f>
        <v>9</v>
      </c>
      <c r="AS51" s="48">
        <f>'2025'!AK11</f>
        <v>8</v>
      </c>
      <c r="AT51" s="48">
        <f>'2025'!AL11</f>
        <v>5</v>
      </c>
      <c r="AU51" s="48">
        <f>'2025'!AM11</f>
        <v>5</v>
      </c>
      <c r="AV51" s="48">
        <f>'2025'!AN11</f>
        <v>5</v>
      </c>
      <c r="AW51" s="49">
        <f>'2025'!AO11</f>
        <v>3</v>
      </c>
      <c r="AX51" s="50">
        <f>'2025'!AP11</f>
        <v>0.25</v>
      </c>
      <c r="AY51" s="55">
        <f>'2025'!AQ11</f>
        <v>0</v>
      </c>
      <c r="AZ51" s="56">
        <f>'2025'!AR11</f>
        <v>1</v>
      </c>
      <c r="BA51" s="56">
        <f>'2025'!AS11</f>
        <v>0</v>
      </c>
      <c r="BB51" s="56">
        <f>'2025'!AT11</f>
        <v>0</v>
      </c>
      <c r="BC51" s="56">
        <f>'2025'!AU11</f>
        <v>0</v>
      </c>
      <c r="BD51" s="56">
        <f>'2025'!AV11</f>
        <v>0</v>
      </c>
      <c r="BE51" s="57">
        <f>'2025'!AW11</f>
        <v>0</v>
      </c>
      <c r="BF51" s="57">
        <f>'2025'!AX11</f>
        <v>0</v>
      </c>
      <c r="BG51" s="57">
        <f>'2025'!AY11</f>
        <v>0</v>
      </c>
      <c r="BH51" s="57">
        <f>'2025'!AZ11</f>
        <v>0</v>
      </c>
      <c r="BI51" s="56">
        <f>'2025'!BA11</f>
        <v>0</v>
      </c>
      <c r="BJ51" s="56">
        <f>'2025'!BB11</f>
        <v>1</v>
      </c>
      <c r="BK51" s="56">
        <f>'2025'!BC11</f>
        <v>0</v>
      </c>
      <c r="BL51" s="56">
        <f>'2025'!BD11</f>
        <v>0</v>
      </c>
      <c r="BM51" s="58">
        <f>'2025'!BE11</f>
        <v>0</v>
      </c>
      <c r="BN51" s="55">
        <f>'2025'!BF11</f>
        <v>0</v>
      </c>
      <c r="BO51" s="56">
        <f>'2025'!BG11</f>
        <v>1</v>
      </c>
      <c r="BP51" s="56">
        <f>'2025'!BH11</f>
        <v>0</v>
      </c>
      <c r="BQ51" s="56">
        <f>'2025'!BI11</f>
        <v>0</v>
      </c>
      <c r="BR51" s="56">
        <f>'2025'!BJ11</f>
        <v>0</v>
      </c>
      <c r="BS51" s="56">
        <f>'2025'!BK11</f>
        <v>0</v>
      </c>
      <c r="BT51" s="57">
        <f>'2025'!BL11</f>
        <v>0</v>
      </c>
      <c r="BU51" s="57">
        <f>'2025'!BM11</f>
        <v>0</v>
      </c>
      <c r="BV51" s="57">
        <f>'2025'!BN11</f>
        <v>0</v>
      </c>
      <c r="BW51" s="57">
        <f>'2025'!BO11</f>
        <v>0</v>
      </c>
      <c r="BX51" s="56">
        <f>'2025'!BP11</f>
        <v>0</v>
      </c>
      <c r="BY51" s="56">
        <f>'2025'!BQ11</f>
        <v>1</v>
      </c>
      <c r="BZ51" s="56">
        <f>'2025'!BR11</f>
        <v>0</v>
      </c>
      <c r="CA51" s="56">
        <f>'2025'!BS11</f>
        <v>0</v>
      </c>
      <c r="CB51" s="58">
        <f>'2025'!BT11</f>
        <v>0</v>
      </c>
      <c r="CC51" s="55">
        <f>'2025'!BU11</f>
        <v>519</v>
      </c>
      <c r="CD51" s="56">
        <f>'2025'!BV11</f>
        <v>2916.2000000000003</v>
      </c>
      <c r="CE51" s="56">
        <f>'2025'!BW11</f>
        <v>6</v>
      </c>
      <c r="CF51" s="56">
        <f>'2025'!BX11</f>
        <v>32.199999999999996</v>
      </c>
      <c r="CG51" s="56">
        <f>'2025'!BY11</f>
        <v>89</v>
      </c>
      <c r="CH51" s="56">
        <f>'2025'!BZ11</f>
        <v>24</v>
      </c>
      <c r="CI51" s="57">
        <f>'2025'!CA11</f>
        <v>5.8314606741573032</v>
      </c>
      <c r="CJ51" s="57">
        <f>'2025'!CB11</f>
        <v>95.9</v>
      </c>
      <c r="CK51" s="57">
        <f>'2025'!CC11</f>
        <v>3.88</v>
      </c>
      <c r="CL51" s="57">
        <f>'2025'!CD11</f>
        <v>30.3</v>
      </c>
      <c r="CM51" s="56">
        <f>'2025'!CE11</f>
        <v>98</v>
      </c>
      <c r="CN51" s="56">
        <f>'2025'!CF11</f>
        <v>2947</v>
      </c>
      <c r="CO51" s="56">
        <f>'2025'!CG11</f>
        <v>8</v>
      </c>
      <c r="CP51" s="56">
        <f>'2025'!CH11</f>
        <v>0</v>
      </c>
      <c r="CQ51" s="58">
        <f>'2025'!CI11</f>
        <v>21</v>
      </c>
      <c r="CR51" s="55">
        <f>'2025'!CJ11</f>
        <v>1226</v>
      </c>
      <c r="CS51" s="56">
        <f>'2025'!CK11</f>
        <v>2653.2999999999997</v>
      </c>
      <c r="CT51" s="56">
        <f>'2025'!CL11</f>
        <v>10</v>
      </c>
      <c r="CU51" s="56">
        <f>'2025'!CM11</f>
        <v>32.5</v>
      </c>
      <c r="CV51" s="56">
        <f>'2025'!CN11</f>
        <v>223</v>
      </c>
      <c r="CW51" s="56">
        <f>'2025'!CO11</f>
        <v>69</v>
      </c>
      <c r="CX51" s="57">
        <f>'2025'!CP11</f>
        <v>5.4977578475336326</v>
      </c>
      <c r="CY51" s="57">
        <f>'2025'!CQ11</f>
        <v>96.6</v>
      </c>
      <c r="CZ51" s="57">
        <f>'2025'!CR11</f>
        <v>3.26</v>
      </c>
      <c r="DA51" s="57">
        <f>'2025'!CS11</f>
        <v>29.5</v>
      </c>
      <c r="DB51" s="56">
        <f>'2025'!CT11</f>
        <v>326</v>
      </c>
      <c r="DC51" s="56">
        <f>'2025'!CU11</f>
        <v>3135.6</v>
      </c>
      <c r="DD51" s="56">
        <f>'2025'!CV11</f>
        <v>30</v>
      </c>
      <c r="DE51" s="56">
        <f>'2025'!CW11</f>
        <v>3</v>
      </c>
      <c r="DF51" s="58">
        <f>'2025'!CX11</f>
        <v>29.9</v>
      </c>
      <c r="DG51" s="55">
        <f>'2025'!CY11</f>
        <v>1343</v>
      </c>
      <c r="DH51" s="56">
        <f>'2025'!CZ11</f>
        <v>2586</v>
      </c>
      <c r="DI51" s="56">
        <f>'2025'!DA11</f>
        <v>7</v>
      </c>
      <c r="DJ51" s="56">
        <f>'2025'!DB11</f>
        <v>18</v>
      </c>
      <c r="DK51" s="56">
        <f>'2025'!DC11</f>
        <v>206</v>
      </c>
      <c r="DL51" s="56">
        <f>'2025'!DD11</f>
        <v>54</v>
      </c>
      <c r="DM51" s="57">
        <f>'2025'!DE11</f>
        <v>6.5194174757281553</v>
      </c>
      <c r="DN51" s="57">
        <f>'2025'!DF11</f>
        <v>114.1</v>
      </c>
      <c r="DO51" s="57">
        <f>'2025'!DG11</f>
        <v>4.16</v>
      </c>
      <c r="DP51" s="57">
        <f>'2025'!DH11</f>
        <v>54.9</v>
      </c>
      <c r="DQ51" s="56">
        <f>'2025'!DI11</f>
        <v>258</v>
      </c>
      <c r="DR51" s="56">
        <f>'2025'!DJ11</f>
        <v>2536.8000000000002</v>
      </c>
      <c r="DS51" s="56">
        <f>'2025'!DK11</f>
        <v>20</v>
      </c>
      <c r="DT51" s="56">
        <f>'2025'!DL11</f>
        <v>1</v>
      </c>
      <c r="DU51" s="58">
        <f>'2025'!DM11</f>
        <v>21.6</v>
      </c>
    </row>
    <row r="52" spans="1:125" ht="15.75" customHeight="1" x14ac:dyDescent="0.2">
      <c r="A52" s="33">
        <f t="shared" si="0"/>
        <v>50</v>
      </c>
      <c r="B52" s="11">
        <f>'2025'!A12</f>
        <v>10</v>
      </c>
      <c r="C52" s="11">
        <v>2025</v>
      </c>
      <c r="D52" s="34" t="str">
        <f>'2025'!B12</f>
        <v>Trevor Etienne</v>
      </c>
      <c r="E52" s="14">
        <f>'2025'!C12</f>
        <v>9.2555555555555546</v>
      </c>
      <c r="F52" s="14">
        <f t="shared" si="6"/>
        <v>79.800000000000011</v>
      </c>
      <c r="G52" s="35">
        <f t="shared" si="2"/>
        <v>0.82791021194834113</v>
      </c>
      <c r="H52" s="36" t="str">
        <f>'2025'!D12</f>
        <v>Georgia</v>
      </c>
      <c r="I52" s="37">
        <f>'2025'!E12</f>
        <v>1</v>
      </c>
      <c r="J52" s="38">
        <f>'2025'!F12</f>
        <v>38177</v>
      </c>
      <c r="K52" s="39">
        <f>'2025'!G12</f>
        <v>20.81095890410959</v>
      </c>
      <c r="L52" s="39" t="str">
        <f>'2025'!H12</f>
        <v>JR</v>
      </c>
      <c r="M52" s="39">
        <f>'2025'!I12</f>
        <v>20.813698630136987</v>
      </c>
      <c r="N52" s="39" t="str">
        <f t="shared" si="3"/>
        <v>JITTERBUG</v>
      </c>
      <c r="O52" s="39" t="str">
        <f t="shared" si="9"/>
        <v>+RECEIVER</v>
      </c>
      <c r="P52" s="37">
        <f>'2025'!J12</f>
        <v>68</v>
      </c>
      <c r="Q52" s="37">
        <f>'2025'!K12</f>
        <v>198</v>
      </c>
      <c r="R52" s="37">
        <f>'2025'!L12</f>
        <v>4.42</v>
      </c>
      <c r="S52" s="40">
        <f>'2025'!M12</f>
        <v>114</v>
      </c>
      <c r="T52" s="41">
        <f>'2025'!N12</f>
        <v>0</v>
      </c>
      <c r="U52" s="42">
        <f>'2025'!O12</f>
        <v>0</v>
      </c>
      <c r="V52" s="42">
        <f>'2025'!P12</f>
        <v>0.14241654571843251</v>
      </c>
      <c r="W52" s="42">
        <f>'2025'!Q12</f>
        <v>0.20621763960800871</v>
      </c>
      <c r="X52" s="42">
        <f>'2025'!R12</f>
        <v>0.19659595461272816</v>
      </c>
      <c r="Y52" s="42">
        <f>'2025'!S12</f>
        <v>0.20140679711036844</v>
      </c>
      <c r="Z52" s="42">
        <f>'2025'!T12</f>
        <v>0.20140679711036844</v>
      </c>
      <c r="AA52" s="42">
        <f>'2025'!U12</f>
        <v>6.0302212249763343E-2</v>
      </c>
      <c r="AB52" s="42">
        <f>'2025'!V12</f>
        <v>6.9039145907473315E-2</v>
      </c>
      <c r="AC52" s="42">
        <f>'2025'!W12</f>
        <v>6.9039145907473315E-2</v>
      </c>
      <c r="AD52" s="43">
        <f>'2025'!X12</f>
        <v>6.9039145907473315E-2</v>
      </c>
      <c r="AE52" s="44">
        <f>'2025'!Y12</f>
        <v>19.167123287671235</v>
      </c>
      <c r="AF52" s="45">
        <f>'2025'!Z12</f>
        <v>103.75430091812775</v>
      </c>
      <c r="AG52" s="45">
        <f>'2025'!AA12</f>
        <v>30.102508650519027</v>
      </c>
      <c r="AH52" s="45">
        <f>'2025'!AB12</f>
        <v>0.26923076923076922</v>
      </c>
      <c r="AI52" s="45">
        <f>'2025'!AC12</f>
        <v>5.8153846153846152</v>
      </c>
      <c r="AJ52" s="45">
        <f t="shared" si="4"/>
        <v>6.967741935483871</v>
      </c>
      <c r="AK52" s="45">
        <f t="shared" si="5"/>
        <v>0.20779220779220781</v>
      </c>
      <c r="AL52" s="45">
        <f>'2025'!AD12</f>
        <v>118.8</v>
      </c>
      <c r="AM52" s="45">
        <f>'2025'!AE12</f>
        <v>4.08</v>
      </c>
      <c r="AN52" s="46">
        <f>'2025'!AF12</f>
        <v>45.2</v>
      </c>
      <c r="AO52" s="47">
        <f>'2025'!AG12</f>
        <v>4</v>
      </c>
      <c r="AP52" s="48">
        <f>'2025'!AH12</f>
        <v>7</v>
      </c>
      <c r="AQ52" s="48">
        <f>'2025'!AI12</f>
        <v>7</v>
      </c>
      <c r="AR52" s="48">
        <f>'2025'!AJ12</f>
        <v>7</v>
      </c>
      <c r="AS52" s="48">
        <f>'2025'!AK12</f>
        <v>7</v>
      </c>
      <c r="AT52" s="48">
        <f>'2025'!AL12</f>
        <v>2</v>
      </c>
      <c r="AU52" s="48">
        <f>'2025'!AM12</f>
        <v>6</v>
      </c>
      <c r="AV52" s="48">
        <f>'2025'!AN12</f>
        <v>5</v>
      </c>
      <c r="AW52" s="49">
        <f>'2025'!AO12</f>
        <v>4</v>
      </c>
      <c r="AX52" s="50">
        <f>'2025'!AP12</f>
        <v>1</v>
      </c>
      <c r="AY52" s="55">
        <f>'2025'!AQ12</f>
        <v>0</v>
      </c>
      <c r="AZ52" s="56">
        <f>'2025'!AR12</f>
        <v>1</v>
      </c>
      <c r="BA52" s="56">
        <f>'2025'!AS12</f>
        <v>0</v>
      </c>
      <c r="BB52" s="56">
        <f>'2025'!AT12</f>
        <v>0</v>
      </c>
      <c r="BC52" s="56">
        <f>'2025'!AU12</f>
        <v>0</v>
      </c>
      <c r="BD52" s="56">
        <f>'2025'!AV12</f>
        <v>0</v>
      </c>
      <c r="BE52" s="57">
        <f>'2025'!AW12</f>
        <v>0</v>
      </c>
      <c r="BF52" s="57">
        <f>'2025'!AX12</f>
        <v>0</v>
      </c>
      <c r="BG52" s="57">
        <f>'2025'!AY12</f>
        <v>0</v>
      </c>
      <c r="BH52" s="57">
        <f>'2025'!AZ12</f>
        <v>0</v>
      </c>
      <c r="BI52" s="56">
        <f>'2025'!BA12</f>
        <v>0</v>
      </c>
      <c r="BJ52" s="56">
        <f>'2025'!BB12</f>
        <v>0</v>
      </c>
      <c r="BK52" s="56">
        <f>'2025'!BC12</f>
        <v>0</v>
      </c>
      <c r="BL52" s="56">
        <f>'2025'!BD12</f>
        <v>0</v>
      </c>
      <c r="BM52" s="58">
        <f>'2025'!BE12</f>
        <v>0</v>
      </c>
      <c r="BN52" s="55">
        <f>'2025'!BF12</f>
        <v>0</v>
      </c>
      <c r="BO52" s="56">
        <f>'2025'!BG12</f>
        <v>1</v>
      </c>
      <c r="BP52" s="56">
        <f>'2025'!BH12</f>
        <v>0</v>
      </c>
      <c r="BQ52" s="56">
        <f>'2025'!BI12</f>
        <v>0</v>
      </c>
      <c r="BR52" s="56">
        <f>'2025'!BJ12</f>
        <v>0</v>
      </c>
      <c r="BS52" s="56">
        <f>'2025'!BK12</f>
        <v>0</v>
      </c>
      <c r="BT52" s="57">
        <f>'2025'!BL12</f>
        <v>0</v>
      </c>
      <c r="BU52" s="57">
        <f>'2025'!BM12</f>
        <v>0</v>
      </c>
      <c r="BV52" s="57">
        <f>'2025'!BN12</f>
        <v>0</v>
      </c>
      <c r="BW52" s="57">
        <f>'2025'!BO12</f>
        <v>0</v>
      </c>
      <c r="BX52" s="56">
        <f>'2025'!BP12</f>
        <v>0</v>
      </c>
      <c r="BY52" s="56">
        <f>'2025'!BQ12</f>
        <v>0</v>
      </c>
      <c r="BZ52" s="56">
        <f>'2025'!BR12</f>
        <v>0</v>
      </c>
      <c r="CA52" s="56">
        <f>'2025'!BS12</f>
        <v>0</v>
      </c>
      <c r="CB52" s="58">
        <f>'2025'!BT12</f>
        <v>0</v>
      </c>
      <c r="CC52" s="55">
        <f>'2025'!BU12</f>
        <v>719</v>
      </c>
      <c r="CD52" s="56">
        <f>'2025'!BV12</f>
        <v>2602.6</v>
      </c>
      <c r="CE52" s="56">
        <f>'2025'!BW12</f>
        <v>6</v>
      </c>
      <c r="CF52" s="56">
        <f>'2025'!BX12</f>
        <v>28.6</v>
      </c>
      <c r="CG52" s="56">
        <f>'2025'!BY12</f>
        <v>118</v>
      </c>
      <c r="CH52" s="56">
        <f>'2025'!BZ12</f>
        <v>35</v>
      </c>
      <c r="CI52" s="57">
        <f>'2025'!CA12</f>
        <v>6.093220338983051</v>
      </c>
      <c r="CJ52" s="57">
        <f>'2025'!CB12</f>
        <v>118.9</v>
      </c>
      <c r="CK52" s="57">
        <f>'2025'!CC12</f>
        <v>3.87</v>
      </c>
      <c r="CL52" s="57">
        <f>'2025'!CD12</f>
        <v>47.1</v>
      </c>
      <c r="CM52" s="56">
        <f>'2025'!CE12</f>
        <v>66</v>
      </c>
      <c r="CN52" s="56">
        <f>'2025'!CF12</f>
        <v>2909.4</v>
      </c>
      <c r="CO52" s="56">
        <f>'2025'!CG12</f>
        <v>9</v>
      </c>
      <c r="CP52" s="56">
        <f>'2025'!CH12</f>
        <v>0</v>
      </c>
      <c r="CQ52" s="58">
        <f>'2025'!CI12</f>
        <v>18.2</v>
      </c>
      <c r="CR52" s="55">
        <f>'2025'!CJ12</f>
        <v>756</v>
      </c>
      <c r="CS52" s="56">
        <f>'2025'!CK12</f>
        <v>1647.8000000000002</v>
      </c>
      <c r="CT52" s="56">
        <f>'2025'!CL12</f>
        <v>8</v>
      </c>
      <c r="CU52" s="56">
        <f>'2025'!CM12</f>
        <v>19.8</v>
      </c>
      <c r="CV52" s="56">
        <f>'2025'!CN12</f>
        <v>130</v>
      </c>
      <c r="CW52" s="56">
        <f>'2025'!CO12</f>
        <v>35</v>
      </c>
      <c r="CX52" s="57">
        <f>'2025'!CP12</f>
        <v>5.8153846153846152</v>
      </c>
      <c r="CY52" s="57">
        <f>'2025'!CQ12</f>
        <v>118.8</v>
      </c>
      <c r="CZ52" s="57">
        <f>'2025'!CR12</f>
        <v>4.08</v>
      </c>
      <c r="DA52" s="57">
        <f>'2025'!CS12</f>
        <v>45.2</v>
      </c>
      <c r="DB52" s="56">
        <f>'2025'!CT12</f>
        <v>172</v>
      </c>
      <c r="DC52" s="56">
        <f>'2025'!CU12</f>
        <v>2852.3</v>
      </c>
      <c r="DD52" s="56">
        <f>'2025'!CV12</f>
        <v>21</v>
      </c>
      <c r="DE52" s="56">
        <f>'2025'!CW12</f>
        <v>1</v>
      </c>
      <c r="DF52" s="58">
        <f>'2025'!CX12</f>
        <v>18.7</v>
      </c>
      <c r="DG52" s="55">
        <f>'2025'!CY12</f>
        <v>603</v>
      </c>
      <c r="DH52" s="56">
        <f>'2025'!CZ12</f>
        <v>1244</v>
      </c>
      <c r="DI52" s="56">
        <f>'2025'!DA12</f>
        <v>9</v>
      </c>
      <c r="DJ52" s="56">
        <f>'2025'!DB12</f>
        <v>14.4</v>
      </c>
      <c r="DK52" s="56">
        <f>'2025'!DC12</f>
        <v>122</v>
      </c>
      <c r="DL52" s="56">
        <f>'2025'!DD12</f>
        <v>28</v>
      </c>
      <c r="DM52" s="57">
        <f>'2025'!DE12</f>
        <v>4.942622950819672</v>
      </c>
      <c r="DN52" s="57">
        <f>'2025'!DF12</f>
        <v>93.7</v>
      </c>
      <c r="DO52" s="57">
        <f>'2025'!DG12</f>
        <v>3.43</v>
      </c>
      <c r="DP52" s="57">
        <f>'2025'!DH12</f>
        <v>31</v>
      </c>
      <c r="DQ52" s="56">
        <f>'2025'!DI12</f>
        <v>194</v>
      </c>
      <c r="DR52" s="56">
        <f>'2025'!DJ12</f>
        <v>2810</v>
      </c>
      <c r="DS52" s="56">
        <f>'2025'!DK12</f>
        <v>32</v>
      </c>
      <c r="DT52" s="56">
        <f>'2025'!DL12</f>
        <v>0</v>
      </c>
      <c r="DU52" s="58">
        <f>'2025'!DM12</f>
        <v>18.399999999999999</v>
      </c>
    </row>
    <row r="53" spans="1:125" ht="15.75" customHeight="1" x14ac:dyDescent="0.2">
      <c r="A53" s="33">
        <f t="shared" si="0"/>
        <v>51</v>
      </c>
      <c r="B53" s="11">
        <f>'2021'!A6</f>
        <v>4</v>
      </c>
      <c r="C53" s="11">
        <v>2021</v>
      </c>
      <c r="D53" s="34" t="str">
        <f>'2021'!B6</f>
        <v>Rhamondre Stevenson</v>
      </c>
      <c r="E53" s="14">
        <f>'2021'!C6</f>
        <v>9.1555555555555568</v>
      </c>
      <c r="F53" s="14">
        <f t="shared" si="6"/>
        <v>79</v>
      </c>
      <c r="G53" s="35">
        <f t="shared" si="2"/>
        <v>0.78678394218842462</v>
      </c>
      <c r="H53" s="36" t="str">
        <f>'2021'!D6</f>
        <v>Oklahoma</v>
      </c>
      <c r="I53" s="37">
        <f>'2021'!E6</f>
        <v>3</v>
      </c>
      <c r="J53" s="38">
        <f>'2021'!F6</f>
        <v>35849</v>
      </c>
      <c r="K53" s="39">
        <f>'2021'!G6</f>
        <v>27.18904109589041</v>
      </c>
      <c r="L53" s="39" t="str">
        <f>'2021'!H6</f>
        <v>SR</v>
      </c>
      <c r="M53" s="39">
        <f>'2021'!I6</f>
        <v>23.194520547945206</v>
      </c>
      <c r="N53" s="39" t="str">
        <f t="shared" si="3"/>
        <v>BRUISER</v>
      </c>
      <c r="O53" s="39" t="str">
        <f t="shared" si="9"/>
        <v>+RECEIVER</v>
      </c>
      <c r="P53" s="37">
        <f>'2021'!J6</f>
        <v>72</v>
      </c>
      <c r="Q53" s="37">
        <f>'2021'!K6</f>
        <v>231</v>
      </c>
      <c r="R53" s="37">
        <f>'2021'!L6</f>
        <v>4.6399999999999997</v>
      </c>
      <c r="S53" s="40">
        <f>'2021'!M6</f>
        <v>120</v>
      </c>
      <c r="T53" s="41">
        <f>'2021'!N6</f>
        <v>0</v>
      </c>
      <c r="U53" s="42">
        <f>'2021'!O6</f>
        <v>0.16274154589371981</v>
      </c>
      <c r="V53" s="42">
        <f>'2021'!P6</f>
        <v>0.22500000000000001</v>
      </c>
      <c r="W53" s="42">
        <f>'2021'!Q6</f>
        <v>7.9978743191178425E-2</v>
      </c>
      <c r="X53" s="42">
        <f>'2021'!R6</f>
        <v>0.16097023153252479</v>
      </c>
      <c r="Y53" s="42">
        <f>'2021'!S6</f>
        <v>0.1929851157662624</v>
      </c>
      <c r="Z53" s="42">
        <f>'2021'!T6</f>
        <v>0.17368660418963616</v>
      </c>
      <c r="AA53" s="42">
        <f>'2021'!U6</f>
        <v>2.0893371757925071E-2</v>
      </c>
      <c r="AB53" s="42">
        <f>'2021'!V6</f>
        <v>6.0894660894660897E-2</v>
      </c>
      <c r="AC53" s="42">
        <f>'2021'!W6</f>
        <v>6.0894660894660897E-2</v>
      </c>
      <c r="AD53" s="43">
        <f>'2021'!X6</f>
        <v>5.4805194805194808E-2</v>
      </c>
      <c r="AE53" s="44">
        <f>'2021'!Y6</f>
        <v>19.531506849315068</v>
      </c>
      <c r="AF53" s="45">
        <f>'2021'!Z6</f>
        <v>99.671284070616935</v>
      </c>
      <c r="AG53" s="45">
        <f>'2021'!AA6</f>
        <v>31.325810185185183</v>
      </c>
      <c r="AH53" s="45">
        <f>'2021'!AB6</f>
        <v>0.35643564356435642</v>
      </c>
      <c r="AI53" s="45">
        <f>'2021'!AC6</f>
        <v>8</v>
      </c>
      <c r="AJ53" s="45">
        <f t="shared" si="4"/>
        <v>11.108695652173912</v>
      </c>
      <c r="AK53" s="45">
        <f t="shared" si="5"/>
        <v>0.15126050420168066</v>
      </c>
      <c r="AL53" s="45">
        <f>'2021'!AD6</f>
        <v>140.6</v>
      </c>
      <c r="AM53" s="45">
        <f>'2021'!AE6</f>
        <v>5.86</v>
      </c>
      <c r="AN53" s="46">
        <f>'2021'!AF6</f>
        <v>67.2</v>
      </c>
      <c r="AO53" s="47">
        <f>'2021'!AG6</f>
        <v>3</v>
      </c>
      <c r="AP53" s="48">
        <f>'2021'!AH6</f>
        <v>6</v>
      </c>
      <c r="AQ53" s="48">
        <f>'2021'!AI6</f>
        <v>6</v>
      </c>
      <c r="AR53" s="48">
        <f t="shared" ref="AR53:AR59" si="23">IF(AF53&gt;113.25,10,IF(AF53&gt;=107.84,9,IF(AF53&gt;=105.37,8,IF(AF53&gt;=103.25,7,IF(AF53&gt;=100.55,6,IF(AF53&gt;=98.75,5,IF(AF53&gt;=96.08,4,IF(AF53&gt;=94.39,3,IF(AF53&gt;=88.43,2,IF(AF53&gt;=85.16,1,IF(AF53&lt;85.16,0,FALSE)))))))))))</f>
        <v>5</v>
      </c>
      <c r="AS53" s="48">
        <f>'2021'!AK6</f>
        <v>9</v>
      </c>
      <c r="AT53" s="48">
        <f>'2021'!AL6</f>
        <v>8</v>
      </c>
      <c r="AU53" s="48">
        <f>'2021'!AM6</f>
        <v>7</v>
      </c>
      <c r="AV53" s="48">
        <f>'2021'!AN6</f>
        <v>9</v>
      </c>
      <c r="AW53" s="49" t="str">
        <f t="shared" ref="AW53:AW57" si="24">IF(S53=1,10,IF(S53=2,7,IF(S53=3,6,IF(S53=4,4,IF(S53=5,3,IF(S53=6,2,IF(S53=7,1,IF(S53=0,0,"-"))))))))</f>
        <v>-</v>
      </c>
      <c r="AX53" s="50">
        <f>'2021'!AP6</f>
        <v>0.75</v>
      </c>
      <c r="AY53" s="55">
        <f>'2021'!AQ6</f>
        <v>0</v>
      </c>
      <c r="AZ53" s="56">
        <f>'2021'!AR6</f>
        <v>3078</v>
      </c>
      <c r="BA53" s="56">
        <f>'2021'!AS6</f>
        <v>0</v>
      </c>
      <c r="BB53" s="56">
        <f>'2021'!AT6</f>
        <v>30</v>
      </c>
      <c r="BC53" s="56">
        <f>'2021'!AU6</f>
        <v>0</v>
      </c>
      <c r="BD53" s="56">
        <f>'2021'!AV6</f>
        <v>0</v>
      </c>
      <c r="BE53" s="57">
        <f>'2021'!AW6</f>
        <v>0</v>
      </c>
      <c r="BF53" s="57">
        <f>'2021'!AX6</f>
        <v>0</v>
      </c>
      <c r="BG53" s="57">
        <f>'2021'!AY6</f>
        <v>0</v>
      </c>
      <c r="BH53" s="57">
        <f>'2021'!AZ6</f>
        <v>0</v>
      </c>
      <c r="BI53" s="56">
        <f>'2021'!BA6</f>
        <v>0</v>
      </c>
      <c r="BJ53" s="56">
        <f>'2021'!BB6</f>
        <v>4134</v>
      </c>
      <c r="BK53" s="56">
        <f>'2021'!BC6</f>
        <v>0</v>
      </c>
      <c r="BL53" s="56">
        <f>'2021'!BD6</f>
        <v>0</v>
      </c>
      <c r="BM53" s="58">
        <f>'2021'!BE6</f>
        <v>43</v>
      </c>
      <c r="BN53" s="55">
        <f>'2021'!BF6</f>
        <v>501</v>
      </c>
      <c r="BO53" s="56">
        <f>'2021'!BG6</f>
        <v>1521</v>
      </c>
      <c r="BP53" s="56">
        <f>'2021'!BH6</f>
        <v>0</v>
      </c>
      <c r="BQ53" s="56">
        <f>'2021'!BI6</f>
        <v>33</v>
      </c>
      <c r="BR53" s="56">
        <f>'2021'!BJ6</f>
        <v>0</v>
      </c>
      <c r="BS53" s="56">
        <f>'2021'!BK6</f>
        <v>0</v>
      </c>
      <c r="BT53" s="57">
        <f>'2021'!BL6</f>
        <v>0</v>
      </c>
      <c r="BU53" s="57">
        <f>'2021'!BM6</f>
        <v>0</v>
      </c>
      <c r="BV53" s="57">
        <f>'2021'!BN6</f>
        <v>0</v>
      </c>
      <c r="BW53" s="57">
        <f>'2021'!BO6</f>
        <v>0</v>
      </c>
      <c r="BX53" s="56">
        <f>'2021'!BP6</f>
        <v>38</v>
      </c>
      <c r="BY53" s="56">
        <f>'2021'!BQ6</f>
        <v>1791</v>
      </c>
      <c r="BZ53" s="56">
        <f>'2021'!BR6</f>
        <v>5</v>
      </c>
      <c r="CA53" s="56">
        <f>'2021'!BS6</f>
        <v>0</v>
      </c>
      <c r="CB53" s="58">
        <f>'2021'!BT6</f>
        <v>47</v>
      </c>
      <c r="CC53" s="55">
        <f>'2021'!BU6</f>
        <v>2111</v>
      </c>
      <c r="CD53" s="56">
        <f>'2021'!BV6</f>
        <v>2856</v>
      </c>
      <c r="CE53" s="56">
        <f>'2021'!BW6</f>
        <v>0</v>
      </c>
      <c r="CF53" s="56">
        <f>'2021'!BX6</f>
        <v>42</v>
      </c>
      <c r="CG53" s="56">
        <f>'2021'!BY6</f>
        <v>0</v>
      </c>
      <c r="CH53" s="56">
        <f>'2021'!BZ6</f>
        <v>0</v>
      </c>
      <c r="CI53" s="57">
        <f>'2021'!CA6</f>
        <v>0</v>
      </c>
      <c r="CJ53" s="57">
        <f>'2021'!CB6</f>
        <v>0</v>
      </c>
      <c r="CK53" s="57">
        <f>'2021'!CC6</f>
        <v>0</v>
      </c>
      <c r="CL53" s="57">
        <f>'2021'!CD6</f>
        <v>0</v>
      </c>
      <c r="CM53" s="56">
        <f>'2021'!CE6</f>
        <v>175</v>
      </c>
      <c r="CN53" s="56">
        <f>'2021'!CF6</f>
        <v>2224</v>
      </c>
      <c r="CO53" s="56">
        <f>'2021'!CG6</f>
        <v>13</v>
      </c>
      <c r="CP53" s="56">
        <f>'2021'!CH6</f>
        <v>0</v>
      </c>
      <c r="CQ53" s="58">
        <f>'2021'!CI6</f>
        <v>43</v>
      </c>
      <c r="CR53" s="55">
        <f>'2021'!CJ6</f>
        <v>515</v>
      </c>
      <c r="CS53" s="56">
        <f>'2021'!CK6</f>
        <v>3363</v>
      </c>
      <c r="CT53" s="56">
        <f>'2021'!CL6</f>
        <v>6</v>
      </c>
      <c r="CU53" s="56">
        <f>'2021'!CM6</f>
        <v>38</v>
      </c>
      <c r="CV53" s="56">
        <f>'2021'!CN6</f>
        <v>64</v>
      </c>
      <c r="CW53" s="56">
        <f>'2021'!CO6</f>
        <v>15</v>
      </c>
      <c r="CX53" s="57">
        <f>'2021'!CP6</f>
        <v>8</v>
      </c>
      <c r="CY53" s="57">
        <f>'2021'!CQ6</f>
        <v>134.6</v>
      </c>
      <c r="CZ53" s="57">
        <f>'2021'!CR6</f>
        <v>5.86</v>
      </c>
      <c r="DA53" s="57">
        <f>'2021'!CS6</f>
        <v>67.2</v>
      </c>
      <c r="DB53" s="56">
        <f>'2021'!CT6</f>
        <v>87</v>
      </c>
      <c r="DC53" s="56">
        <f>'2021'!CU6</f>
        <v>4164</v>
      </c>
      <c r="DD53" s="56">
        <f>'2021'!CV6</f>
        <v>10</v>
      </c>
      <c r="DE53" s="56">
        <f>'2021'!CW6</f>
        <v>0</v>
      </c>
      <c r="DF53" s="58">
        <f>'2021'!CX6</f>
        <v>36</v>
      </c>
      <c r="DG53" s="55">
        <f>'2021'!CY6</f>
        <v>665</v>
      </c>
      <c r="DH53" s="56">
        <f>'2021'!CZ6</f>
        <v>1977</v>
      </c>
      <c r="DI53" s="56">
        <f>'2021'!DA6</f>
        <v>7</v>
      </c>
      <c r="DJ53" s="56">
        <f>'2021'!DB6</f>
        <v>27</v>
      </c>
      <c r="DK53" s="56">
        <f>'2021'!DC6</f>
        <v>101</v>
      </c>
      <c r="DL53" s="56">
        <f>'2021'!DD6</f>
        <v>36</v>
      </c>
      <c r="DM53" s="57">
        <f>'2021'!DE6</f>
        <v>6.6</v>
      </c>
      <c r="DN53" s="57">
        <f>'2021'!DF6</f>
        <v>140.6</v>
      </c>
      <c r="DO53" s="57">
        <f>'2021'!DG6</f>
        <v>3.89</v>
      </c>
      <c r="DP53" s="57">
        <f>'2021'!DH6</f>
        <v>42.1</v>
      </c>
      <c r="DQ53" s="56">
        <f>'2021'!DI6</f>
        <v>211</v>
      </c>
      <c r="DR53" s="56">
        <f>'2021'!DJ6</f>
        <v>3465</v>
      </c>
      <c r="DS53" s="56">
        <f>'2021'!DK6</f>
        <v>18</v>
      </c>
      <c r="DT53" s="56">
        <f>'2021'!DL6</f>
        <v>0</v>
      </c>
      <c r="DU53" s="58">
        <f>'2021'!DM6</f>
        <v>30</v>
      </c>
    </row>
    <row r="54" spans="1:125" ht="15.75" customHeight="1" x14ac:dyDescent="0.2">
      <c r="A54" s="33">
        <f t="shared" si="0"/>
        <v>51</v>
      </c>
      <c r="B54" s="11">
        <f>'2020'!A11</f>
        <v>9</v>
      </c>
      <c r="C54" s="11">
        <v>2020</v>
      </c>
      <c r="D54" s="34" t="str">
        <f>'2020'!B11</f>
        <v>Zack Moss</v>
      </c>
      <c r="E54" s="14">
        <f>'2020'!C11</f>
        <v>9.1555555555555568</v>
      </c>
      <c r="F54" s="14">
        <f t="shared" si="6"/>
        <v>79</v>
      </c>
      <c r="G54" s="35">
        <f t="shared" si="2"/>
        <v>0.78678394218842462</v>
      </c>
      <c r="H54" s="36" t="str">
        <f>'2020'!D11</f>
        <v>Utah</v>
      </c>
      <c r="I54" s="37">
        <f>'2020'!E11</f>
        <v>5</v>
      </c>
      <c r="J54" s="38">
        <f>'2020'!F11</f>
        <v>35779</v>
      </c>
      <c r="K54" s="39">
        <f>'2020'!G11</f>
        <v>27.38082191780822</v>
      </c>
      <c r="L54" s="39" t="str">
        <f>'2020'!H11</f>
        <v>SR</v>
      </c>
      <c r="M54" s="39">
        <f>'2020'!I11</f>
        <v>22.36986301369863</v>
      </c>
      <c r="N54" s="39" t="str">
        <f t="shared" si="3"/>
        <v>BELL CALF</v>
      </c>
      <c r="O54" s="39" t="str">
        <f t="shared" si="9"/>
        <v>3DOWN</v>
      </c>
      <c r="P54" s="37">
        <f>'2020'!J11</f>
        <v>69</v>
      </c>
      <c r="Q54" s="37">
        <f>'2020'!K11</f>
        <v>206</v>
      </c>
      <c r="R54" s="37">
        <f>'2020'!L11</f>
        <v>4.6500000000000004</v>
      </c>
      <c r="S54" s="40">
        <f>'2020'!M11</f>
        <v>86</v>
      </c>
      <c r="T54" s="41">
        <f>'2020'!N11</f>
        <v>0</v>
      </c>
      <c r="U54" s="42">
        <f>'2020'!O11</f>
        <v>6.8583675656367207E-2</v>
      </c>
      <c r="V54" s="42">
        <f>'2020'!P11</f>
        <v>0.26125790844808339</v>
      </c>
      <c r="W54" s="42">
        <f>'2020'!Q11</f>
        <v>0.20591950911387835</v>
      </c>
      <c r="X54" s="42">
        <f>'2020'!R11</f>
        <v>0.29953379953379955</v>
      </c>
      <c r="Y54" s="42">
        <f>'2020'!S11</f>
        <v>0.29953379953379955</v>
      </c>
      <c r="Z54" s="42">
        <f>'2020'!T11</f>
        <v>0.25460372960372962</v>
      </c>
      <c r="AA54" s="42">
        <f>'2020'!U11</f>
        <v>1.6550810989738499E-2</v>
      </c>
      <c r="AB54" s="42">
        <f>'2020'!V11</f>
        <v>0.12143081267649827</v>
      </c>
      <c r="AC54" s="42">
        <f>'2020'!W11</f>
        <v>0.12143081267649827</v>
      </c>
      <c r="AD54" s="43">
        <f>'2020'!X11</f>
        <v>0.10321619077502353</v>
      </c>
      <c r="AE54" s="44">
        <f>'2020'!Y11</f>
        <v>19.726027397260275</v>
      </c>
      <c r="AF54" s="45">
        <f>'2020'!Z11</f>
        <v>88.12221492460128</v>
      </c>
      <c r="AG54" s="45">
        <f>'2020'!AA11</f>
        <v>30.417559336273889</v>
      </c>
      <c r="AH54" s="45">
        <f>'2020'!AB11</f>
        <v>0.38034188034188032</v>
      </c>
      <c r="AI54" s="45">
        <f>'2020'!AC11</f>
        <v>6.1</v>
      </c>
      <c r="AJ54" s="45">
        <f t="shared" si="4"/>
        <v>10.523076923076923</v>
      </c>
      <c r="AK54" s="45">
        <f t="shared" si="5"/>
        <v>0.10687022900763359</v>
      </c>
      <c r="AL54" s="45">
        <f>'2020'!AD11</f>
        <v>176.8</v>
      </c>
      <c r="AM54" s="45">
        <f>'2020'!AE11</f>
        <v>4.45</v>
      </c>
      <c r="AN54" s="46">
        <f>'2020'!AF11</f>
        <v>44.5</v>
      </c>
      <c r="AO54" s="47">
        <f>'2020'!AG11</f>
        <v>6</v>
      </c>
      <c r="AP54" s="48">
        <f>'2020'!AH11</f>
        <v>9</v>
      </c>
      <c r="AQ54" s="48">
        <f>'2020'!AI11</f>
        <v>6</v>
      </c>
      <c r="AR54" s="48">
        <f t="shared" si="23"/>
        <v>1</v>
      </c>
      <c r="AS54" s="48">
        <f>'2020'!AK11</f>
        <v>10</v>
      </c>
      <c r="AT54" s="48">
        <f>'2020'!AL11</f>
        <v>3</v>
      </c>
      <c r="AU54" s="48">
        <f>'2020'!AM11</f>
        <v>8</v>
      </c>
      <c r="AV54" s="48">
        <f>'2020'!AN11</f>
        <v>6</v>
      </c>
      <c r="AW54" s="49" t="str">
        <f t="shared" si="24"/>
        <v>-</v>
      </c>
      <c r="AX54" s="50">
        <f>'2020'!AP11</f>
        <v>0</v>
      </c>
      <c r="AY54" s="55">
        <f>'2020'!AQ11</f>
        <v>0</v>
      </c>
      <c r="AZ54" s="56">
        <f>'2020'!AR11</f>
        <v>2379</v>
      </c>
      <c r="BA54" s="56">
        <f>'2020'!AS11</f>
        <v>0</v>
      </c>
      <c r="BB54" s="56">
        <f>'2020'!AT11</f>
        <v>24</v>
      </c>
      <c r="BC54" s="56">
        <f>'2020'!AU11</f>
        <v>0</v>
      </c>
      <c r="BD54" s="56">
        <f>'2020'!AV11</f>
        <v>0</v>
      </c>
      <c r="BE54" s="57">
        <f>'2020'!AW11</f>
        <v>0</v>
      </c>
      <c r="BF54" s="57">
        <f>'2020'!AX11</f>
        <v>0</v>
      </c>
      <c r="BG54" s="57">
        <f>'2020'!AY11</f>
        <v>0</v>
      </c>
      <c r="BH54" s="57">
        <f>'2020'!AZ11</f>
        <v>0</v>
      </c>
      <c r="BI54" s="56">
        <f>'2020'!BA11</f>
        <v>0</v>
      </c>
      <c r="BJ54" s="56">
        <f>'2020'!BB11</f>
        <v>2340</v>
      </c>
      <c r="BK54" s="56">
        <f>'2020'!BC11</f>
        <v>0</v>
      </c>
      <c r="BL54" s="56">
        <f>'2020'!BD11</f>
        <v>0</v>
      </c>
      <c r="BM54" s="58">
        <f>'2020'!BE11</f>
        <v>15</v>
      </c>
      <c r="BN54" s="55">
        <f>'2020'!BF11</f>
        <v>380</v>
      </c>
      <c r="BO54" s="56">
        <f>'2020'!BG11</f>
        <v>2782</v>
      </c>
      <c r="BP54" s="56">
        <f>'2020'!BH11</f>
        <v>2</v>
      </c>
      <c r="BQ54" s="56">
        <f>'2020'!BI11</f>
        <v>26</v>
      </c>
      <c r="BR54" s="56">
        <f>'2020'!BJ11</f>
        <v>84</v>
      </c>
      <c r="BS54" s="56">
        <f>'2020'!BK11</f>
        <v>8</v>
      </c>
      <c r="BT54" s="57">
        <f>'2020'!BL11</f>
        <v>4.5</v>
      </c>
      <c r="BU54" s="57">
        <f>'2020'!BM11</f>
        <v>28.2</v>
      </c>
      <c r="BV54" s="57">
        <f>'2020'!BN11</f>
        <v>3</v>
      </c>
      <c r="BW54" s="57">
        <f>'2020'!BO11</f>
        <v>26.6</v>
      </c>
      <c r="BX54" s="56">
        <f>'2020'!BP11</f>
        <v>4</v>
      </c>
      <c r="BY54" s="56">
        <f>'2020'!BQ11</f>
        <v>2817</v>
      </c>
      <c r="BZ54" s="56">
        <f>'2020'!BR11</f>
        <v>1</v>
      </c>
      <c r="CA54" s="56">
        <f>'2020'!BS11</f>
        <v>0</v>
      </c>
      <c r="CB54" s="58">
        <f>'2020'!BT11</f>
        <v>15</v>
      </c>
      <c r="CC54" s="55">
        <f>'2020'!BU11</f>
        <v>1161</v>
      </c>
      <c r="CD54" s="56">
        <f>'2020'!BV11</f>
        <v>2132</v>
      </c>
      <c r="CE54" s="56">
        <f>'2020'!BW11</f>
        <v>10</v>
      </c>
      <c r="CF54" s="56">
        <f>'2020'!BX11</f>
        <v>22</v>
      </c>
      <c r="CG54" s="56">
        <f>'2020'!BY11</f>
        <v>213</v>
      </c>
      <c r="CH54" s="56">
        <f>'2020'!BZ11</f>
        <v>64</v>
      </c>
      <c r="CI54" s="57">
        <f>'2020'!CA11</f>
        <v>5.5</v>
      </c>
      <c r="CJ54" s="57">
        <f>'2020'!CB11</f>
        <v>109.6</v>
      </c>
      <c r="CK54" s="57">
        <f>'2020'!CC11</f>
        <v>3.54</v>
      </c>
      <c r="CL54" s="57">
        <f>'2020'!CD11</f>
        <v>36.200000000000003</v>
      </c>
      <c r="CM54" s="56">
        <f>'2020'!CE11</f>
        <v>243</v>
      </c>
      <c r="CN54" s="56">
        <f>'2020'!CF11</f>
        <v>3242</v>
      </c>
      <c r="CO54" s="56">
        <f>'2020'!CG11</f>
        <v>29</v>
      </c>
      <c r="CP54" s="56">
        <f>'2020'!CH11</f>
        <v>0</v>
      </c>
      <c r="CQ54" s="58">
        <f>'2020'!CI11</f>
        <v>18</v>
      </c>
      <c r="CR54" s="55">
        <f>'2020'!CJ11</f>
        <v>1091</v>
      </c>
      <c r="CS54" s="56">
        <f>'2020'!CK11</f>
        <v>2520</v>
      </c>
      <c r="CT54" s="56">
        <f>'2020'!CL11</f>
        <v>11</v>
      </c>
      <c r="CU54" s="56">
        <f>'2020'!CM11</f>
        <v>23</v>
      </c>
      <c r="CV54" s="56">
        <f>'2020'!CN11</f>
        <v>179</v>
      </c>
      <c r="CW54" s="56">
        <f>'2020'!CO11</f>
        <v>53</v>
      </c>
      <c r="CX54" s="57">
        <f>'2020'!CP11</f>
        <v>6.1</v>
      </c>
      <c r="CY54" s="57">
        <f>'2020'!CQ11</f>
        <v>113.6</v>
      </c>
      <c r="CZ54" s="57">
        <f>'2020'!CR11</f>
        <v>3.54</v>
      </c>
      <c r="DA54" s="57">
        <f>'2020'!CS11</f>
        <v>39.200000000000003</v>
      </c>
      <c r="DB54" s="56">
        <f>'2020'!CT11</f>
        <v>50</v>
      </c>
      <c r="DC54" s="56">
        <f>'2020'!CU11</f>
        <v>3021</v>
      </c>
      <c r="DD54" s="56">
        <f>'2020'!CV11</f>
        <v>7</v>
      </c>
      <c r="DE54" s="56">
        <f>'2020'!CW11</f>
        <v>0</v>
      </c>
      <c r="DF54" s="58">
        <f>'2020'!CX11</f>
        <v>19</v>
      </c>
      <c r="DG54" s="55">
        <f>'2020'!CY11</f>
        <v>1412</v>
      </c>
      <c r="DH54" s="56">
        <f>'2020'!CZ11</f>
        <v>2819</v>
      </c>
      <c r="DI54" s="56">
        <f>'2020'!DA11</f>
        <v>15</v>
      </c>
      <c r="DJ54" s="56">
        <f>'2020'!DB11</f>
        <v>34</v>
      </c>
      <c r="DK54" s="56">
        <f>'2020'!DC11</f>
        <v>234</v>
      </c>
      <c r="DL54" s="56">
        <f>'2020'!DD11</f>
        <v>89</v>
      </c>
      <c r="DM54" s="57">
        <f>'2020'!DE11</f>
        <v>6</v>
      </c>
      <c r="DN54" s="57">
        <f>'2020'!DF11</f>
        <v>176.8</v>
      </c>
      <c r="DO54" s="57">
        <f>'2020'!DG11</f>
        <v>4.45</v>
      </c>
      <c r="DP54" s="57">
        <f>'2020'!DH11</f>
        <v>44.5</v>
      </c>
      <c r="DQ54" s="56">
        <f>'2020'!DI11</f>
        <v>387</v>
      </c>
      <c r="DR54" s="56">
        <f>'2020'!DJ11</f>
        <v>3187</v>
      </c>
      <c r="DS54" s="56">
        <f>'2020'!DK11</f>
        <v>28</v>
      </c>
      <c r="DT54" s="56">
        <f>'2020'!DL11</f>
        <v>0</v>
      </c>
      <c r="DU54" s="58">
        <f>'2020'!DM11</f>
        <v>20</v>
      </c>
    </row>
    <row r="55" spans="1:125" ht="15.75" customHeight="1" x14ac:dyDescent="0.2">
      <c r="A55" s="33">
        <f t="shared" si="0"/>
        <v>53</v>
      </c>
      <c r="B55" s="11">
        <f>'2019'!A7</f>
        <v>5</v>
      </c>
      <c r="C55" s="11">
        <v>2019</v>
      </c>
      <c r="D55" s="34" t="str">
        <f>'2019'!B7</f>
        <v>Devin Singletary</v>
      </c>
      <c r="E55" s="14">
        <f>'2019'!C7</f>
        <v>8.9944444444444436</v>
      </c>
      <c r="F55" s="14">
        <f t="shared" si="6"/>
        <v>78.600000000000009</v>
      </c>
      <c r="G55" s="35">
        <f t="shared" si="2"/>
        <v>0.72052495201966782</v>
      </c>
      <c r="H55" s="36" t="str">
        <f>'2019'!D7</f>
        <v>FAU</v>
      </c>
      <c r="I55" s="37">
        <f>'2019'!E7</f>
        <v>1</v>
      </c>
      <c r="J55" s="38">
        <f>'2019'!F7</f>
        <v>35676</v>
      </c>
      <c r="K55" s="39">
        <f>'2019'!G7</f>
        <v>27.663013698630138</v>
      </c>
      <c r="L55" s="39" t="str">
        <f>'2019'!H7</f>
        <v>JR</v>
      </c>
      <c r="M55" s="39">
        <f>'2019'!I7</f>
        <v>21.654794520547945</v>
      </c>
      <c r="N55" s="39" t="str">
        <f t="shared" si="3"/>
        <v>BELL CALF</v>
      </c>
      <c r="O55" s="39" t="str">
        <f t="shared" si="9"/>
        <v>3DOWN</v>
      </c>
      <c r="P55" s="37">
        <f>'2019'!J7</f>
        <v>67</v>
      </c>
      <c r="Q55" s="37">
        <f>'2019'!K7</f>
        <v>203</v>
      </c>
      <c r="R55" s="37">
        <f>'2019'!L7</f>
        <v>4.66</v>
      </c>
      <c r="S55" s="40">
        <f>'2019'!M7</f>
        <v>74</v>
      </c>
      <c r="T55" s="41">
        <f>'2019'!N7</f>
        <v>0</v>
      </c>
      <c r="U55" s="42">
        <f>'2019'!O7</f>
        <v>0</v>
      </c>
      <c r="V55" s="42">
        <f>'2019'!P7</f>
        <v>0.24984306340238543</v>
      </c>
      <c r="W55" s="42">
        <f>'2019'!Q7</f>
        <v>0.30113229181596674</v>
      </c>
      <c r="X55" s="42">
        <f>'2019'!R7</f>
        <v>0.23860076575008701</v>
      </c>
      <c r="Y55" s="42">
        <f>'2019'!S7</f>
        <v>0.26986652878302686</v>
      </c>
      <c r="Z55" s="42">
        <f>'2019'!T7</f>
        <v>0.26986652878302686</v>
      </c>
      <c r="AA55" s="42">
        <f>'2019'!U7</f>
        <v>6.8052296345960439E-2</v>
      </c>
      <c r="AB55" s="42">
        <f>'2019'!V7</f>
        <v>1.2658227848101266E-2</v>
      </c>
      <c r="AC55" s="42">
        <f>'2019'!W7</f>
        <v>4.0355262097030851E-2</v>
      </c>
      <c r="AD55" s="43">
        <f>'2019'!X7</f>
        <v>4.0355262097030851E-2</v>
      </c>
      <c r="AE55" s="44">
        <f>'2019'!Y7</f>
        <v>19.008219178082193</v>
      </c>
      <c r="AF55" s="45">
        <f>'2019'!Z7</f>
        <v>86.095879490871027</v>
      </c>
      <c r="AG55" s="45">
        <f>'2019'!AA7</f>
        <v>31.790822009356202</v>
      </c>
      <c r="AH55" s="45">
        <f>'2019'!AB7</f>
        <v>0.36363636363636365</v>
      </c>
      <c r="AI55" s="45">
        <f>'2019'!AC7</f>
        <v>6.3</v>
      </c>
      <c r="AJ55" s="45">
        <f t="shared" si="4"/>
        <v>7.9607843137254903</v>
      </c>
      <c r="AK55" s="45">
        <f t="shared" si="5"/>
        <v>2.2222222222222223E-2</v>
      </c>
      <c r="AL55" s="45">
        <f>'2019'!AD7</f>
        <v>138.30000000000001</v>
      </c>
      <c r="AM55" s="45">
        <f>'2019'!AE7</f>
        <v>3.89</v>
      </c>
      <c r="AN55" s="46">
        <f>'2019'!AF7</f>
        <v>48.3</v>
      </c>
      <c r="AO55" s="47">
        <f>'2019'!AG7</f>
        <v>7</v>
      </c>
      <c r="AP55" s="48">
        <f>'2019'!AH7</f>
        <v>4</v>
      </c>
      <c r="AQ55" s="48">
        <f>'2019'!AI7</f>
        <v>8</v>
      </c>
      <c r="AR55" s="48">
        <f t="shared" si="23"/>
        <v>1</v>
      </c>
      <c r="AS55" s="48">
        <f>'2019'!AK7</f>
        <v>9</v>
      </c>
      <c r="AT55" s="48">
        <f>'2019'!AL7</f>
        <v>4</v>
      </c>
      <c r="AU55" s="48">
        <f>'2019'!AM7</f>
        <v>7</v>
      </c>
      <c r="AV55" s="48">
        <f>'2019'!AN7</f>
        <v>4</v>
      </c>
      <c r="AW55" s="49" t="str">
        <f t="shared" si="24"/>
        <v>-</v>
      </c>
      <c r="AX55" s="50">
        <f>'2019'!AP7</f>
        <v>0</v>
      </c>
      <c r="AY55" s="55">
        <f>'2019'!AQ7</f>
        <v>0</v>
      </c>
      <c r="AZ55" s="56">
        <f>'2019'!AR7</f>
        <v>1963</v>
      </c>
      <c r="BA55" s="56">
        <f>'2019'!AS7</f>
        <v>0</v>
      </c>
      <c r="BB55" s="56">
        <f>'2019'!AT7</f>
        <v>14</v>
      </c>
      <c r="BC55" s="56">
        <f>'2019'!AU7</f>
        <v>0</v>
      </c>
      <c r="BD55" s="56">
        <f>'2019'!AV7</f>
        <v>0</v>
      </c>
      <c r="BE55" s="57">
        <f>'2019'!AW7</f>
        <v>0</v>
      </c>
      <c r="BF55" s="57">
        <f>'2019'!AX7</f>
        <v>0</v>
      </c>
      <c r="BG55" s="57">
        <f>'2019'!AY7</f>
        <v>0</v>
      </c>
      <c r="BH55" s="57">
        <f>'2019'!AZ7</f>
        <v>0</v>
      </c>
      <c r="BI55" s="56">
        <f>'2019'!BA7</f>
        <v>0</v>
      </c>
      <c r="BJ55" s="56">
        <f>'2019'!BB7</f>
        <v>2394</v>
      </c>
      <c r="BK55" s="56">
        <f>'2019'!BC7</f>
        <v>0</v>
      </c>
      <c r="BL55" s="56">
        <f>'2019'!BD7</f>
        <v>0</v>
      </c>
      <c r="BM55" s="58">
        <f>'2019'!BE7</f>
        <v>18</v>
      </c>
      <c r="BN55" s="55">
        <f>'2019'!BF7</f>
        <v>0</v>
      </c>
      <c r="BO55" s="56">
        <f>'2019'!BG7</f>
        <v>1961</v>
      </c>
      <c r="BP55" s="56">
        <f>'2019'!BH7</f>
        <v>0</v>
      </c>
      <c r="BQ55" s="56">
        <f>'2019'!BI7</f>
        <v>15</v>
      </c>
      <c r="BR55" s="56">
        <f>'2019'!BJ7</f>
        <v>0</v>
      </c>
      <c r="BS55" s="56">
        <f>'2019'!BK7</f>
        <v>0</v>
      </c>
      <c r="BT55" s="57">
        <f>'2019'!BL7</f>
        <v>0</v>
      </c>
      <c r="BU55" s="57">
        <f>'2019'!BM7</f>
        <v>0</v>
      </c>
      <c r="BV55" s="57">
        <f>'2019'!BN7</f>
        <v>0</v>
      </c>
      <c r="BW55" s="57">
        <f>'2019'!BO7</f>
        <v>0</v>
      </c>
      <c r="BX55" s="56">
        <f>'2019'!BP7</f>
        <v>0</v>
      </c>
      <c r="BY55" s="56">
        <f>'2019'!BQ7</f>
        <v>2557</v>
      </c>
      <c r="BZ55" s="56">
        <f>'2019'!BR7</f>
        <v>0</v>
      </c>
      <c r="CA55" s="56">
        <f>'2019'!BS7</f>
        <v>0</v>
      </c>
      <c r="CB55" s="58">
        <f>'2019'!BT7</f>
        <v>12</v>
      </c>
      <c r="CC55" s="55">
        <f>'2019'!BU7</f>
        <v>1027</v>
      </c>
      <c r="CD55" s="56">
        <f>'2019'!BV7</f>
        <v>2258</v>
      </c>
      <c r="CE55" s="56">
        <f>'2019'!BW7</f>
        <v>12</v>
      </c>
      <c r="CF55" s="56">
        <f>'2019'!BX7</f>
        <v>31</v>
      </c>
      <c r="CG55" s="56">
        <f>'2019'!BY7</f>
        <v>154</v>
      </c>
      <c r="CH55" s="56">
        <f>'2019'!BZ7</f>
        <v>24</v>
      </c>
      <c r="CI55" s="57">
        <f>'2019'!CA7</f>
        <v>6.7</v>
      </c>
      <c r="CJ55" s="57">
        <f>'2019'!CB7</f>
        <v>87.7</v>
      </c>
      <c r="CK55" s="57">
        <f>'2019'!CC7</f>
        <v>4.62</v>
      </c>
      <c r="CL55" s="57">
        <f>'2019'!CD7</f>
        <v>43.3</v>
      </c>
      <c r="CM55" s="56">
        <f>'2019'!CE7</f>
        <v>167</v>
      </c>
      <c r="CN55" s="56">
        <f>'2019'!CF7</f>
        <v>2521</v>
      </c>
      <c r="CO55" s="56">
        <f>'2019'!CG7</f>
        <v>25</v>
      </c>
      <c r="CP55" s="56">
        <f>'2019'!CH7</f>
        <v>0</v>
      </c>
      <c r="CQ55" s="58">
        <f>'2019'!CI7</f>
        <v>9</v>
      </c>
      <c r="CR55" s="55">
        <f>'2019'!CJ7</f>
        <v>1898</v>
      </c>
      <c r="CS55" s="56">
        <f>'2019'!CK7</f>
        <v>3994</v>
      </c>
      <c r="CT55" s="56">
        <f>'2019'!CL7</f>
        <v>32</v>
      </c>
      <c r="CU55" s="56">
        <f>'2019'!CM7</f>
        <v>52</v>
      </c>
      <c r="CV55" s="56">
        <f>'2019'!CN7</f>
        <v>299</v>
      </c>
      <c r="CW55" s="56">
        <f>'2019'!CO7</f>
        <v>83</v>
      </c>
      <c r="CX55" s="57">
        <f>'2019'!CP7</f>
        <v>6.3</v>
      </c>
      <c r="CY55" s="57">
        <f>'2019'!CQ7</f>
        <v>112.5</v>
      </c>
      <c r="CZ55" s="57">
        <f>'2019'!CR7</f>
        <v>3.86</v>
      </c>
      <c r="DA55" s="57">
        <f>'2019'!CS7</f>
        <v>48.3</v>
      </c>
      <c r="DB55" s="56">
        <f>'2019'!CT7</f>
        <v>203</v>
      </c>
      <c r="DC55" s="56">
        <f>'2019'!CU7</f>
        <v>2983</v>
      </c>
      <c r="DD55" s="56">
        <f>'2019'!CV7</f>
        <v>20</v>
      </c>
      <c r="DE55" s="56">
        <f>'2019'!CW7</f>
        <v>0</v>
      </c>
      <c r="DF55" s="58">
        <f>'2019'!CX7</f>
        <v>21</v>
      </c>
      <c r="DG55" s="55">
        <f>'2019'!CY7</f>
        <v>1335</v>
      </c>
      <c r="DH55" s="56">
        <f>'2019'!CZ7</f>
        <v>2902</v>
      </c>
      <c r="DI55" s="56">
        <f>'2019'!DA7</f>
        <v>22</v>
      </c>
      <c r="DJ55" s="56">
        <f>'2019'!DB7</f>
        <v>35</v>
      </c>
      <c r="DK55" s="56">
        <f>'2019'!DC7</f>
        <v>264</v>
      </c>
      <c r="DL55" s="56">
        <f>'2019'!DD7</f>
        <v>96</v>
      </c>
      <c r="DM55" s="57">
        <f>'2019'!DE7</f>
        <v>5.0999999999999996</v>
      </c>
      <c r="DN55" s="57">
        <f>'2019'!DF7</f>
        <v>138.30000000000001</v>
      </c>
      <c r="DO55" s="57">
        <f>'2019'!DG7</f>
        <v>3.89</v>
      </c>
      <c r="DP55" s="57">
        <f>'2019'!DH7</f>
        <v>47.2</v>
      </c>
      <c r="DQ55" s="56">
        <f>'2019'!DI7</f>
        <v>36</v>
      </c>
      <c r="DR55" s="56">
        <f>'2019'!DJ7</f>
        <v>2844</v>
      </c>
      <c r="DS55" s="56">
        <f>'2019'!DK7</f>
        <v>6</v>
      </c>
      <c r="DT55" s="56">
        <f>'2019'!DL7</f>
        <v>0</v>
      </c>
      <c r="DU55" s="58">
        <f>'2019'!DM7</f>
        <v>14</v>
      </c>
    </row>
    <row r="56" spans="1:125" ht="15.75" customHeight="1" x14ac:dyDescent="0.2">
      <c r="A56" s="33">
        <f t="shared" si="0"/>
        <v>54</v>
      </c>
      <c r="B56" s="11">
        <f>'2018'!A8</f>
        <v>6</v>
      </c>
      <c r="C56" s="11">
        <v>2018</v>
      </c>
      <c r="D56" s="34" t="str">
        <f>'2018'!B8</f>
        <v>Royce Freeman</v>
      </c>
      <c r="E56" s="14">
        <f>'2018'!C8</f>
        <v>8.9888888888888889</v>
      </c>
      <c r="F56" s="14">
        <f t="shared" si="6"/>
        <v>78.2</v>
      </c>
      <c r="G56" s="35">
        <f t="shared" si="2"/>
        <v>0.71824015925522833</v>
      </c>
      <c r="H56" s="36" t="str">
        <f>'2018'!D8</f>
        <v>Oregon</v>
      </c>
      <c r="I56" s="37">
        <f>'2018'!E8</f>
        <v>5</v>
      </c>
      <c r="J56" s="38">
        <f>'2018'!F8</f>
        <v>35099</v>
      </c>
      <c r="K56" s="39">
        <f>'2018'!G8</f>
        <v>29.243835616438357</v>
      </c>
      <c r="L56" s="39" t="str">
        <f>'2018'!H8</f>
        <v>SR</v>
      </c>
      <c r="M56" s="39">
        <f>'2018'!I8</f>
        <v>22.238356164383561</v>
      </c>
      <c r="N56" s="39" t="str">
        <f t="shared" si="3"/>
        <v>BRUISER</v>
      </c>
      <c r="O56" s="39" t="str">
        <f t="shared" si="9"/>
        <v>HORSE</v>
      </c>
      <c r="P56" s="37">
        <f>'2018'!J8</f>
        <v>71</v>
      </c>
      <c r="Q56" s="37">
        <f>'2018'!K8</f>
        <v>229</v>
      </c>
      <c r="R56" s="37">
        <f>'2018'!L8</f>
        <v>4.54</v>
      </c>
      <c r="S56" s="40">
        <f>'2018'!M8</f>
        <v>71</v>
      </c>
      <c r="T56" s="41">
        <f>'2018'!N8</f>
        <v>0</v>
      </c>
      <c r="U56" s="42">
        <f>'2018'!O8</f>
        <v>0.18647166361974407</v>
      </c>
      <c r="V56" s="42">
        <f>'2018'!P8</f>
        <v>0.31213377161640704</v>
      </c>
      <c r="W56" s="42">
        <f>'2018'!Q8</f>
        <v>0.18508474576271186</v>
      </c>
      <c r="X56" s="42">
        <f>'2018'!R8</f>
        <v>0.28558967201674806</v>
      </c>
      <c r="Y56" s="42">
        <f>'2018'!S8</f>
        <v>0.29886172181657755</v>
      </c>
      <c r="Z56" s="42">
        <f>'2018'!T8</f>
        <v>0.25403246354409093</v>
      </c>
      <c r="AA56" s="42">
        <f>'2018'!U8</f>
        <v>4.5240339302544771E-2</v>
      </c>
      <c r="AB56" s="42">
        <f>'2018'!V8</f>
        <v>6.6828675577156743E-2</v>
      </c>
      <c r="AC56" s="42">
        <f>'2018'!W8</f>
        <v>6.6828675577156743E-2</v>
      </c>
      <c r="AD56" s="43">
        <f>'2018'!X8</f>
        <v>5.6804374240583232E-2</v>
      </c>
      <c r="AE56" s="44">
        <f>'2018'!Y8</f>
        <v>18.583561643835615</v>
      </c>
      <c r="AF56" s="45">
        <f>'2018'!Z8</f>
        <v>107.80578507128922</v>
      </c>
      <c r="AG56" s="45">
        <f>'2018'!AA8</f>
        <v>31.93552866494743</v>
      </c>
      <c r="AH56" s="45">
        <f>'2018'!AB8</f>
        <v>0.21810699588477367</v>
      </c>
      <c r="AI56" s="45">
        <f>'2018'!AC8</f>
        <v>6.1</v>
      </c>
      <c r="AJ56" s="45">
        <f t="shared" si="4"/>
        <v>10.0875</v>
      </c>
      <c r="AK56" s="45">
        <f t="shared" si="5"/>
        <v>5.8139534883720929E-2</v>
      </c>
      <c r="AL56" s="45">
        <f>'2018'!AD8</f>
        <v>111.6</v>
      </c>
      <c r="AM56" s="45">
        <f>'2018'!AE8</f>
        <v>4.08</v>
      </c>
      <c r="AN56" s="46">
        <f>'2018'!AF8</f>
        <v>50.7</v>
      </c>
      <c r="AO56" s="47">
        <f>'2018'!AG8</f>
        <v>6</v>
      </c>
      <c r="AP56" s="48">
        <f>'2018'!AH8</f>
        <v>6</v>
      </c>
      <c r="AQ56" s="48">
        <f>'2018'!AI8</f>
        <v>9</v>
      </c>
      <c r="AR56" s="48">
        <f t="shared" si="23"/>
        <v>8</v>
      </c>
      <c r="AS56" s="48">
        <f>'2018'!AK8</f>
        <v>4</v>
      </c>
      <c r="AT56" s="48">
        <f>'2018'!AL8</f>
        <v>3</v>
      </c>
      <c r="AU56" s="48">
        <f>'2018'!AM8</f>
        <v>5</v>
      </c>
      <c r="AV56" s="48">
        <f>'2018'!AN8</f>
        <v>5</v>
      </c>
      <c r="AW56" s="49" t="str">
        <f t="shared" si="24"/>
        <v>-</v>
      </c>
      <c r="AX56" s="50">
        <f>'2018'!AP8</f>
        <v>0</v>
      </c>
      <c r="AY56" s="55">
        <f>'2018'!AQ8</f>
        <v>0</v>
      </c>
      <c r="AZ56" s="56">
        <f>'2018'!AR8</f>
        <v>3556</v>
      </c>
      <c r="BA56" s="56">
        <f>'2018'!AS8</f>
        <v>0</v>
      </c>
      <c r="BB56" s="56">
        <f>'2018'!AT8</f>
        <v>0</v>
      </c>
      <c r="BC56" s="56">
        <f>'2018'!AU8</f>
        <v>0</v>
      </c>
      <c r="BD56" s="56">
        <f>'2018'!AV8</f>
        <v>0</v>
      </c>
      <c r="BE56" s="57">
        <f>'2018'!AW8</f>
        <v>0</v>
      </c>
      <c r="BF56" s="57">
        <f>'2018'!AX8</f>
        <v>0</v>
      </c>
      <c r="BG56" s="57">
        <f>'2018'!AY8</f>
        <v>0</v>
      </c>
      <c r="BH56" s="57">
        <f>'2018'!AZ8</f>
        <v>0</v>
      </c>
      <c r="BI56" s="56">
        <f>'2018'!BA8</f>
        <v>0</v>
      </c>
      <c r="BJ56" s="56">
        <f>'2018'!BB8</f>
        <v>3789</v>
      </c>
      <c r="BK56" s="56">
        <f>'2018'!BC8</f>
        <v>0</v>
      </c>
      <c r="BL56" s="56">
        <f>'2018'!BD8</f>
        <v>0</v>
      </c>
      <c r="BM56" s="58">
        <f>'2018'!BE8</f>
        <v>0</v>
      </c>
      <c r="BN56" s="55">
        <f>'2018'!BF8</f>
        <v>1372</v>
      </c>
      <c r="BO56" s="56">
        <f>'2018'!BG8</f>
        <v>3518</v>
      </c>
      <c r="BP56" s="56">
        <f>'2018'!BH8</f>
        <v>18</v>
      </c>
      <c r="BQ56" s="56">
        <f>'2018'!BI8</f>
        <v>0</v>
      </c>
      <c r="BR56" s="56">
        <f>'2018'!BJ8</f>
        <v>253</v>
      </c>
      <c r="BS56" s="56">
        <f>'2018'!BK8</f>
        <v>44</v>
      </c>
      <c r="BT56" s="57">
        <f>'2018'!BL8</f>
        <v>5.4</v>
      </c>
      <c r="BU56" s="57">
        <f>'2018'!BM8</f>
        <v>42.6</v>
      </c>
      <c r="BV56" s="57">
        <f>'2018'!BN8</f>
        <v>2.4900000000000002</v>
      </c>
      <c r="BW56" s="57">
        <f>'2018'!BO8</f>
        <v>30</v>
      </c>
      <c r="BX56" s="56">
        <f>'2018'!BP8</f>
        <v>158</v>
      </c>
      <c r="BY56" s="56">
        <f>'2018'!BQ8</f>
        <v>4687</v>
      </c>
      <c r="BZ56" s="56">
        <f>'2018'!BR8</f>
        <v>16</v>
      </c>
      <c r="CA56" s="56">
        <f>'2018'!BS8</f>
        <v>0</v>
      </c>
      <c r="CB56" s="58">
        <f>'2018'!BT8</f>
        <v>0</v>
      </c>
      <c r="CC56" s="55">
        <f>'2018'!BU8</f>
        <v>1844</v>
      </c>
      <c r="CD56" s="56">
        <f>'2018'!BV8</f>
        <v>3639</v>
      </c>
      <c r="CE56" s="56">
        <f>'2018'!BW8</f>
        <v>17</v>
      </c>
      <c r="CF56" s="56">
        <f>'2018'!BX8</f>
        <v>0</v>
      </c>
      <c r="CG56" s="56">
        <f>'2018'!BY8</f>
        <v>283</v>
      </c>
      <c r="CH56" s="56">
        <f>'2018'!BZ8</f>
        <v>80</v>
      </c>
      <c r="CI56" s="57">
        <f>'2018'!CA8</f>
        <v>6.5</v>
      </c>
      <c r="CJ56" s="57">
        <f>'2018'!CB8</f>
        <v>108.6</v>
      </c>
      <c r="CK56" s="57">
        <f>'2018'!CC8</f>
        <v>3.77</v>
      </c>
      <c r="CL56" s="57">
        <f>'2018'!CD8</f>
        <v>46.6</v>
      </c>
      <c r="CM56" s="56">
        <f>'2018'!CE8</f>
        <v>340</v>
      </c>
      <c r="CN56" s="56">
        <f>'2018'!CF8</f>
        <v>3358</v>
      </c>
      <c r="CO56" s="56">
        <f>'2018'!CG8</f>
        <v>26</v>
      </c>
      <c r="CP56" s="56">
        <f>'2018'!CH8</f>
        <v>0</v>
      </c>
      <c r="CQ56" s="58">
        <f>'2018'!CI8</f>
        <v>0</v>
      </c>
      <c r="CR56" s="55">
        <f>'2018'!CJ8</f>
        <v>948</v>
      </c>
      <c r="CS56" s="56">
        <f>'2018'!CK8</f>
        <v>2717</v>
      </c>
      <c r="CT56" s="56">
        <f>'2018'!CL8</f>
        <v>9</v>
      </c>
      <c r="CU56" s="56">
        <f>'2018'!CM8</f>
        <v>0</v>
      </c>
      <c r="CV56" s="56">
        <f>'2018'!CN8</f>
        <v>167</v>
      </c>
      <c r="CW56" s="56">
        <f>'2018'!CO8</f>
        <v>47</v>
      </c>
      <c r="CX56" s="57">
        <f>'2018'!CP8</f>
        <v>5.7</v>
      </c>
      <c r="CY56" s="57">
        <f>'2018'!CQ8</f>
        <v>111.6</v>
      </c>
      <c r="CZ56" s="57">
        <f>'2018'!CR8</f>
        <v>4.08</v>
      </c>
      <c r="DA56" s="57">
        <f>'2018'!CS8</f>
        <v>50.7</v>
      </c>
      <c r="DB56" s="56">
        <f>'2018'!CT8</f>
        <v>144</v>
      </c>
      <c r="DC56" s="56">
        <f>'2018'!CU8</f>
        <v>3183</v>
      </c>
      <c r="DD56" s="56">
        <f>'2018'!CV8</f>
        <v>23</v>
      </c>
      <c r="DE56" s="56">
        <f>'2018'!CW8</f>
        <v>0</v>
      </c>
      <c r="DF56" s="58">
        <f>'2018'!CX8</f>
        <v>0</v>
      </c>
      <c r="DG56" s="55">
        <f>'2018'!CY8</f>
        <v>1472</v>
      </c>
      <c r="DH56" s="56">
        <f>'2018'!CZ8</f>
        <v>3263</v>
      </c>
      <c r="DI56" s="56">
        <f>'2018'!DA8</f>
        <v>16</v>
      </c>
      <c r="DJ56" s="56">
        <f>'2018'!DB8</f>
        <v>0</v>
      </c>
      <c r="DK56" s="56">
        <f>'2018'!DC8</f>
        <v>243</v>
      </c>
      <c r="DL56" s="56">
        <f>'2018'!DD8</f>
        <v>53</v>
      </c>
      <c r="DM56" s="57">
        <f>'2018'!DE8</f>
        <v>6.1</v>
      </c>
      <c r="DN56" s="57">
        <f>'2018'!DF8</f>
        <v>78.8</v>
      </c>
      <c r="DO56" s="57">
        <f>'2018'!DG8</f>
        <v>3.39</v>
      </c>
      <c r="DP56" s="57">
        <f>'2018'!DH8</f>
        <v>37.200000000000003</v>
      </c>
      <c r="DQ56" s="56">
        <f>'2018'!DI8</f>
        <v>165</v>
      </c>
      <c r="DR56" s="56">
        <f>'2018'!DJ8</f>
        <v>2469</v>
      </c>
      <c r="DS56" s="56">
        <f>'2018'!DK8</f>
        <v>15</v>
      </c>
      <c r="DT56" s="56">
        <f>'2018'!DL8</f>
        <v>0</v>
      </c>
      <c r="DU56" s="58">
        <f>'2018'!DM8</f>
        <v>0</v>
      </c>
    </row>
    <row r="57" spans="1:125" ht="15.75" customHeight="1" x14ac:dyDescent="0.2">
      <c r="A57" s="33">
        <f t="shared" si="0"/>
        <v>55</v>
      </c>
      <c r="B57" s="11">
        <f>'2017'!A10</f>
        <v>8</v>
      </c>
      <c r="C57" s="11">
        <v>2017</v>
      </c>
      <c r="D57" s="34" t="str">
        <f>'2017'!B10</f>
        <v>D'Onta Foreman</v>
      </c>
      <c r="E57" s="14">
        <f>'2017'!C10</f>
        <v>8.9333333333333336</v>
      </c>
      <c r="F57" s="14">
        <f t="shared" si="6"/>
        <v>77.8</v>
      </c>
      <c r="G57" s="35">
        <f t="shared" si="2"/>
        <v>0.69539223161082986</v>
      </c>
      <c r="H57" s="36" t="str">
        <f>'2017'!D10</f>
        <v>Texas</v>
      </c>
      <c r="I57" s="37">
        <f>'2017'!E10</f>
        <v>3</v>
      </c>
      <c r="J57" s="38">
        <f>'2017'!F10</f>
        <v>35179</v>
      </c>
      <c r="K57" s="39">
        <f>'2017'!G10</f>
        <v>29.024657534246575</v>
      </c>
      <c r="L57" s="39" t="str">
        <f>'2017'!H10</f>
        <v>JR</v>
      </c>
      <c r="M57" s="39">
        <f>'2017'!I10</f>
        <v>21.021917808219179</v>
      </c>
      <c r="N57" s="39" t="str">
        <f t="shared" si="3"/>
        <v>FREAK</v>
      </c>
      <c r="O57" s="39" t="str">
        <f t="shared" si="9"/>
        <v>SLASHER</v>
      </c>
      <c r="P57" s="37">
        <f>'2017'!J10</f>
        <v>72</v>
      </c>
      <c r="Q57" s="37">
        <f>'2017'!K10</f>
        <v>233</v>
      </c>
      <c r="R57" s="37">
        <f>'2017'!L10</f>
        <v>4.45</v>
      </c>
      <c r="S57" s="59">
        <f>'2017'!M10</f>
        <v>89</v>
      </c>
      <c r="T57" s="41">
        <f>'2017'!N10</f>
        <v>0</v>
      </c>
      <c r="U57" s="42">
        <f>'2017'!O10</f>
        <v>0</v>
      </c>
      <c r="V57" s="42">
        <f>'2017'!P10</f>
        <v>1.8472063854047892E-2</v>
      </c>
      <c r="W57" s="42">
        <f>'2017'!Q10</f>
        <v>0.1672285906945381</v>
      </c>
      <c r="X57" s="42">
        <f>'2017'!R10</f>
        <v>0.35470737913486006</v>
      </c>
      <c r="Y57" s="42">
        <f>'2017'!S10</f>
        <v>0.35470737913486006</v>
      </c>
      <c r="Z57" s="42">
        <f>'2017'!T10</f>
        <v>0.31923664122137407</v>
      </c>
      <c r="AA57" s="42">
        <f>'2017'!U10</f>
        <v>3.6550542547115934E-2</v>
      </c>
      <c r="AB57" s="42">
        <f>'2017'!V10</f>
        <v>2.48015873015873E-2</v>
      </c>
      <c r="AC57" s="42">
        <f>'2017'!W10</f>
        <v>3.0676064924351619E-2</v>
      </c>
      <c r="AD57" s="43">
        <f>'2017'!X10</f>
        <v>2.7608458431916456E-2</v>
      </c>
      <c r="AE57" s="44">
        <f>'2017'!Y10</f>
        <v>19.364383561643837</v>
      </c>
      <c r="AF57" s="45">
        <f>'2017'!Z10</f>
        <v>118.83541105903436</v>
      </c>
      <c r="AG57" s="45">
        <f>'2017'!AA10</f>
        <v>31.597029320987652</v>
      </c>
      <c r="AH57" s="45">
        <f>'2017'!AB10</f>
        <v>0.19814241486068113</v>
      </c>
      <c r="AI57" s="45">
        <f>'2017'!AC10</f>
        <v>7.2</v>
      </c>
      <c r="AJ57" s="45">
        <f t="shared" si="4"/>
        <v>11.23076923076923</v>
      </c>
      <c r="AK57" s="45">
        <f t="shared" si="5"/>
        <v>2.1212121212121213E-2</v>
      </c>
      <c r="AL57" s="45">
        <f>'2017'!AD10</f>
        <v>80.900000000000006</v>
      </c>
      <c r="AM57" s="45">
        <f>'2017'!AE10</f>
        <v>3.54</v>
      </c>
      <c r="AN57" s="46">
        <f>'2017'!AF10</f>
        <v>67.599999999999994</v>
      </c>
      <c r="AO57" s="47">
        <f>'2017'!AG10</f>
        <v>8</v>
      </c>
      <c r="AP57" s="48">
        <f>'2017'!AH10</f>
        <v>3</v>
      </c>
      <c r="AQ57" s="48">
        <f>'2017'!AI10</f>
        <v>7</v>
      </c>
      <c r="AR57" s="48">
        <f t="shared" si="23"/>
        <v>10</v>
      </c>
      <c r="AS57" s="48">
        <f>'2017'!AK10</f>
        <v>3</v>
      </c>
      <c r="AT57" s="48">
        <f>'2017'!AL10</f>
        <v>7</v>
      </c>
      <c r="AU57" s="48">
        <f>'2017'!AM10</f>
        <v>2</v>
      </c>
      <c r="AV57" s="48">
        <f>'2017'!AN10</f>
        <v>2</v>
      </c>
      <c r="AW57" s="49" t="str">
        <f t="shared" si="24"/>
        <v>-</v>
      </c>
      <c r="AX57" s="50">
        <f>'2017'!AP10</f>
        <v>0</v>
      </c>
      <c r="AY57" s="55">
        <f>'2017'!AQ10</f>
        <v>0</v>
      </c>
      <c r="AZ57" s="56">
        <f>'2017'!AR10</f>
        <v>2229</v>
      </c>
      <c r="BA57" s="56">
        <f>'2017'!AS10</f>
        <v>0</v>
      </c>
      <c r="BB57" s="56">
        <f>'2017'!AT10</f>
        <v>0</v>
      </c>
      <c r="BC57" s="56">
        <f>'2017'!AU10</f>
        <v>0</v>
      </c>
      <c r="BD57" s="56">
        <f>'2017'!AV10</f>
        <v>0</v>
      </c>
      <c r="BE57" s="57">
        <f>'2017'!AW10</f>
        <v>0</v>
      </c>
      <c r="BF57" s="57">
        <f>'2017'!AX10</f>
        <v>0</v>
      </c>
      <c r="BG57" s="57">
        <f>'2017'!AY10</f>
        <v>0</v>
      </c>
      <c r="BH57" s="57">
        <f>'2017'!AZ10</f>
        <v>0</v>
      </c>
      <c r="BI57" s="56">
        <f>'2017'!BA10</f>
        <v>0</v>
      </c>
      <c r="BJ57" s="56">
        <f>'2017'!BB10</f>
        <v>3421</v>
      </c>
      <c r="BK57" s="56">
        <f>'2017'!BC10</f>
        <v>0</v>
      </c>
      <c r="BL57" s="56">
        <f>'2017'!BD10</f>
        <v>0</v>
      </c>
      <c r="BM57" s="58">
        <f>'2017'!BE10</f>
        <v>0</v>
      </c>
      <c r="BN57" s="55">
        <f>'2017'!BF10</f>
        <v>0</v>
      </c>
      <c r="BO57" s="56">
        <f>'2017'!BG10</f>
        <v>2551</v>
      </c>
      <c r="BP57" s="56">
        <f>'2017'!BH10</f>
        <v>0</v>
      </c>
      <c r="BQ57" s="56">
        <f>'2017'!BI10</f>
        <v>0</v>
      </c>
      <c r="BR57" s="56">
        <f>'2017'!BJ10</f>
        <v>0</v>
      </c>
      <c r="BS57" s="56">
        <f>'2017'!BK10</f>
        <v>0</v>
      </c>
      <c r="BT57" s="57">
        <f>'2017'!BL10</f>
        <v>0</v>
      </c>
      <c r="BU57" s="57">
        <f>'2017'!BM10</f>
        <v>0</v>
      </c>
      <c r="BV57" s="57">
        <f>'2017'!BN10</f>
        <v>0</v>
      </c>
      <c r="BW57" s="57">
        <f>'2017'!BO10</f>
        <v>0</v>
      </c>
      <c r="BX57" s="56">
        <f>'2017'!BP10</f>
        <v>0</v>
      </c>
      <c r="BY57" s="56">
        <f>'2017'!BQ10</f>
        <v>2762</v>
      </c>
      <c r="BZ57" s="56">
        <f>'2017'!BR10</f>
        <v>0</v>
      </c>
      <c r="CA57" s="56">
        <f>'2017'!BS10</f>
        <v>0</v>
      </c>
      <c r="CB57" s="58">
        <f>'2017'!BT10</f>
        <v>0</v>
      </c>
      <c r="CC57" s="55">
        <f>'2017'!BU10</f>
        <v>74</v>
      </c>
      <c r="CD57" s="56">
        <f>'2017'!BV10</f>
        <v>1786</v>
      </c>
      <c r="CE57" s="56">
        <f>'2017'!BW10</f>
        <v>0</v>
      </c>
      <c r="CF57" s="56">
        <f>'2017'!BX10</f>
        <v>0</v>
      </c>
      <c r="CG57" s="56">
        <f>'2017'!BY10</f>
        <v>16</v>
      </c>
      <c r="CH57" s="56">
        <f>'2017'!BZ10</f>
        <v>5</v>
      </c>
      <c r="CI57" s="57">
        <f>'2017'!CA10</f>
        <v>4.5999999999999996</v>
      </c>
      <c r="CJ57" s="57">
        <f>'2017'!CB10</f>
        <v>80.900000000000006</v>
      </c>
      <c r="CK57" s="57">
        <f>'2017'!CC10</f>
        <v>2.75</v>
      </c>
      <c r="CL57" s="57">
        <f>'2017'!CD10</f>
        <v>67.599999999999994</v>
      </c>
      <c r="CM57" s="56">
        <f>'2017'!CE10</f>
        <v>7</v>
      </c>
      <c r="CN57" s="56">
        <f>'2017'!CF10</f>
        <v>2599</v>
      </c>
      <c r="CO57" s="56">
        <f>'2017'!CG10</f>
        <v>1</v>
      </c>
      <c r="CP57" s="56">
        <f>'2017'!CH10</f>
        <v>0</v>
      </c>
      <c r="CQ57" s="58">
        <f>'2017'!CI10</f>
        <v>0</v>
      </c>
      <c r="CR57" s="55">
        <f>'2017'!CJ10</f>
        <v>680</v>
      </c>
      <c r="CS57" s="56">
        <f>'2017'!CK10</f>
        <v>2698</v>
      </c>
      <c r="CT57" s="56">
        <f>'2017'!CL10</f>
        <v>5</v>
      </c>
      <c r="CU57" s="56">
        <f>'2017'!CM10</f>
        <v>0</v>
      </c>
      <c r="CV57" s="56">
        <f>'2017'!CN10</f>
        <v>94</v>
      </c>
      <c r="CW57" s="56">
        <f>'2017'!CO10</f>
        <v>24</v>
      </c>
      <c r="CX57" s="57">
        <f>'2017'!CP10</f>
        <v>7.2</v>
      </c>
      <c r="CY57" s="57">
        <f>'2017'!CQ10</f>
        <v>77.099999999999994</v>
      </c>
      <c r="CZ57" s="57">
        <f>'2017'!CR10</f>
        <v>3.05</v>
      </c>
      <c r="DA57" s="57">
        <f>'2017'!CS10</f>
        <v>53.5</v>
      </c>
      <c r="DB57" s="56">
        <f>'2017'!CT10</f>
        <v>64</v>
      </c>
      <c r="DC57" s="56">
        <f>'2017'!CU10</f>
        <v>1751</v>
      </c>
      <c r="DD57" s="56">
        <f>'2017'!CV10</f>
        <v>5</v>
      </c>
      <c r="DE57" s="56">
        <f>'2017'!CW10</f>
        <v>0</v>
      </c>
      <c r="DF57" s="58">
        <f>'2017'!CX10</f>
        <v>0</v>
      </c>
      <c r="DG57" s="55">
        <f>'2017'!CY10</f>
        <v>2016</v>
      </c>
      <c r="DH57" s="56">
        <f>'2017'!CZ10</f>
        <v>2871</v>
      </c>
      <c r="DI57" s="56">
        <f>'2017'!DA10</f>
        <v>15</v>
      </c>
      <c r="DJ57" s="56">
        <f>'2017'!DB10</f>
        <v>0</v>
      </c>
      <c r="DK57" s="56">
        <f>'2017'!DC10</f>
        <v>323</v>
      </c>
      <c r="DL57" s="56">
        <f>'2017'!DD10</f>
        <v>64</v>
      </c>
      <c r="DM57" s="57">
        <f>'2017'!DE10</f>
        <v>6.2</v>
      </c>
      <c r="DN57" s="57">
        <f>'2017'!DF10</f>
        <v>69.599999999999994</v>
      </c>
      <c r="DO57" s="57">
        <f>'2017'!DG10</f>
        <v>3.54</v>
      </c>
      <c r="DP57" s="57">
        <f>'2017'!DH10</f>
        <v>40.700000000000003</v>
      </c>
      <c r="DQ57" s="56">
        <f>'2017'!DI10</f>
        <v>75</v>
      </c>
      <c r="DR57" s="56">
        <f>'2017'!DJ10</f>
        <v>3024</v>
      </c>
      <c r="DS57" s="56">
        <f>'2017'!DK10</f>
        <v>7</v>
      </c>
      <c r="DT57" s="56">
        <f>'2017'!DL10</f>
        <v>0</v>
      </c>
      <c r="DU57" s="58">
        <f>'2017'!DM10</f>
        <v>0</v>
      </c>
    </row>
    <row r="58" spans="1:125" ht="15.75" customHeight="1" x14ac:dyDescent="0.2">
      <c r="A58" s="33">
        <f t="shared" si="0"/>
        <v>56</v>
      </c>
      <c r="B58" s="11">
        <f>'2023'!A9</f>
        <v>7</v>
      </c>
      <c r="C58" s="11">
        <v>2023</v>
      </c>
      <c r="D58" s="34" t="str">
        <f>'2023'!B9</f>
        <v>Kendre Miller</v>
      </c>
      <c r="E58" s="14">
        <f>'2023'!C9</f>
        <v>8.8666666666666671</v>
      </c>
      <c r="F58" s="14">
        <f t="shared" si="6"/>
        <v>77.400000000000006</v>
      </c>
      <c r="G58" s="35">
        <f t="shared" si="2"/>
        <v>0.66797471843755163</v>
      </c>
      <c r="H58" s="36" t="str">
        <f>'2023'!D9</f>
        <v>TCU</v>
      </c>
      <c r="I58" s="37">
        <f>'2023'!E9</f>
        <v>3</v>
      </c>
      <c r="J58" s="38">
        <f>'2023'!F9</f>
        <v>37418</v>
      </c>
      <c r="K58" s="39">
        <f>'2023'!G9</f>
        <v>22.890410958904109</v>
      </c>
      <c r="L58" s="39" t="str">
        <f>'2023'!H9</f>
        <v>JR</v>
      </c>
      <c r="M58" s="39">
        <f>'2023'!I9</f>
        <v>20.890410958904109</v>
      </c>
      <c r="N58" s="39" t="str">
        <f t="shared" si="3"/>
        <v>BELL COW</v>
      </c>
      <c r="O58" s="39" t="str">
        <f t="shared" si="9"/>
        <v>3DOWN</v>
      </c>
      <c r="P58" s="37">
        <f>'2023'!J9</f>
        <v>71</v>
      </c>
      <c r="Q58" s="37">
        <f>'2023'!K9</f>
        <v>215</v>
      </c>
      <c r="R58" s="37">
        <f>'2023'!L9</f>
        <v>4.58</v>
      </c>
      <c r="S58" s="40">
        <f>'2023'!M9</f>
        <v>71</v>
      </c>
      <c r="T58" s="41">
        <f>'2023'!N9</f>
        <v>0</v>
      </c>
      <c r="U58" s="42">
        <f>'2023'!O9</f>
        <v>0</v>
      </c>
      <c r="V58" s="42">
        <f>'2023'!P9</f>
        <v>9.4403892944038933E-2</v>
      </c>
      <c r="W58" s="42">
        <f>'2023'!Q9</f>
        <v>0.14318885448916407</v>
      </c>
      <c r="X58" s="42">
        <f>'2023'!R9</f>
        <v>0.22197802197802197</v>
      </c>
      <c r="Y58" s="42">
        <f>'2023'!S9</f>
        <v>0.22197802197802197</v>
      </c>
      <c r="Z58" s="42">
        <f>'2023'!T9</f>
        <v>0.19978021978021979</v>
      </c>
      <c r="AA58" s="42">
        <f>'2023'!U9</f>
        <v>4.1226215644820298E-2</v>
      </c>
      <c r="AB58" s="42">
        <f>'2023'!V9</f>
        <v>2.9546612328069283E-2</v>
      </c>
      <c r="AC58" s="42">
        <f>'2023'!W9</f>
        <v>3.5386413986444792E-2</v>
      </c>
      <c r="AD58" s="43">
        <f>'2023'!X9</f>
        <v>3.1847772587800312E-2</v>
      </c>
      <c r="AE58" s="44">
        <f>'2023'!Y9</f>
        <v>20.246575342465754</v>
      </c>
      <c r="AF58" s="45">
        <f>'2023'!Z9</f>
        <v>97.725194521054249</v>
      </c>
      <c r="AG58" s="45">
        <f>'2023'!AA9</f>
        <v>29.983138266217022</v>
      </c>
      <c r="AH58" s="45">
        <f>'2023'!AB9</f>
        <v>0.3125</v>
      </c>
      <c r="AI58" s="45">
        <f>'2023'!AC9</f>
        <v>7.5</v>
      </c>
      <c r="AJ58" s="45">
        <f t="shared" si="4"/>
        <v>7.8965517241379306</v>
      </c>
      <c r="AK58" s="45">
        <f t="shared" si="5"/>
        <v>6.6666666666666666E-2</v>
      </c>
      <c r="AL58" s="45">
        <f>'2023'!AD9</f>
        <v>181.1</v>
      </c>
      <c r="AM58" s="45">
        <f>'2023'!AE9</f>
        <v>5.0599999999999996</v>
      </c>
      <c r="AN58" s="46">
        <f>'2023'!AF9</f>
        <v>60.5</v>
      </c>
      <c r="AO58" s="47">
        <f>'2023'!AG9</f>
        <v>3</v>
      </c>
      <c r="AP58" s="48">
        <f>'2023'!AH9</f>
        <v>3</v>
      </c>
      <c r="AQ58" s="48">
        <f>'2023'!AI9</f>
        <v>4</v>
      </c>
      <c r="AR58" s="48">
        <f t="shared" si="23"/>
        <v>4</v>
      </c>
      <c r="AS58" s="48">
        <f>'2023'!AK9</f>
        <v>8</v>
      </c>
      <c r="AT58" s="48">
        <f>'2023'!AL9</f>
        <v>7</v>
      </c>
      <c r="AU58" s="48">
        <f>'2023'!AM9</f>
        <v>8</v>
      </c>
      <c r="AV58" s="48">
        <f>'2023'!AN9</f>
        <v>8</v>
      </c>
      <c r="AW58" s="49">
        <f>'2023'!AO9</f>
        <v>6</v>
      </c>
      <c r="AX58" s="50">
        <f>'2023'!AP9</f>
        <v>0.25</v>
      </c>
      <c r="AY58" s="55">
        <f>'2023'!AQ9</f>
        <v>0</v>
      </c>
      <c r="AZ58" s="56">
        <f>'2023'!AR9</f>
        <v>2036</v>
      </c>
      <c r="BA58" s="56">
        <f>'2023'!AS9</f>
        <v>0</v>
      </c>
      <c r="BB58" s="56">
        <f>'2023'!AT9</f>
        <v>14</v>
      </c>
      <c r="BC58" s="56">
        <f>'2023'!AU9</f>
        <v>0</v>
      </c>
      <c r="BD58" s="56">
        <f>'2023'!AV9</f>
        <v>0</v>
      </c>
      <c r="BE58" s="57">
        <f>'2023'!AW9</f>
        <v>0</v>
      </c>
      <c r="BF58" s="57">
        <f>'2023'!AX9</f>
        <v>0</v>
      </c>
      <c r="BG58" s="57">
        <f>'2023'!AY9</f>
        <v>0</v>
      </c>
      <c r="BH58" s="57">
        <f>'2023'!AZ9</f>
        <v>0</v>
      </c>
      <c r="BI58" s="56">
        <f>'2023'!BA9</f>
        <v>0</v>
      </c>
      <c r="BJ58" s="56">
        <f>'2023'!BB9</f>
        <v>2749</v>
      </c>
      <c r="BK58" s="56">
        <f>'2023'!BC9</f>
        <v>0</v>
      </c>
      <c r="BL58" s="56">
        <f>'2023'!BD9</f>
        <v>0</v>
      </c>
      <c r="BM58" s="58">
        <f>'2023'!BE9</f>
        <v>18</v>
      </c>
      <c r="BN58" s="55">
        <f>'2023'!BF9</f>
        <v>0</v>
      </c>
      <c r="BO58" s="56">
        <f>'2023'!BG9</f>
        <v>2448</v>
      </c>
      <c r="BP58" s="56">
        <f>'2023'!BH9</f>
        <v>0</v>
      </c>
      <c r="BQ58" s="56">
        <f>'2023'!BI9</f>
        <v>23</v>
      </c>
      <c r="BR58" s="56">
        <f>'2023'!BJ9</f>
        <v>0</v>
      </c>
      <c r="BS58" s="56">
        <f>'2023'!BK9</f>
        <v>0</v>
      </c>
      <c r="BT58" s="57">
        <f>'2023'!BL9</f>
        <v>0</v>
      </c>
      <c r="BU58" s="57">
        <f>'2023'!BM9</f>
        <v>0</v>
      </c>
      <c r="BV58" s="57">
        <f>'2023'!BN9</f>
        <v>0</v>
      </c>
      <c r="BW58" s="57">
        <f>'2023'!BO9</f>
        <v>0</v>
      </c>
      <c r="BX58" s="56">
        <f>'2023'!BP9</f>
        <v>0</v>
      </c>
      <c r="BY58" s="56">
        <f>'2023'!BQ9</f>
        <v>2444</v>
      </c>
      <c r="BZ58" s="56">
        <f>'2023'!BR9</f>
        <v>0</v>
      </c>
      <c r="CA58" s="56">
        <f>'2023'!BS9</f>
        <v>0</v>
      </c>
      <c r="CB58" s="58">
        <f>'2023'!BT9</f>
        <v>15</v>
      </c>
      <c r="CC58" s="55">
        <f>'2023'!BU9</f>
        <v>392</v>
      </c>
      <c r="CD58" s="56">
        <f>'2023'!BV9</f>
        <v>2147</v>
      </c>
      <c r="CE58" s="56">
        <f>'2023'!BW9</f>
        <v>2</v>
      </c>
      <c r="CF58" s="56">
        <f>'2023'!BX9</f>
        <v>23</v>
      </c>
      <c r="CG58" s="56">
        <f>'2023'!BY9</f>
        <v>54</v>
      </c>
      <c r="CH58" s="56">
        <f>'2023'!BZ9</f>
        <v>14</v>
      </c>
      <c r="CI58" s="57">
        <f>'2023'!CA9</f>
        <v>7.3</v>
      </c>
      <c r="CJ58" s="57">
        <f>'2023'!CB9</f>
        <v>68.400000000000006</v>
      </c>
      <c r="CK58" s="57">
        <f>'2023'!CC9</f>
        <v>2.69</v>
      </c>
      <c r="CL58" s="57">
        <f>'2023'!CD9</f>
        <v>48.2</v>
      </c>
      <c r="CM58" s="56">
        <f>'2023'!CE9</f>
        <v>-4</v>
      </c>
      <c r="CN58" s="56">
        <f>'2023'!CF9</f>
        <v>1963</v>
      </c>
      <c r="CO58" s="56">
        <f>'2023'!CG9</f>
        <v>1</v>
      </c>
      <c r="CP58" s="56">
        <f>'2023'!CH9</f>
        <v>0</v>
      </c>
      <c r="CQ58" s="58">
        <f>'2023'!CI9</f>
        <v>11</v>
      </c>
      <c r="CR58" s="55">
        <f>'2023'!CJ9</f>
        <v>623</v>
      </c>
      <c r="CS58" s="56">
        <f>'2023'!CK9</f>
        <v>2330</v>
      </c>
      <c r="CT58" s="56">
        <f>'2023'!CL9</f>
        <v>7</v>
      </c>
      <c r="CU58" s="56">
        <f>'2023'!CM9</f>
        <v>21</v>
      </c>
      <c r="CV58" s="56">
        <f>'2023'!CN9</f>
        <v>83</v>
      </c>
      <c r="CW58" s="56">
        <f>'2023'!CO9</f>
        <v>28</v>
      </c>
      <c r="CX58" s="57">
        <f>'2023'!CP9</f>
        <v>7.5</v>
      </c>
      <c r="CY58" s="57">
        <f>'2023'!CQ9</f>
        <v>181.1</v>
      </c>
      <c r="CZ58" s="57">
        <f>'2023'!CR9</f>
        <v>5.0599999999999996</v>
      </c>
      <c r="DA58" s="57">
        <f>'2023'!CS9</f>
        <v>60.5</v>
      </c>
      <c r="DB58" s="56">
        <f>'2023'!CT9</f>
        <v>117</v>
      </c>
      <c r="DC58" s="56">
        <f>'2023'!CU9</f>
        <v>2838</v>
      </c>
      <c r="DD58" s="56">
        <f>'2023'!CV9</f>
        <v>12</v>
      </c>
      <c r="DE58" s="56">
        <f>'2023'!CW9</f>
        <v>0</v>
      </c>
      <c r="DF58" s="58">
        <f>'2023'!CX9</f>
        <v>19</v>
      </c>
      <c r="DG58" s="55">
        <f>'2023'!CY9</f>
        <v>1399</v>
      </c>
      <c r="DH58" s="56">
        <f>'2023'!CZ9</f>
        <v>2899</v>
      </c>
      <c r="DI58" s="56">
        <f>'2023'!DA9</f>
        <v>17</v>
      </c>
      <c r="DJ58" s="56">
        <f>'2023'!DB9</f>
        <v>37</v>
      </c>
      <c r="DK58" s="56">
        <f>'2023'!DC9</f>
        <v>224</v>
      </c>
      <c r="DL58" s="56">
        <f>'2023'!DD9</f>
        <v>70</v>
      </c>
      <c r="DM58" s="57">
        <f>'2023'!DE9</f>
        <v>6.2</v>
      </c>
      <c r="DN58" s="57">
        <f>'2023'!DF9</f>
        <v>119.9</v>
      </c>
      <c r="DO58" s="57">
        <f>'2023'!DG9</f>
        <v>3.64</v>
      </c>
      <c r="DP58" s="57">
        <f>'2023'!DH9</f>
        <v>44.8</v>
      </c>
      <c r="DQ58" s="56">
        <f>'2023'!DI9</f>
        <v>116</v>
      </c>
      <c r="DR58" s="56">
        <f>'2023'!DJ9</f>
        <v>3926</v>
      </c>
      <c r="DS58" s="56">
        <f>'2023'!DK9</f>
        <v>16</v>
      </c>
      <c r="DT58" s="56">
        <f>'2023'!DL9</f>
        <v>0</v>
      </c>
      <c r="DU58" s="58">
        <f>'2023'!DM9</f>
        <v>33</v>
      </c>
    </row>
    <row r="59" spans="1:125" ht="15.75" customHeight="1" x14ac:dyDescent="0.2">
      <c r="A59" s="33">
        <f t="shared" si="0"/>
        <v>57</v>
      </c>
      <c r="B59" s="11">
        <f>'2021'!A7</f>
        <v>5</v>
      </c>
      <c r="C59" s="11">
        <v>2021</v>
      </c>
      <c r="D59" s="34" t="str">
        <f>'2021'!B7</f>
        <v>Michael Carter</v>
      </c>
      <c r="E59" s="14">
        <f>'2021'!C7</f>
        <v>8.81111111111111</v>
      </c>
      <c r="F59" s="14">
        <f t="shared" si="6"/>
        <v>77</v>
      </c>
      <c r="G59" s="35">
        <f t="shared" si="2"/>
        <v>0.64512679079315249</v>
      </c>
      <c r="H59" s="36" t="str">
        <f>'2021'!D7</f>
        <v>North Carolina</v>
      </c>
      <c r="I59" s="37">
        <f>'2021'!E7</f>
        <v>4</v>
      </c>
      <c r="J59" s="38">
        <f>'2021'!F7</f>
        <v>36287</v>
      </c>
      <c r="K59" s="39">
        <f>'2021'!G7</f>
        <v>25.989041095890411</v>
      </c>
      <c r="L59" s="39" t="str">
        <f>'2021'!H7</f>
        <v>SR</v>
      </c>
      <c r="M59" s="39">
        <f>'2021'!I7</f>
        <v>21.994520547945207</v>
      </c>
      <c r="N59" s="39" t="str">
        <f t="shared" si="3"/>
        <v>BELL CALF</v>
      </c>
      <c r="O59" s="39" t="str">
        <f t="shared" si="9"/>
        <v>+RECEIVER</v>
      </c>
      <c r="P59" s="37">
        <f>'2021'!J7</f>
        <v>68</v>
      </c>
      <c r="Q59" s="37">
        <f>'2021'!K7</f>
        <v>201</v>
      </c>
      <c r="R59" s="37">
        <f>'2021'!L7</f>
        <v>4.54</v>
      </c>
      <c r="S59" s="40">
        <f>'2021'!M7</f>
        <v>107</v>
      </c>
      <c r="T59" s="41">
        <f>'2021'!N7</f>
        <v>0</v>
      </c>
      <c r="U59" s="42">
        <f>'2021'!O7</f>
        <v>0.14859075535512964</v>
      </c>
      <c r="V59" s="42">
        <f>'2021'!P7</f>
        <v>0.14990746452806911</v>
      </c>
      <c r="W59" s="42">
        <f>'2021'!Q7</f>
        <v>0.18776371308016879</v>
      </c>
      <c r="X59" s="42">
        <f>'2021'!R7</f>
        <v>0.23452768729641693</v>
      </c>
      <c r="Y59" s="42">
        <f>'2021'!S7</f>
        <v>0.23452768729641693</v>
      </c>
      <c r="Z59" s="42">
        <f>'2021'!T7</f>
        <v>0.21107491856677524</v>
      </c>
      <c r="AA59" s="42">
        <f>'2021'!U7</f>
        <v>4.1442411194833155E-2</v>
      </c>
      <c r="AB59" s="42">
        <f>'2021'!V7</f>
        <v>7.3818081282831072E-2</v>
      </c>
      <c r="AC59" s="42">
        <f>'2021'!W7</f>
        <v>7.3818081282831072E-2</v>
      </c>
      <c r="AD59" s="43">
        <f>'2021'!X7</f>
        <v>6.6436273154547962E-2</v>
      </c>
      <c r="AE59" s="44">
        <f>'2021'!Y7</f>
        <v>20.331506849315069</v>
      </c>
      <c r="AF59" s="45">
        <f>'2021'!Z7</f>
        <v>94.624291700127216</v>
      </c>
      <c r="AG59" s="45">
        <f>'2021'!AA7</f>
        <v>30.558607266435985</v>
      </c>
      <c r="AH59" s="45">
        <f>'2021'!AB7</f>
        <v>0.29936305732484075</v>
      </c>
      <c r="AI59" s="45">
        <f>'2021'!AC7</f>
        <v>7.9</v>
      </c>
      <c r="AJ59" s="45">
        <f t="shared" si="4"/>
        <v>9.861538461538462</v>
      </c>
      <c r="AK59" s="45">
        <f t="shared" si="5"/>
        <v>0.13736263736263737</v>
      </c>
      <c r="AL59" s="45">
        <f>'2021'!AD7</f>
        <v>135.1</v>
      </c>
      <c r="AM59" s="45">
        <f>'2021'!AE7</f>
        <v>4.47</v>
      </c>
      <c r="AN59" s="46">
        <f>'2021'!AF7</f>
        <v>62.7</v>
      </c>
      <c r="AO59" s="47">
        <f>'2021'!AG7</f>
        <v>4</v>
      </c>
      <c r="AP59" s="48">
        <f>'2021'!AH7</f>
        <v>7</v>
      </c>
      <c r="AQ59" s="48">
        <f>'2021'!AI7</f>
        <v>4</v>
      </c>
      <c r="AR59" s="48">
        <f t="shared" si="23"/>
        <v>3</v>
      </c>
      <c r="AS59" s="48">
        <f>'2021'!AK7</f>
        <v>8</v>
      </c>
      <c r="AT59" s="48">
        <f>'2021'!AL7</f>
        <v>8</v>
      </c>
      <c r="AU59" s="48">
        <f>'2021'!AM7</f>
        <v>7</v>
      </c>
      <c r="AV59" s="48">
        <f>'2021'!AN7</f>
        <v>7</v>
      </c>
      <c r="AW59" s="49" t="str">
        <f>IF(S59=1,10,IF(S59=2,7,IF(S59=3,6,IF(S59=4,4,IF(S59=5,3,IF(S59=6,2,IF(S59=7,1,IF(S59=0,0,"-"))))))))</f>
        <v>-</v>
      </c>
      <c r="AX59" s="50">
        <f>'2021'!AP7</f>
        <v>1</v>
      </c>
      <c r="AY59" s="55">
        <f>'2021'!AQ7</f>
        <v>0</v>
      </c>
      <c r="AZ59" s="56">
        <f>'2021'!AR7</f>
        <v>1896</v>
      </c>
      <c r="BA59" s="56">
        <f>'2021'!AS7</f>
        <v>0</v>
      </c>
      <c r="BB59" s="56">
        <f>'2021'!AT7</f>
        <v>21</v>
      </c>
      <c r="BC59" s="56">
        <f>'2021'!AU7</f>
        <v>0</v>
      </c>
      <c r="BD59" s="56">
        <f>'2021'!AV7</f>
        <v>0</v>
      </c>
      <c r="BE59" s="57">
        <f>'2021'!AW7</f>
        <v>0</v>
      </c>
      <c r="BF59" s="57">
        <f>'2021'!AX7</f>
        <v>0</v>
      </c>
      <c r="BG59" s="57">
        <f>'2021'!AY7</f>
        <v>0</v>
      </c>
      <c r="BH59" s="57">
        <f>'2021'!AZ7</f>
        <v>0</v>
      </c>
      <c r="BI59" s="56">
        <f>'2021'!BA7</f>
        <v>0</v>
      </c>
      <c r="BJ59" s="56">
        <f>'2021'!BB7</f>
        <v>3811</v>
      </c>
      <c r="BK59" s="56">
        <f>'2021'!BC7</f>
        <v>0</v>
      </c>
      <c r="BL59" s="56">
        <f>'2021'!BD7</f>
        <v>0</v>
      </c>
      <c r="BM59" s="58">
        <f>'2021'!BE7</f>
        <v>30</v>
      </c>
      <c r="BN59" s="55">
        <f>'2021'!BF7</f>
        <v>559</v>
      </c>
      <c r="BO59" s="56">
        <f>'2021'!BG7</f>
        <v>1730</v>
      </c>
      <c r="BP59" s="56">
        <f>'2021'!BH7</f>
        <v>8</v>
      </c>
      <c r="BQ59" s="56">
        <f>'2021'!BI7</f>
        <v>17</v>
      </c>
      <c r="BR59" s="56">
        <f>'2021'!BJ7</f>
        <v>97</v>
      </c>
      <c r="BS59" s="56">
        <f>'2021'!BK7</f>
        <v>27</v>
      </c>
      <c r="BT59" s="57">
        <f>'2021'!BL7</f>
        <v>5.8</v>
      </c>
      <c r="BU59" s="57">
        <f>'2021'!BM7</f>
        <v>86.9</v>
      </c>
      <c r="BV59" s="57">
        <f>'2021'!BN7</f>
        <v>3.24</v>
      </c>
      <c r="BW59" s="57">
        <f>'2021'!BO7</f>
        <v>34.299999999999997</v>
      </c>
      <c r="BX59" s="56">
        <f>'2021'!BP7</f>
        <v>100</v>
      </c>
      <c r="BY59" s="56">
        <f>'2021'!BQ7</f>
        <v>2705</v>
      </c>
      <c r="BZ59" s="56">
        <f>'2021'!BR7</f>
        <v>11</v>
      </c>
      <c r="CA59" s="56">
        <f>'2021'!BS7</f>
        <v>0</v>
      </c>
      <c r="CB59" s="58">
        <f>'2021'!BT7</f>
        <v>21</v>
      </c>
      <c r="CC59" s="55">
        <f>'2021'!BU7</f>
        <v>609</v>
      </c>
      <c r="CD59" s="56">
        <f>'2021'!BV7</f>
        <v>2123</v>
      </c>
      <c r="CE59" s="56">
        <f>'2021'!BW7</f>
        <v>2</v>
      </c>
      <c r="CF59" s="56">
        <f>'2021'!BX7</f>
        <v>19</v>
      </c>
      <c r="CG59" s="56">
        <f>'2021'!BY7</f>
        <v>86</v>
      </c>
      <c r="CH59" s="56">
        <f>'2021'!BZ7</f>
        <v>23</v>
      </c>
      <c r="CI59" s="57">
        <f>'2021'!CA7</f>
        <v>7.1</v>
      </c>
      <c r="CJ59" s="57">
        <f>'2021'!CB7</f>
        <v>100.2</v>
      </c>
      <c r="CK59" s="57">
        <f>'2021'!CC7</f>
        <v>3.52</v>
      </c>
      <c r="CL59" s="57">
        <f>'2021'!CD7</f>
        <v>59.4</v>
      </c>
      <c r="CM59" s="56">
        <f>'2021'!CE7</f>
        <v>120</v>
      </c>
      <c r="CN59" s="56">
        <f>'2021'!CF7</f>
        <v>2740</v>
      </c>
      <c r="CO59" s="56">
        <f>'2021'!CG7</f>
        <v>8</v>
      </c>
      <c r="CP59" s="56">
        <f>'2021'!CH7</f>
        <v>0</v>
      </c>
      <c r="CQ59" s="58">
        <f>'2021'!CI7</f>
        <v>14</v>
      </c>
      <c r="CR59" s="55">
        <f>'2021'!CJ7</f>
        <v>1003</v>
      </c>
      <c r="CS59" s="56">
        <f>'2021'!CK7</f>
        <v>2446</v>
      </c>
      <c r="CT59" s="56">
        <f>'2021'!CL7</f>
        <v>3</v>
      </c>
      <c r="CU59" s="56">
        <f>'2021'!CM7</f>
        <v>13</v>
      </c>
      <c r="CV59" s="56">
        <f>'2021'!CN7</f>
        <v>177</v>
      </c>
      <c r="CW59" s="56">
        <f>'2021'!CO7</f>
        <v>49</v>
      </c>
      <c r="CX59" s="57">
        <f>'2021'!CP7</f>
        <v>5.7</v>
      </c>
      <c r="CY59" s="57">
        <f>'2021'!CQ7</f>
        <v>103.4</v>
      </c>
      <c r="CZ59" s="57">
        <f>'2021'!CR7</f>
        <v>3.79</v>
      </c>
      <c r="DA59" s="57">
        <f>'2021'!CS7</f>
        <v>49.2</v>
      </c>
      <c r="DB59" s="56">
        <f>'2021'!CT7</f>
        <v>154</v>
      </c>
      <c r="DC59" s="56">
        <f>'2021'!CU7</f>
        <v>3716</v>
      </c>
      <c r="DD59" s="56">
        <f>'2021'!CV7</f>
        <v>21</v>
      </c>
      <c r="DE59" s="56">
        <f>'2021'!CW7</f>
        <v>0</v>
      </c>
      <c r="DF59" s="58">
        <f>'2021'!CX7</f>
        <v>39</v>
      </c>
      <c r="DG59" s="55">
        <f>'2021'!CY7</f>
        <v>1245</v>
      </c>
      <c r="DH59" s="56">
        <f>'2021'!CZ7</f>
        <v>2830</v>
      </c>
      <c r="DI59" s="56">
        <f>'2021'!DA7</f>
        <v>9</v>
      </c>
      <c r="DJ59" s="56">
        <f>'2021'!DB7</f>
        <v>35</v>
      </c>
      <c r="DK59" s="56">
        <f>'2021'!DC7</f>
        <v>157</v>
      </c>
      <c r="DL59" s="56">
        <f>'2021'!DD7</f>
        <v>47</v>
      </c>
      <c r="DM59" s="57">
        <f>'2021'!DE7</f>
        <v>7.9</v>
      </c>
      <c r="DN59" s="57">
        <f>'2021'!DF7</f>
        <v>135.1</v>
      </c>
      <c r="DO59" s="57">
        <f>'2021'!DG7</f>
        <v>4.47</v>
      </c>
      <c r="DP59" s="57">
        <f>'2021'!DH7</f>
        <v>62.7</v>
      </c>
      <c r="DQ59" s="56">
        <f>'2021'!DI7</f>
        <v>267</v>
      </c>
      <c r="DR59" s="56">
        <f>'2021'!DJ7</f>
        <v>3617</v>
      </c>
      <c r="DS59" s="56">
        <f>'2021'!DK7</f>
        <v>25</v>
      </c>
      <c r="DT59" s="56">
        <f>'2021'!DL7</f>
        <v>0</v>
      </c>
      <c r="DU59" s="58">
        <f>'2021'!DM7</f>
        <v>31</v>
      </c>
    </row>
    <row r="60" spans="1:125" ht="15.75" customHeight="1" x14ac:dyDescent="0.2">
      <c r="A60" s="33">
        <f t="shared" si="0"/>
        <v>58</v>
      </c>
      <c r="B60" s="11">
        <f>'2025'!A13</f>
        <v>11</v>
      </c>
      <c r="C60" s="11">
        <v>2025</v>
      </c>
      <c r="D60" s="34" t="str">
        <f>'2025'!B13</f>
        <v>Jarquez Hunter</v>
      </c>
      <c r="E60" s="14">
        <f>'2025'!C13</f>
        <v>8.8055555555555554</v>
      </c>
      <c r="F60" s="14">
        <f t="shared" si="6"/>
        <v>76.599999999999994</v>
      </c>
      <c r="G60" s="35">
        <f t="shared" si="2"/>
        <v>0.642841998028713</v>
      </c>
      <c r="H60" s="36" t="str">
        <f>'2025'!D13</f>
        <v>Auburn</v>
      </c>
      <c r="I60" s="37">
        <f>'2025'!E13</f>
        <v>1</v>
      </c>
      <c r="J60" s="38">
        <f>'2025'!F13</f>
        <v>37558</v>
      </c>
      <c r="K60" s="39">
        <f>'2025'!G13</f>
        <v>22.506849315068493</v>
      </c>
      <c r="L60" s="39" t="str">
        <f>'2025'!H13</f>
        <v>JR</v>
      </c>
      <c r="M60" s="39">
        <f>'2025'!I13</f>
        <v>22.509589041095889</v>
      </c>
      <c r="N60" s="39" t="str">
        <f t="shared" si="3"/>
        <v>DYNAMIC</v>
      </c>
      <c r="O60" s="39" t="str">
        <f t="shared" si="9"/>
        <v>3DOWN</v>
      </c>
      <c r="P60" s="37">
        <f>'2025'!J13</f>
        <v>69</v>
      </c>
      <c r="Q60" s="37">
        <f>'2025'!K13</f>
        <v>204</v>
      </c>
      <c r="R60" s="37">
        <f>'2025'!L13</f>
        <v>4.4400000000000004</v>
      </c>
      <c r="S60" s="40">
        <f>'2025'!M13</f>
        <v>117</v>
      </c>
      <c r="T60" s="41">
        <f>'2025'!N13</f>
        <v>0</v>
      </c>
      <c r="U60" s="42">
        <f>'2025'!O13</f>
        <v>0.12498805542283803</v>
      </c>
      <c r="V60" s="42">
        <f>'2025'!P13</f>
        <v>0.19133419133419133</v>
      </c>
      <c r="W60" s="42">
        <f>'2025'!Q13</f>
        <v>0.24416287015945332</v>
      </c>
      <c r="X60" s="42">
        <f>'2025'!R13</f>
        <v>0.26315789473684215</v>
      </c>
      <c r="Y60" s="42">
        <f>'2025'!S13</f>
        <v>0.26315789473684215</v>
      </c>
      <c r="Z60" s="42">
        <f>'2025'!T13</f>
        <v>0.26315789473684215</v>
      </c>
      <c r="AA60" s="42">
        <f>'2025'!U13</f>
        <v>6.0624743115495275E-2</v>
      </c>
      <c r="AB60" s="42">
        <f>'2025'!V13</f>
        <v>4.8945307565997229E-2</v>
      </c>
      <c r="AC60" s="42">
        <f>'2025'!W13</f>
        <v>5.4785025340746252E-2</v>
      </c>
      <c r="AD60" s="43">
        <f>'2025'!X13</f>
        <v>5.4785025340746252E-2</v>
      </c>
      <c r="AE60" s="44">
        <f>'2025'!Y13</f>
        <v>19.865753424657534</v>
      </c>
      <c r="AF60" s="45">
        <f>'2025'!Z13</f>
        <v>104.98524900435939</v>
      </c>
      <c r="AG60" s="45">
        <f>'2025'!AA13</f>
        <v>30.122243226212984</v>
      </c>
      <c r="AH60" s="45">
        <f>'2025'!AB13</f>
        <v>0.31182795698924731</v>
      </c>
      <c r="AI60" s="45">
        <f>'2025'!AC13</f>
        <v>6.456989247311828</v>
      </c>
      <c r="AJ60" s="45">
        <f t="shared" si="4"/>
        <v>8.2058823529411757</v>
      </c>
      <c r="AK60" s="45">
        <f t="shared" si="5"/>
        <v>0.10144927536231885</v>
      </c>
      <c r="AL60" s="45">
        <f>'2025'!AD13</f>
        <v>140.5</v>
      </c>
      <c r="AM60" s="45">
        <f>'2025'!AE13</f>
        <v>4.0999999999999996</v>
      </c>
      <c r="AN60" s="46">
        <f>'2025'!AF13</f>
        <v>48</v>
      </c>
      <c r="AO60" s="47">
        <f>'2025'!AG13</f>
        <v>7</v>
      </c>
      <c r="AP60" s="48">
        <f>'2025'!AH13</f>
        <v>6</v>
      </c>
      <c r="AQ60" s="48">
        <f>'2025'!AI13</f>
        <v>5</v>
      </c>
      <c r="AR60" s="48">
        <f>'2025'!AJ13</f>
        <v>7</v>
      </c>
      <c r="AS60" s="48">
        <f>'2025'!AK13</f>
        <v>8</v>
      </c>
      <c r="AT60" s="48">
        <f>'2025'!AL13</f>
        <v>4</v>
      </c>
      <c r="AU60" s="48">
        <f>'2025'!AM13</f>
        <v>7</v>
      </c>
      <c r="AV60" s="48">
        <f>'2025'!AN13</f>
        <v>5</v>
      </c>
      <c r="AW60" s="49">
        <f>'2025'!AO13</f>
        <v>4</v>
      </c>
      <c r="AX60" s="50">
        <f>'2025'!AP13</f>
        <v>0</v>
      </c>
      <c r="AY60" s="55">
        <f>'2025'!AQ13</f>
        <v>0</v>
      </c>
      <c r="AZ60" s="56">
        <f>'2025'!AR13</f>
        <v>1</v>
      </c>
      <c r="BA60" s="56">
        <f>'2025'!AS13</f>
        <v>0</v>
      </c>
      <c r="BB60" s="56">
        <f>'2025'!AT13</f>
        <v>0</v>
      </c>
      <c r="BC60" s="56">
        <f>'2025'!AU13</f>
        <v>0</v>
      </c>
      <c r="BD60" s="56">
        <f>'2025'!AV13</f>
        <v>0</v>
      </c>
      <c r="BE60" s="57">
        <f>'2025'!AW13</f>
        <v>0</v>
      </c>
      <c r="BF60" s="57">
        <f>'2025'!AX13</f>
        <v>0</v>
      </c>
      <c r="BG60" s="57">
        <f>'2025'!AY13</f>
        <v>0</v>
      </c>
      <c r="BH60" s="57">
        <f>'2025'!AZ13</f>
        <v>0</v>
      </c>
      <c r="BI60" s="56">
        <f>'2025'!BA13</f>
        <v>0</v>
      </c>
      <c r="BJ60" s="56">
        <f>'2025'!BB13</f>
        <v>1</v>
      </c>
      <c r="BK60" s="56">
        <f>'2025'!BC13</f>
        <v>0</v>
      </c>
      <c r="BL60" s="56">
        <f>'2025'!BD13</f>
        <v>0</v>
      </c>
      <c r="BM60" s="58">
        <f>'2025'!BE13</f>
        <v>0</v>
      </c>
      <c r="BN60" s="55">
        <f>'2025'!BF13</f>
        <v>593</v>
      </c>
      <c r="BO60" s="56">
        <f>'2025'!BG13</f>
        <v>2111.2000000000003</v>
      </c>
      <c r="BP60" s="56">
        <f>'2025'!BH13</f>
        <v>3</v>
      </c>
      <c r="BQ60" s="56">
        <f>'2025'!BI13</f>
        <v>22.099999999999998</v>
      </c>
      <c r="BR60" s="56">
        <f>'2025'!BJ13</f>
        <v>89</v>
      </c>
      <c r="BS60" s="56">
        <f>'2025'!BK13</f>
        <v>27</v>
      </c>
      <c r="BT60" s="57">
        <f>'2025'!BL13</f>
        <v>6.6629213483146064</v>
      </c>
      <c r="BU60" s="57">
        <f>'2025'!BM13</f>
        <v>104.5</v>
      </c>
      <c r="BV60" s="57">
        <f>'2025'!BN13</f>
        <v>3.64</v>
      </c>
      <c r="BW60" s="57">
        <f>'2025'!BO13</f>
        <v>48.7</v>
      </c>
      <c r="BX60" s="56">
        <f>'2025'!BP13</f>
        <v>61</v>
      </c>
      <c r="BY60" s="56">
        <f>'2025'!BQ13</f>
        <v>3121.2999999999997</v>
      </c>
      <c r="BZ60" s="56">
        <f>'2025'!BR13</f>
        <v>12</v>
      </c>
      <c r="CA60" s="56">
        <f>'2025'!BS13</f>
        <v>1</v>
      </c>
      <c r="CB60" s="58">
        <f>'2025'!BT13</f>
        <v>16.900000000000002</v>
      </c>
      <c r="CC60" s="55">
        <f>'2025'!BU13</f>
        <v>668</v>
      </c>
      <c r="CD60" s="56">
        <f>'2025'!BV13</f>
        <v>2589.6000000000004</v>
      </c>
      <c r="CE60" s="56">
        <f>'2025'!BW13</f>
        <v>7</v>
      </c>
      <c r="CF60" s="56">
        <f>'2025'!BX13</f>
        <v>25.200000000000003</v>
      </c>
      <c r="CG60" s="56">
        <f>'2025'!BY13</f>
        <v>104</v>
      </c>
      <c r="CH60" s="56">
        <f>'2025'!BZ13</f>
        <v>40</v>
      </c>
      <c r="CI60" s="57">
        <f>'2025'!CA13</f>
        <v>6.4230769230769234</v>
      </c>
      <c r="CJ60" s="57">
        <f>'2025'!CB13</f>
        <v>164.5</v>
      </c>
      <c r="CK60" s="57">
        <f>'2025'!CC13</f>
        <v>3.83</v>
      </c>
      <c r="CL60" s="57">
        <f>'2025'!CD13</f>
        <v>47.5</v>
      </c>
      <c r="CM60" s="56">
        <f>'2025'!CE13</f>
        <v>224</v>
      </c>
      <c r="CN60" s="56">
        <f>'2025'!CF13</f>
        <v>2072.3999999999996</v>
      </c>
      <c r="CO60" s="56">
        <f>'2025'!CG13</f>
        <v>17</v>
      </c>
      <c r="CP60" s="56">
        <f>'2025'!CH13</f>
        <v>2</v>
      </c>
      <c r="CQ60" s="58">
        <f>'2025'!CI13</f>
        <v>9.6000000000000014</v>
      </c>
      <c r="CR60" s="55">
        <f>'2025'!CJ13</f>
        <v>911</v>
      </c>
      <c r="CS60" s="56">
        <f>'2025'!CK13</f>
        <v>2268</v>
      </c>
      <c r="CT60" s="56">
        <f>'2025'!CL13</f>
        <v>7</v>
      </c>
      <c r="CU60" s="56">
        <f>'2025'!CM13</f>
        <v>20.399999999999999</v>
      </c>
      <c r="CV60" s="56">
        <f>'2025'!CN13</f>
        <v>160</v>
      </c>
      <c r="CW60" s="56">
        <f>'2025'!CO13</f>
        <v>39</v>
      </c>
      <c r="CX60" s="57">
        <f>'2025'!CP13</f>
        <v>5.6937499999999996</v>
      </c>
      <c r="CY60" s="57">
        <f>'2025'!CQ13</f>
        <v>98.7</v>
      </c>
      <c r="CZ60" s="57">
        <f>'2025'!CR13</f>
        <v>3.99</v>
      </c>
      <c r="DA60" s="57">
        <f>'2025'!CS13</f>
        <v>44.9</v>
      </c>
      <c r="DB60" s="56">
        <f>'2025'!CT13</f>
        <v>118</v>
      </c>
      <c r="DC60" s="56">
        <f>'2025'!CU13</f>
        <v>1946.3999999999999</v>
      </c>
      <c r="DD60" s="56">
        <f>'2025'!CV13</f>
        <v>18</v>
      </c>
      <c r="DE60" s="56">
        <f>'2025'!CW13</f>
        <v>0</v>
      </c>
      <c r="DF60" s="58">
        <f>'2025'!CX13</f>
        <v>16.799999999999997</v>
      </c>
      <c r="DG60" s="55">
        <f>'2025'!CY13</f>
        <v>1201</v>
      </c>
      <c r="DH60" s="56">
        <f>'2025'!CZ13</f>
        <v>1986</v>
      </c>
      <c r="DI60" s="56">
        <f>'2025'!DA13</f>
        <v>8</v>
      </c>
      <c r="DJ60" s="56">
        <f>'2025'!DB13</f>
        <v>13.200000000000001</v>
      </c>
      <c r="DK60" s="56">
        <f>'2025'!DC13</f>
        <v>186</v>
      </c>
      <c r="DL60" s="56">
        <f>'2025'!DD13</f>
        <v>58</v>
      </c>
      <c r="DM60" s="57">
        <f>'2025'!DE13</f>
        <v>6.456989247311828</v>
      </c>
      <c r="DN60" s="57">
        <f>'2025'!DF13</f>
        <v>140.5</v>
      </c>
      <c r="DO60" s="57">
        <f>'2025'!DG13</f>
        <v>4.0999999999999996</v>
      </c>
      <c r="DP60" s="57">
        <f>'2025'!DH13</f>
        <v>48</v>
      </c>
      <c r="DQ60" s="56">
        <f>'2025'!DI13</f>
        <v>155</v>
      </c>
      <c r="DR60" s="56">
        <f>'2025'!DJ13</f>
        <v>3166.7999999999997</v>
      </c>
      <c r="DS60" s="56">
        <f>'2025'!DK13</f>
        <v>21</v>
      </c>
      <c r="DT60" s="56">
        <f>'2025'!DL13</f>
        <v>1</v>
      </c>
      <c r="DU60" s="58">
        <f>'2025'!DM13</f>
        <v>27.599999999999998</v>
      </c>
    </row>
    <row r="61" spans="1:125" ht="15.75" customHeight="1" x14ac:dyDescent="0.2">
      <c r="A61" s="33">
        <f t="shared" si="0"/>
        <v>59</v>
      </c>
      <c r="B61" s="11">
        <f>'2017'!A11</f>
        <v>9</v>
      </c>
      <c r="C61" s="11">
        <v>2017</v>
      </c>
      <c r="D61" s="34" t="str">
        <f>'2017'!B11</f>
        <v>Aaron Jones</v>
      </c>
      <c r="E61" s="14">
        <f>'2017'!C11</f>
        <v>8.7722222222222204</v>
      </c>
      <c r="F61" s="14">
        <f t="shared" si="6"/>
        <v>76.2</v>
      </c>
      <c r="G61" s="35">
        <f t="shared" si="2"/>
        <v>0.62913324144207317</v>
      </c>
      <c r="H61" s="36" t="str">
        <f>'2017'!D11</f>
        <v>UTEP</v>
      </c>
      <c r="I61" s="37">
        <f>'2017'!E11</f>
        <v>10</v>
      </c>
      <c r="J61" s="38">
        <f>'2017'!F11</f>
        <v>34670</v>
      </c>
      <c r="K61" s="39">
        <f>'2017'!G11</f>
        <v>30.419178082191781</v>
      </c>
      <c r="L61" s="39" t="str">
        <f>'2017'!H11</f>
        <v>SR</v>
      </c>
      <c r="M61" s="39">
        <f>'2017'!I11</f>
        <v>22.416438356164385</v>
      </c>
      <c r="N61" s="39" t="str">
        <f t="shared" si="3"/>
        <v>DYNAMIC</v>
      </c>
      <c r="O61" s="39" t="str">
        <f t="shared" si="9"/>
        <v>HORSE</v>
      </c>
      <c r="P61" s="37">
        <f>'2017'!J11</f>
        <v>69</v>
      </c>
      <c r="Q61" s="37">
        <f>'2017'!K11</f>
        <v>208</v>
      </c>
      <c r="R61" s="37">
        <f>'2017'!L11</f>
        <v>4.5</v>
      </c>
      <c r="S61" s="59">
        <f>'2017'!M11</f>
        <v>182</v>
      </c>
      <c r="T61" s="41">
        <f>'2017'!N11</f>
        <v>0</v>
      </c>
      <c r="U61" s="42">
        <f>'2017'!O11</f>
        <v>0.19760479041916168</v>
      </c>
      <c r="V61" s="42">
        <f>'2017'!P11</f>
        <v>0.35512173722307522</v>
      </c>
      <c r="W61" s="42">
        <f>'2017'!Q11</f>
        <v>7.6923076923076927E-2</v>
      </c>
      <c r="X61" s="42">
        <f>'2017'!R11</f>
        <v>0.45124153498871333</v>
      </c>
      <c r="Y61" s="42">
        <f>'2017'!S11</f>
        <v>0.45124153498871333</v>
      </c>
      <c r="Z61" s="42">
        <f>'2017'!T11</f>
        <v>0.270744920993228</v>
      </c>
      <c r="AA61" s="42">
        <f>'2017'!U11</f>
        <v>4.5183290707587385E-2</v>
      </c>
      <c r="AB61" s="42">
        <f>'2017'!V11</f>
        <v>0.10571687840290381</v>
      </c>
      <c r="AC61" s="42">
        <f>'2017'!W11</f>
        <v>0.10571687840290381</v>
      </c>
      <c r="AD61" s="43">
        <f>'2017'!X11</f>
        <v>6.3430127041742279E-2</v>
      </c>
      <c r="AE61" s="44">
        <f>'2017'!Y11</f>
        <v>18.758904109589039</v>
      </c>
      <c r="AF61" s="45">
        <f>'2017'!Z11</f>
        <v>101.44795000762079</v>
      </c>
      <c r="AG61" s="45">
        <f>'2017'!AA11</f>
        <v>30.712875446334802</v>
      </c>
      <c r="AH61" s="45">
        <f>'2017'!AB11</f>
        <v>0.17982456140350878</v>
      </c>
      <c r="AI61" s="45">
        <f>'2017'!AC11</f>
        <v>7.7</v>
      </c>
      <c r="AJ61" s="45">
        <f t="shared" si="4"/>
        <v>8.9722222222222214</v>
      </c>
      <c r="AK61" s="45">
        <f t="shared" si="5"/>
        <v>0.109375</v>
      </c>
      <c r="AL61" s="45">
        <f>'2017'!AD11</f>
        <v>151.80000000000001</v>
      </c>
      <c r="AM61" s="45">
        <f>'2017'!AE11</f>
        <v>5.19</v>
      </c>
      <c r="AN61" s="46">
        <f>'2017'!AF11</f>
        <v>56.4</v>
      </c>
      <c r="AO61" s="47">
        <f>'2017'!AG11</f>
        <v>7</v>
      </c>
      <c r="AP61" s="48">
        <f>'2017'!AH11</f>
        <v>7</v>
      </c>
      <c r="AQ61" s="48">
        <f>'2017'!AI11</f>
        <v>9</v>
      </c>
      <c r="AR61" s="48">
        <f>IF(AF61&gt;113.25,10,IF(AF61&gt;=107.84,9,IF(AF61&gt;=105.37,8,IF(AF61&gt;=103.25,7,IF(AF61&gt;=100.55,6,IF(AF61&gt;=98.75,5,IF(AF61&gt;=96.08,4,IF(AF61&gt;=94.39,3,IF(AF61&gt;=88.43,2,IF(AF61&gt;=85.16,1,IF(AF61&lt;85.16,0,FALSE)))))))))))</f>
        <v>6</v>
      </c>
      <c r="AS61" s="48">
        <f>'2017'!AK11</f>
        <v>2</v>
      </c>
      <c r="AT61" s="48">
        <f>'2017'!AL11</f>
        <v>8</v>
      </c>
      <c r="AU61" s="48">
        <f>'2017'!AM11</f>
        <v>7</v>
      </c>
      <c r="AV61" s="48">
        <f>'2017'!AN11</f>
        <v>9</v>
      </c>
      <c r="AW61" s="49" t="str">
        <f>IF(S61=1,10,IF(S61=2,7,IF(S61=3,6,IF(S61=4,4,IF(S61=5,3,IF(S61=6,2,IF(S61=7,1,IF(S61=0,0,"-"))))))))</f>
        <v>-</v>
      </c>
      <c r="AX61" s="50">
        <f>'2017'!AP11</f>
        <v>0</v>
      </c>
      <c r="AY61" s="55">
        <f>'2017'!AQ11</f>
        <v>0</v>
      </c>
      <c r="AZ61" s="56">
        <f>'2017'!AR11</f>
        <v>1782</v>
      </c>
      <c r="BA61" s="56">
        <f>'2017'!AS11</f>
        <v>0</v>
      </c>
      <c r="BB61" s="56">
        <f>'2017'!AT11</f>
        <v>0</v>
      </c>
      <c r="BC61" s="56">
        <f>'2017'!AU11</f>
        <v>0</v>
      </c>
      <c r="BD61" s="56">
        <f>'2017'!AV11</f>
        <v>0</v>
      </c>
      <c r="BE61" s="57">
        <f>'2017'!AW11</f>
        <v>0</v>
      </c>
      <c r="BF61" s="57">
        <f>'2017'!AX11</f>
        <v>0</v>
      </c>
      <c r="BG61" s="57">
        <f>'2017'!AY11</f>
        <v>0</v>
      </c>
      <c r="BH61" s="57">
        <f>'2017'!AZ11</f>
        <v>0</v>
      </c>
      <c r="BI61" s="56">
        <f>'2017'!BA11</f>
        <v>0</v>
      </c>
      <c r="BJ61" s="56">
        <f>'2017'!BB11</f>
        <v>2688</v>
      </c>
      <c r="BK61" s="56">
        <f>'2017'!BC11</f>
        <v>0</v>
      </c>
      <c r="BL61" s="56">
        <f>'2017'!BD11</f>
        <v>0</v>
      </c>
      <c r="BM61" s="58">
        <f>'2017'!BE11</f>
        <v>0</v>
      </c>
      <c r="BN61" s="55">
        <f>'2017'!BF11</f>
        <v>811</v>
      </c>
      <c r="BO61" s="56">
        <f>'2017'!BG11</f>
        <v>2216</v>
      </c>
      <c r="BP61" s="56">
        <f>'2017'!BH11</f>
        <v>0</v>
      </c>
      <c r="BQ61" s="56">
        <f>'2017'!BI11</f>
        <v>0</v>
      </c>
      <c r="BR61" s="56">
        <f>'2017'!BJ11</f>
        <v>0</v>
      </c>
      <c r="BS61" s="56">
        <f>'2017'!BK11</f>
        <v>0</v>
      </c>
      <c r="BT61" s="57">
        <f>'2017'!BL11</f>
        <v>0</v>
      </c>
      <c r="BU61" s="57">
        <f>'2017'!BM11</f>
        <v>0</v>
      </c>
      <c r="BV61" s="57">
        <f>'2017'!BN11</f>
        <v>0</v>
      </c>
      <c r="BW61" s="57">
        <f>'2017'!BO11</f>
        <v>0</v>
      </c>
      <c r="BX61" s="56">
        <f>'2017'!BP11</f>
        <v>14</v>
      </c>
      <c r="BY61" s="56">
        <f>'2017'!BQ11</f>
        <v>1959</v>
      </c>
      <c r="BZ61" s="56">
        <f>'2017'!BR11</f>
        <v>4</v>
      </c>
      <c r="CA61" s="56">
        <f>'2017'!BS11</f>
        <v>0</v>
      </c>
      <c r="CB61" s="58">
        <f>'2017'!BT11</f>
        <v>0</v>
      </c>
      <c r="CC61" s="55">
        <f>'2017'!BU11</f>
        <v>1326</v>
      </c>
      <c r="CD61" s="56">
        <f>'2017'!BV11</f>
        <v>2701</v>
      </c>
      <c r="CE61" s="56">
        <f>'2017'!BW11</f>
        <v>11</v>
      </c>
      <c r="CF61" s="56">
        <f>'2017'!BX11</f>
        <v>0</v>
      </c>
      <c r="CG61" s="56">
        <f>'2017'!BY11</f>
        <v>242</v>
      </c>
      <c r="CH61" s="56">
        <f>'2017'!BZ11</f>
        <v>44</v>
      </c>
      <c r="CI61" s="57">
        <f>'2017'!CA11</f>
        <v>5.5</v>
      </c>
      <c r="CJ61" s="57">
        <f>'2017'!CB11</f>
        <v>63.9</v>
      </c>
      <c r="CK61" s="57">
        <f>'2017'!CC11</f>
        <v>3.49</v>
      </c>
      <c r="CL61" s="57">
        <f>'2017'!CD11</f>
        <v>39.700000000000003</v>
      </c>
      <c r="CM61" s="56">
        <f>'2017'!CE11</f>
        <v>293</v>
      </c>
      <c r="CN61" s="56">
        <f>'2017'!CF11</f>
        <v>1858</v>
      </c>
      <c r="CO61" s="56">
        <f>'2017'!CG11</f>
        <v>31</v>
      </c>
      <c r="CP61" s="56">
        <f>'2017'!CH11</f>
        <v>0</v>
      </c>
      <c r="CQ61" s="58">
        <f>'2017'!CI11</f>
        <v>0</v>
      </c>
      <c r="CR61" s="55">
        <f>'2017'!CJ11</f>
        <v>209</v>
      </c>
      <c r="CS61" s="56">
        <f>'2017'!CK11</f>
        <v>1749</v>
      </c>
      <c r="CT61" s="56">
        <f>'2017'!CL11</f>
        <v>1</v>
      </c>
      <c r="CU61" s="56">
        <f>'2017'!CM11</f>
        <v>0</v>
      </c>
      <c r="CV61" s="56">
        <f>'2017'!CN11</f>
        <v>32</v>
      </c>
      <c r="CW61" s="56">
        <f>'2017'!CO11</f>
        <v>7</v>
      </c>
      <c r="CX61" s="57">
        <f>'2017'!CP11</f>
        <v>6.5</v>
      </c>
      <c r="CY61" s="57">
        <f>'2017'!CQ11</f>
        <v>151.80000000000001</v>
      </c>
      <c r="CZ61" s="57">
        <f>'2017'!CR11</f>
        <v>5.19</v>
      </c>
      <c r="DA61" s="57">
        <f>'2017'!CS11</f>
        <v>53.1</v>
      </c>
      <c r="DB61" s="56">
        <f>'2017'!CT11</f>
        <v>106</v>
      </c>
      <c r="DC61" s="56">
        <f>'2017'!CU11</f>
        <v>2346</v>
      </c>
      <c r="DD61" s="56">
        <f>'2017'!CV11</f>
        <v>9</v>
      </c>
      <c r="DE61" s="56">
        <f>'2017'!CW11</f>
        <v>0</v>
      </c>
      <c r="DF61" s="58">
        <f>'2017'!CX11</f>
        <v>0</v>
      </c>
      <c r="DG61" s="55">
        <f>'2017'!CY11</f>
        <v>1766</v>
      </c>
      <c r="DH61" s="56">
        <f>'2017'!CZ11</f>
        <v>2226</v>
      </c>
      <c r="DI61" s="56">
        <f>'2017'!DA11</f>
        <v>17</v>
      </c>
      <c r="DJ61" s="56">
        <f>'2017'!DB11</f>
        <v>0</v>
      </c>
      <c r="DK61" s="56">
        <f>'2017'!DC11</f>
        <v>228</v>
      </c>
      <c r="DL61" s="56">
        <f>'2017'!DD11</f>
        <v>41</v>
      </c>
      <c r="DM61" s="57">
        <f>'2017'!DE11</f>
        <v>7.7</v>
      </c>
      <c r="DN61" s="57">
        <f>'2017'!DF11</f>
        <v>73</v>
      </c>
      <c r="DO61" s="57">
        <f>'2017'!DG11</f>
        <v>3.98</v>
      </c>
      <c r="DP61" s="57">
        <f>'2017'!DH11</f>
        <v>56.4</v>
      </c>
      <c r="DQ61" s="56">
        <f>'2017'!DI11</f>
        <v>233</v>
      </c>
      <c r="DR61" s="56">
        <f>'2017'!DJ11</f>
        <v>2204</v>
      </c>
      <c r="DS61" s="56">
        <f>'2017'!DK11</f>
        <v>28</v>
      </c>
      <c r="DT61" s="56">
        <f>'2017'!DL11</f>
        <v>0</v>
      </c>
      <c r="DU61" s="58">
        <f>'2017'!DM11</f>
        <v>0</v>
      </c>
    </row>
    <row r="62" spans="1:125" ht="15.75" customHeight="1" x14ac:dyDescent="0.2">
      <c r="A62" s="33">
        <f t="shared" si="0"/>
        <v>60</v>
      </c>
      <c r="B62" s="11">
        <f>'2024'!A7</f>
        <v>5</v>
      </c>
      <c r="C62" s="11">
        <v>2024</v>
      </c>
      <c r="D62" s="34" t="str">
        <f>'2024'!B7</f>
        <v>Jaylen Wright</v>
      </c>
      <c r="E62" s="14">
        <f>'2024'!C7</f>
        <v>8.7666666666666675</v>
      </c>
      <c r="F62" s="14">
        <f t="shared" si="6"/>
        <v>75.8</v>
      </c>
      <c r="G62" s="35">
        <f t="shared" si="2"/>
        <v>0.62684844867763434</v>
      </c>
      <c r="H62" s="36" t="str">
        <f>'2024'!D7</f>
        <v>Tennessee</v>
      </c>
      <c r="I62" s="37">
        <f>'2024'!E7</f>
        <v>1</v>
      </c>
      <c r="J62" s="38">
        <f>'2024'!F7</f>
        <v>37712</v>
      </c>
      <c r="K62" s="39">
        <f>'2024'!G7</f>
        <v>22.084931506849315</v>
      </c>
      <c r="L62" s="39" t="str">
        <f>'2024'!H7</f>
        <v>JR</v>
      </c>
      <c r="M62" s="39">
        <f>'2024'!I7</f>
        <v>21.087671232876712</v>
      </c>
      <c r="N62" s="39" t="str">
        <f t="shared" si="3"/>
        <v>DYNAMIC</v>
      </c>
      <c r="O62" s="39" t="str">
        <f t="shared" si="9"/>
        <v>+RECEIVER</v>
      </c>
      <c r="P62" s="37">
        <f>'2024'!J7</f>
        <v>70</v>
      </c>
      <c r="Q62" s="37">
        <f>'2024'!K7</f>
        <v>210</v>
      </c>
      <c r="R62" s="37">
        <f>'2024'!L7</f>
        <v>4.38</v>
      </c>
      <c r="S62" s="40">
        <f>'2024'!M7</f>
        <v>120</v>
      </c>
      <c r="T62" s="41">
        <f>'2024'!N7</f>
        <v>0</v>
      </c>
      <c r="U62" s="42">
        <f>'2024'!O7</f>
        <v>0</v>
      </c>
      <c r="V62" s="42">
        <f>'2024'!P7</f>
        <v>0.10075507866376791</v>
      </c>
      <c r="W62" s="42">
        <f>'2024'!Q7</f>
        <v>6.1029153494906917E-2</v>
      </c>
      <c r="X62" s="42">
        <f>'2024'!R7</f>
        <v>0.21409970238095238</v>
      </c>
      <c r="Y62" s="42">
        <f>'2024'!S7</f>
        <v>0.21409970238095238</v>
      </c>
      <c r="Z62" s="42">
        <f>'2024'!T7</f>
        <v>0.21409970238095238</v>
      </c>
      <c r="AA62" s="42">
        <f>'2024'!U7</f>
        <v>1.8871040030193663E-3</v>
      </c>
      <c r="AB62" s="42">
        <f>'2024'!V7</f>
        <v>4.8314144736842111E-2</v>
      </c>
      <c r="AC62" s="42">
        <f>'2024'!W7</f>
        <v>4.8314144736842111E-2</v>
      </c>
      <c r="AD62" s="43">
        <f>'2024'!X7</f>
        <v>4.8314144736842111E-2</v>
      </c>
      <c r="AE62" s="44">
        <f>'2024'!Y7</f>
        <v>20.44109589041096</v>
      </c>
      <c r="AF62" s="45">
        <f>'2024'!Z7</f>
        <v>114.11765752465939</v>
      </c>
      <c r="AG62" s="45">
        <f>'2024'!AA7</f>
        <v>30.12857142857143</v>
      </c>
      <c r="AH62" s="45">
        <f>'2024'!AB7</f>
        <v>0.31617647058823528</v>
      </c>
      <c r="AI62" s="45">
        <f>'2024'!AC7</f>
        <v>7.4</v>
      </c>
      <c r="AJ62" s="45">
        <f t="shared" si="4"/>
        <v>5.7</v>
      </c>
      <c r="AK62" s="45">
        <f t="shared" si="5"/>
        <v>0.13924050632911392</v>
      </c>
      <c r="AL62" s="45">
        <f>'2024'!AD7</f>
        <v>132.19999999999999</v>
      </c>
      <c r="AM62" s="45">
        <f>'2024'!AE7</f>
        <v>4.3499999999999996</v>
      </c>
      <c r="AN62" s="46">
        <f>'2024'!AF7</f>
        <v>52.1</v>
      </c>
      <c r="AO62" s="47">
        <f>'2024'!AG7</f>
        <v>4</v>
      </c>
      <c r="AP62" s="48">
        <f>'2024'!AH7</f>
        <v>5</v>
      </c>
      <c r="AQ62" s="48">
        <f>'2024'!AI7</f>
        <v>4</v>
      </c>
      <c r="AR62" s="48">
        <f>'2024'!AJ7</f>
        <v>10</v>
      </c>
      <c r="AS62" s="48">
        <f>'2024'!AK7</f>
        <v>8</v>
      </c>
      <c r="AT62" s="48">
        <f>'2024'!AL7</f>
        <v>7</v>
      </c>
      <c r="AU62" s="48">
        <f>'2024'!AM7</f>
        <v>7</v>
      </c>
      <c r="AV62" s="48">
        <f>'2024'!AN7</f>
        <v>6</v>
      </c>
      <c r="AW62" s="49">
        <f>'2024'!AO7</f>
        <v>4</v>
      </c>
      <c r="AX62" s="50">
        <f>'2024'!AP7</f>
        <v>0</v>
      </c>
      <c r="AY62" s="55">
        <f>'2024'!AQ7</f>
        <v>0</v>
      </c>
      <c r="AZ62" s="56">
        <f>'2024'!AR7</f>
        <v>1</v>
      </c>
      <c r="BA62" s="56">
        <f>'2024'!AS7</f>
        <v>0</v>
      </c>
      <c r="BB62" s="56">
        <f>'2024'!AT7</f>
        <v>0</v>
      </c>
      <c r="BC62" s="56">
        <f>'2024'!AU7</f>
        <v>0</v>
      </c>
      <c r="BD62" s="56">
        <f>'2024'!AV7</f>
        <v>0</v>
      </c>
      <c r="BE62" s="57">
        <f>'2024'!AW7</f>
        <v>0</v>
      </c>
      <c r="BF62" s="57">
        <f>'2024'!AX7</f>
        <v>0</v>
      </c>
      <c r="BG62" s="57">
        <f>'2024'!AY7</f>
        <v>0</v>
      </c>
      <c r="BH62" s="57">
        <f>'2024'!AZ7</f>
        <v>0</v>
      </c>
      <c r="BI62" s="56">
        <f>'2024'!BA7</f>
        <v>0</v>
      </c>
      <c r="BJ62" s="56">
        <f>'2024'!BB7</f>
        <v>1</v>
      </c>
      <c r="BK62" s="56">
        <f>'2024'!BC7</f>
        <v>0</v>
      </c>
      <c r="BL62" s="56">
        <f>'2024'!BD7</f>
        <v>0</v>
      </c>
      <c r="BM62" s="58">
        <f>'2024'!BE7</f>
        <v>0</v>
      </c>
      <c r="BN62" s="55">
        <f>'2024'!BF7</f>
        <v>0</v>
      </c>
      <c r="BO62" s="56">
        <f>'2024'!BG7</f>
        <v>1</v>
      </c>
      <c r="BP62" s="56">
        <f>'2024'!BH7</f>
        <v>0</v>
      </c>
      <c r="BQ62" s="56">
        <f>'2024'!BI7</f>
        <v>0</v>
      </c>
      <c r="BR62" s="56">
        <f>'2024'!BJ7</f>
        <v>0</v>
      </c>
      <c r="BS62" s="56">
        <f>'2024'!BK7</f>
        <v>0</v>
      </c>
      <c r="BT62" s="57">
        <f>'2024'!BL7</f>
        <v>0</v>
      </c>
      <c r="BU62" s="57">
        <f>'2024'!BM7</f>
        <v>0</v>
      </c>
      <c r="BV62" s="57">
        <f>'2024'!BN7</f>
        <v>0</v>
      </c>
      <c r="BW62" s="57">
        <f>'2024'!BO7</f>
        <v>0</v>
      </c>
      <c r="BX62" s="56">
        <f>'2024'!BP7</f>
        <v>0</v>
      </c>
      <c r="BY62" s="56">
        <f>'2024'!BQ7</f>
        <v>1</v>
      </c>
      <c r="BZ62" s="56">
        <f>'2024'!BR7</f>
        <v>0</v>
      </c>
      <c r="CA62" s="56">
        <f>'2024'!BS7</f>
        <v>0</v>
      </c>
      <c r="CB62" s="58">
        <f>'2024'!BT7</f>
        <v>0</v>
      </c>
      <c r="CC62" s="55">
        <f>'2024'!BU7</f>
        <v>409</v>
      </c>
      <c r="CD62" s="56">
        <f>'2024'!BV7</f>
        <v>1963.8</v>
      </c>
      <c r="CE62" s="56">
        <f>'2024'!BW7</f>
        <v>4</v>
      </c>
      <c r="CF62" s="56">
        <f>'2024'!BX7</f>
        <v>20.7</v>
      </c>
      <c r="CG62" s="56">
        <f>'2024'!BY7</f>
        <v>85</v>
      </c>
      <c r="CH62" s="56">
        <f>'2024'!BZ7</f>
        <v>17</v>
      </c>
      <c r="CI62" s="57">
        <f>'2024'!CA7</f>
        <v>4.8</v>
      </c>
      <c r="CJ62" s="57">
        <f>'2024'!CB7</f>
        <v>55.8</v>
      </c>
      <c r="CK62" s="57">
        <f>'2024'!CC7</f>
        <v>2.67</v>
      </c>
      <c r="CL62" s="57">
        <f>'2024'!CD7</f>
        <v>16.600000000000001</v>
      </c>
      <c r="CM62" s="56">
        <f>'2024'!CE7</f>
        <v>22</v>
      </c>
      <c r="CN62" s="56">
        <f>'2024'!CF7</f>
        <v>2313.9</v>
      </c>
      <c r="CO62" s="56">
        <f>'2024'!CG7</f>
        <v>6</v>
      </c>
      <c r="CP62" s="56">
        <f>'2024'!CH7</f>
        <v>0</v>
      </c>
      <c r="CQ62" s="58">
        <f>'2024'!CI7</f>
        <v>22.5</v>
      </c>
      <c r="CR62" s="55">
        <f>'2024'!CJ7</f>
        <v>409</v>
      </c>
      <c r="CS62" s="56">
        <f>'2024'!CK7</f>
        <v>2593.5</v>
      </c>
      <c r="CT62" s="56">
        <f>'2024'!CL7</f>
        <v>10</v>
      </c>
      <c r="CU62" s="56">
        <f>'2024'!CM7</f>
        <v>40.300000000000004</v>
      </c>
      <c r="CV62" s="56">
        <f>'2024'!CN7</f>
        <v>146</v>
      </c>
      <c r="CW62" s="56">
        <f>'2024'!CO7</f>
        <v>36</v>
      </c>
      <c r="CX62" s="57">
        <f>'2024'!CP7</f>
        <v>6</v>
      </c>
      <c r="CY62" s="57">
        <f>'2024'!CQ7</f>
        <v>91.3</v>
      </c>
      <c r="CZ62" s="57">
        <f>'2024'!CR7</f>
        <v>3.75</v>
      </c>
      <c r="DA62" s="57">
        <f>'2024'!CS7</f>
        <v>36.299999999999997</v>
      </c>
      <c r="DB62" s="56">
        <f>'2024'!CT7</f>
        <v>8</v>
      </c>
      <c r="DC62" s="56">
        <f>'2024'!CU7</f>
        <v>4239.3</v>
      </c>
      <c r="DD62" s="56">
        <f>'2024'!CV7</f>
        <v>2</v>
      </c>
      <c r="DE62" s="56">
        <f>'2024'!CW7</f>
        <v>0</v>
      </c>
      <c r="DF62" s="58">
        <f>'2024'!CX7</f>
        <v>37.699999999999996</v>
      </c>
      <c r="DG62" s="55">
        <f>'2024'!CY7</f>
        <v>1010</v>
      </c>
      <c r="DH62" s="56">
        <f>'2024'!CZ7</f>
        <v>2457.6000000000004</v>
      </c>
      <c r="DI62" s="56">
        <f>'2024'!DA7</f>
        <v>4</v>
      </c>
      <c r="DJ62" s="56">
        <f>'2024'!DB7</f>
        <v>21.6</v>
      </c>
      <c r="DK62" s="56">
        <f>'2024'!DC7</f>
        <v>136</v>
      </c>
      <c r="DL62" s="56">
        <f>'2024'!DD7</f>
        <v>43</v>
      </c>
      <c r="DM62" s="57">
        <f>'2024'!DE7</f>
        <v>7.4</v>
      </c>
      <c r="DN62" s="57">
        <f>'2024'!DF7</f>
        <v>132.19999999999999</v>
      </c>
      <c r="DO62" s="57">
        <f>'2024'!DG7</f>
        <v>4.3499999999999996</v>
      </c>
      <c r="DP62" s="57">
        <f>'2024'!DH7</f>
        <v>52.1</v>
      </c>
      <c r="DQ62" s="56">
        <f>'2024'!DI7</f>
        <v>141</v>
      </c>
      <c r="DR62" s="56">
        <f>'2024'!DJ7</f>
        <v>2918.3999999999996</v>
      </c>
      <c r="DS62" s="56">
        <f>'2024'!DK7</f>
        <v>22</v>
      </c>
      <c r="DT62" s="56">
        <f>'2024'!DL7</f>
        <v>0</v>
      </c>
      <c r="DU62" s="58">
        <f>'2024'!DM7</f>
        <v>20.399999999999999</v>
      </c>
    </row>
    <row r="63" spans="1:125" ht="15.75" customHeight="1" x14ac:dyDescent="0.2">
      <c r="A63" s="33">
        <f t="shared" si="0"/>
        <v>61</v>
      </c>
      <c r="B63" s="11">
        <f>'2022'!A6</f>
        <v>4</v>
      </c>
      <c r="C63" s="11">
        <v>2022</v>
      </c>
      <c r="D63" s="34" t="str">
        <f>'2022'!B6</f>
        <v>Isaiah Spiller</v>
      </c>
      <c r="E63" s="14">
        <f>'2022'!C6</f>
        <v>8.5944444444444432</v>
      </c>
      <c r="F63" s="14">
        <f t="shared" si="6"/>
        <v>75.400000000000006</v>
      </c>
      <c r="G63" s="35">
        <f t="shared" si="2"/>
        <v>0.55601987297999789</v>
      </c>
      <c r="H63" s="36" t="str">
        <f>'2022'!D6</f>
        <v>Texas A&amp;M</v>
      </c>
      <c r="I63" s="37">
        <f>'2022'!E6</f>
        <v>1</v>
      </c>
      <c r="J63" s="38">
        <f>'2022'!F6</f>
        <v>37112</v>
      </c>
      <c r="K63" s="39">
        <f>'2022'!G6</f>
        <v>23.728767123287671</v>
      </c>
      <c r="L63" s="39" t="str">
        <f>'2022'!H6</f>
        <v>JR</v>
      </c>
      <c r="M63" s="39">
        <f>'2022'!I6</f>
        <v>20.731506849315068</v>
      </c>
      <c r="N63" s="39" t="str">
        <f t="shared" si="3"/>
        <v>BELL COW</v>
      </c>
      <c r="O63" s="39" t="str">
        <f t="shared" si="9"/>
        <v>SLASHER</v>
      </c>
      <c r="P63" s="37">
        <f>'2022'!J6</f>
        <v>72</v>
      </c>
      <c r="Q63" s="37">
        <f>'2022'!K6</f>
        <v>217</v>
      </c>
      <c r="R63" s="37">
        <f>'2022'!L6</f>
        <v>4.63</v>
      </c>
      <c r="S63" s="40">
        <f>'2022'!M6</f>
        <v>123</v>
      </c>
      <c r="T63" s="41">
        <f>'2022'!N6</f>
        <v>0</v>
      </c>
      <c r="U63" s="42">
        <f>'2022'!O6</f>
        <v>0</v>
      </c>
      <c r="V63" s="42">
        <f>'2022'!P6</f>
        <v>0.22620904836193448</v>
      </c>
      <c r="W63" s="42">
        <f>'2022'!Q6</f>
        <v>0.2789162112932605</v>
      </c>
      <c r="X63" s="42">
        <f>'2022'!R6</f>
        <v>0.25643753990210683</v>
      </c>
      <c r="Y63" s="42">
        <f>'2022'!S6</f>
        <v>0.26767687559768366</v>
      </c>
      <c r="Z63" s="42">
        <f>'2022'!T6</f>
        <v>0.26767687559768366</v>
      </c>
      <c r="AA63" s="42">
        <f>'2022'!U6</f>
        <v>8.2443400256300731E-2</v>
      </c>
      <c r="AB63" s="42">
        <f>'2022'!V6</f>
        <v>7.5509388733519769E-2</v>
      </c>
      <c r="AC63" s="42">
        <f>'2022'!W6</f>
        <v>7.8976394494910257E-2</v>
      </c>
      <c r="AD63" s="43">
        <f>'2022'!X6</f>
        <v>7.8976394494910257E-2</v>
      </c>
      <c r="AE63" s="44">
        <f>'2022'!Y6</f>
        <v>18.07123287671233</v>
      </c>
      <c r="AF63" s="45">
        <f>'2022'!Z6</f>
        <v>94.442128274581009</v>
      </c>
      <c r="AG63" s="45">
        <f>'2022'!AA6</f>
        <v>29.427276234567902</v>
      </c>
      <c r="AH63" s="45">
        <f>'2022'!AB6</f>
        <v>0.3146067415730337</v>
      </c>
      <c r="AI63" s="45">
        <f>'2022'!AC6</f>
        <v>5.7</v>
      </c>
      <c r="AJ63" s="45">
        <f t="shared" si="4"/>
        <v>7.9054054054054053</v>
      </c>
      <c r="AK63" s="45">
        <f t="shared" si="5"/>
        <v>0.12315270935960591</v>
      </c>
      <c r="AL63" s="45">
        <f>'2022'!AD6</f>
        <v>120</v>
      </c>
      <c r="AM63" s="45">
        <f>'2022'!AE6</f>
        <v>3.63</v>
      </c>
      <c r="AN63" s="46">
        <f>'2022'!AF6</f>
        <v>45.6</v>
      </c>
      <c r="AO63" s="47">
        <f>'2022'!AG6</f>
        <v>7</v>
      </c>
      <c r="AP63" s="48">
        <f>'2022'!AH6</f>
        <v>8</v>
      </c>
      <c r="AQ63" s="48">
        <f>'2022'!AI6</f>
        <v>10</v>
      </c>
      <c r="AR63" s="48">
        <f>IF(AF63&gt;113.25,10,IF(AF63&gt;=107.84,9,IF(AF63&gt;=105.37,8,IF(AF63&gt;=103.25,7,IF(AF63&gt;=100.55,6,IF(AF63&gt;=98.75,5,IF(AF63&gt;=96.08,4,IF(AF63&gt;=94.39,3,IF(AF63&gt;=88.43,2,IF(AF63&gt;=85.16,1,IF(AF63&lt;85.16,0,FALSE)))))))))))</f>
        <v>3</v>
      </c>
      <c r="AS63" s="48">
        <f>'2022'!AK6</f>
        <v>8</v>
      </c>
      <c r="AT63" s="48">
        <f>'2022'!AL6</f>
        <v>1</v>
      </c>
      <c r="AU63" s="48">
        <f>'2022'!AM6</f>
        <v>6</v>
      </c>
      <c r="AV63" s="48">
        <f>'2022'!AN6</f>
        <v>2</v>
      </c>
      <c r="AW63" s="49" t="str">
        <f>IF(S63=1,10,IF(S63=2,7,IF(S63=3,6,IF(S63=4,4,IF(S63=5,3,IF(S63=6,2,IF(S63=7,1,IF(S63=0,0,"-"))))))))</f>
        <v>-</v>
      </c>
      <c r="AX63" s="50">
        <f>'2022'!AP6</f>
        <v>0</v>
      </c>
      <c r="AY63" s="55">
        <f>'2022'!AQ6</f>
        <v>0</v>
      </c>
      <c r="AZ63" s="56">
        <f>'2022'!AR6</f>
        <v>2023</v>
      </c>
      <c r="BA63" s="56">
        <f>'2022'!AS6</f>
        <v>0</v>
      </c>
      <c r="BB63" s="56">
        <f>'2022'!AT6</f>
        <v>26</v>
      </c>
      <c r="BC63" s="56">
        <f>'2022'!AU6</f>
        <v>0</v>
      </c>
      <c r="BD63" s="56">
        <f>'2022'!AV6</f>
        <v>0</v>
      </c>
      <c r="BE63" s="57">
        <f>'2022'!AW6</f>
        <v>0</v>
      </c>
      <c r="BF63" s="57">
        <f>'2022'!AX6</f>
        <v>0</v>
      </c>
      <c r="BG63" s="57">
        <f>'2022'!AY6</f>
        <v>0</v>
      </c>
      <c r="BH63" s="57">
        <f>'2022'!AZ6</f>
        <v>0</v>
      </c>
      <c r="BI63" s="56">
        <f>'2022'!BA6</f>
        <v>0</v>
      </c>
      <c r="BJ63" s="56">
        <f>'2022'!BB6</f>
        <v>3266</v>
      </c>
      <c r="BK63" s="56">
        <f>'2022'!BC6</f>
        <v>0</v>
      </c>
      <c r="BL63" s="56">
        <f>'2022'!BD6</f>
        <v>0</v>
      </c>
      <c r="BM63" s="58">
        <f>'2022'!BE6</f>
        <v>22</v>
      </c>
      <c r="BN63" s="55">
        <f>'2022'!BF6</f>
        <v>0</v>
      </c>
      <c r="BO63" s="56">
        <f>'2022'!BG6</f>
        <v>2847</v>
      </c>
      <c r="BP63" s="56">
        <f>'2022'!BH6</f>
        <v>0</v>
      </c>
      <c r="BQ63" s="56">
        <f>'2022'!BI6</f>
        <v>28</v>
      </c>
      <c r="BR63" s="56">
        <f>'2022'!BJ6</f>
        <v>0</v>
      </c>
      <c r="BS63" s="56">
        <f>'2022'!BK6</f>
        <v>0</v>
      </c>
      <c r="BT63" s="57">
        <f>'2022'!BL6</f>
        <v>0</v>
      </c>
      <c r="BU63" s="57">
        <f>'2022'!BM6</f>
        <v>0</v>
      </c>
      <c r="BV63" s="57">
        <f>'2022'!BN6</f>
        <v>0</v>
      </c>
      <c r="BW63" s="57">
        <f>'2022'!BO6</f>
        <v>0</v>
      </c>
      <c r="BX63" s="56">
        <f>'2022'!BP6</f>
        <v>0</v>
      </c>
      <c r="BY63" s="56">
        <f>'2022'!BQ6</f>
        <v>3284</v>
      </c>
      <c r="BZ63" s="56">
        <f>'2022'!BR6</f>
        <v>0</v>
      </c>
      <c r="CA63" s="56">
        <f>'2022'!BS6</f>
        <v>0</v>
      </c>
      <c r="CB63" s="58">
        <f>'2022'!BT6</f>
        <v>25</v>
      </c>
      <c r="CC63" s="55">
        <f>'2022'!BU6</f>
        <v>957</v>
      </c>
      <c r="CD63" s="56">
        <f>'2022'!BV6</f>
        <v>2068</v>
      </c>
      <c r="CE63" s="56">
        <f>'2022'!BW6</f>
        <v>10</v>
      </c>
      <c r="CF63" s="56">
        <f>'2022'!BX6</f>
        <v>24</v>
      </c>
      <c r="CG63" s="56">
        <f>'2022'!BY6</f>
        <v>173</v>
      </c>
      <c r="CH63" s="56">
        <f>'2022'!BZ6</f>
        <v>28</v>
      </c>
      <c r="CI63" s="57">
        <f>'2022'!CA6</f>
        <v>5.5</v>
      </c>
      <c r="CJ63" s="57">
        <f>'2022'!CB6</f>
        <v>66.400000000000006</v>
      </c>
      <c r="CK63" s="57">
        <f>'2022'!CC6</f>
        <v>4.1900000000000004</v>
      </c>
      <c r="CL63" s="57">
        <f>'2022'!CD6</f>
        <v>45.4</v>
      </c>
      <c r="CM63" s="56">
        <f>'2022'!CE6</f>
        <v>203</v>
      </c>
      <c r="CN63" s="56">
        <f>'2022'!CF6</f>
        <v>3060</v>
      </c>
      <c r="CO63" s="56">
        <f>'2022'!CG6</f>
        <v>29</v>
      </c>
      <c r="CP63" s="56">
        <f>'2022'!CH6</f>
        <v>0</v>
      </c>
      <c r="CQ63" s="58">
        <f>'2022'!CI6</f>
        <v>22</v>
      </c>
      <c r="CR63" s="55">
        <f>'2022'!CJ6</f>
        <v>1032</v>
      </c>
      <c r="CS63" s="56">
        <f>'2022'!CK6</f>
        <v>2051</v>
      </c>
      <c r="CT63" s="56">
        <f>'2022'!CL6</f>
        <v>9</v>
      </c>
      <c r="CU63" s="56">
        <f>'2022'!CM6</f>
        <v>21</v>
      </c>
      <c r="CV63" s="56">
        <f>'2022'!CN6</f>
        <v>188</v>
      </c>
      <c r="CW63" s="56">
        <f>'2022'!CO6</f>
        <v>44</v>
      </c>
      <c r="CX63" s="57">
        <f>'2022'!CP6</f>
        <v>5.5</v>
      </c>
      <c r="CY63" s="57">
        <f>'2022'!CQ6</f>
        <v>78.400000000000006</v>
      </c>
      <c r="CZ63" s="57">
        <f>'2022'!CR6</f>
        <v>3.4</v>
      </c>
      <c r="DA63" s="57">
        <f>'2022'!CS6</f>
        <v>39.700000000000003</v>
      </c>
      <c r="DB63" s="56">
        <f>'2022'!CT6</f>
        <v>193</v>
      </c>
      <c r="DC63" s="56">
        <f>'2022'!CU6</f>
        <v>2341</v>
      </c>
      <c r="DD63" s="56">
        <f>'2022'!CV6</f>
        <v>20</v>
      </c>
      <c r="DE63" s="56">
        <f>'2022'!CW6</f>
        <v>0</v>
      </c>
      <c r="DF63" s="58">
        <f>'2022'!CX6</f>
        <v>20</v>
      </c>
      <c r="DG63" s="55">
        <f>'2022'!CY6</f>
        <v>1016</v>
      </c>
      <c r="DH63" s="56">
        <f>'2022'!CZ6</f>
        <v>2196</v>
      </c>
      <c r="DI63" s="56">
        <f>'2022'!DA6</f>
        <v>6</v>
      </c>
      <c r="DJ63" s="56">
        <f>'2022'!DB6</f>
        <v>17</v>
      </c>
      <c r="DK63" s="56">
        <f>'2022'!DC6</f>
        <v>178</v>
      </c>
      <c r="DL63" s="56">
        <f>'2022'!DD6</f>
        <v>56</v>
      </c>
      <c r="DM63" s="57">
        <f>'2022'!DE6</f>
        <v>5.7</v>
      </c>
      <c r="DN63" s="57">
        <f>'2022'!DF6</f>
        <v>120</v>
      </c>
      <c r="DO63" s="57">
        <f>'2022'!DG6</f>
        <v>3.63</v>
      </c>
      <c r="DP63" s="57">
        <f>'2022'!DH6</f>
        <v>45.6</v>
      </c>
      <c r="DQ63" s="56">
        <f>'2022'!DI6</f>
        <v>189</v>
      </c>
      <c r="DR63" s="56">
        <f>'2022'!DJ6</f>
        <v>2503</v>
      </c>
      <c r="DS63" s="56">
        <f>'2022'!DK6</f>
        <v>25</v>
      </c>
      <c r="DT63" s="56">
        <f>'2022'!DL6</f>
        <v>0</v>
      </c>
      <c r="DU63" s="58">
        <f>'2022'!DM6</f>
        <v>19</v>
      </c>
    </row>
    <row r="64" spans="1:125" ht="15.75" customHeight="1" x14ac:dyDescent="0.2">
      <c r="A64" s="33">
        <f t="shared" si="0"/>
        <v>62</v>
      </c>
      <c r="B64" s="11">
        <f>'2024'!A8</f>
        <v>6</v>
      </c>
      <c r="C64" s="11">
        <v>2024</v>
      </c>
      <c r="D64" s="34" t="str">
        <f>'2024'!B8</f>
        <v>Audric Estime</v>
      </c>
      <c r="E64" s="14">
        <f>'2024'!C8</f>
        <v>8.5777777777777775</v>
      </c>
      <c r="F64" s="14">
        <f t="shared" si="6"/>
        <v>75</v>
      </c>
      <c r="G64" s="35">
        <f t="shared" si="2"/>
        <v>0.54916549468667875</v>
      </c>
      <c r="H64" s="36" t="str">
        <f>'2024'!D8</f>
        <v>Notre Dame</v>
      </c>
      <c r="I64" s="37">
        <f>'2024'!E8</f>
        <v>2</v>
      </c>
      <c r="J64" s="38">
        <f>'2024'!F8</f>
        <v>37870</v>
      </c>
      <c r="K64" s="39">
        <f>'2024'!G8</f>
        <v>21.652054794520549</v>
      </c>
      <c r="L64" s="39" t="str">
        <f>'2024'!H8</f>
        <v>JR</v>
      </c>
      <c r="M64" s="39">
        <f>'2024'!I8</f>
        <v>20.654794520547945</v>
      </c>
      <c r="N64" s="39" t="str">
        <f t="shared" si="3"/>
        <v>BELL COW</v>
      </c>
      <c r="O64" s="39" t="str">
        <f t="shared" si="9"/>
        <v>3DOWN</v>
      </c>
      <c r="P64" s="37">
        <f>'2024'!J8</f>
        <v>71</v>
      </c>
      <c r="Q64" s="37">
        <f>'2024'!K8</f>
        <v>221</v>
      </c>
      <c r="R64" s="37">
        <f>'2024'!L8</f>
        <v>4.59</v>
      </c>
      <c r="S64" s="40">
        <f>'2024'!M8</f>
        <v>147</v>
      </c>
      <c r="T64" s="41">
        <f>'2024'!N8</f>
        <v>0</v>
      </c>
      <c r="U64" s="42">
        <f>'2024'!O8</f>
        <v>0</v>
      </c>
      <c r="V64" s="42">
        <f>'2024'!P8</f>
        <v>7.0307007265057425E-2</v>
      </c>
      <c r="W64" s="42">
        <f>'2024'!Q8</f>
        <v>0.20211237525725159</v>
      </c>
      <c r="X64" s="42">
        <f>'2024'!R8</f>
        <v>0.28594015116458432</v>
      </c>
      <c r="Y64" s="42">
        <f>'2024'!S8</f>
        <v>0.28594015116458432</v>
      </c>
      <c r="Z64" s="42">
        <f>'2024'!T8</f>
        <v>0.28594015116458432</v>
      </c>
      <c r="AA64" s="42">
        <f>'2024'!U8</f>
        <v>5.0143000408572599E-2</v>
      </c>
      <c r="AB64" s="42">
        <f>'2024'!V8</f>
        <v>4.8005409060175794E-2</v>
      </c>
      <c r="AC64" s="42">
        <f>'2024'!W8</f>
        <v>4.9074204734374197E-2</v>
      </c>
      <c r="AD64" s="43">
        <f>'2024'!X8</f>
        <v>4.9074204734374197E-2</v>
      </c>
      <c r="AE64" s="44">
        <f>'2024'!Y8</f>
        <v>19.010958904109589</v>
      </c>
      <c r="AF64" s="45">
        <f>'2024'!Z8</f>
        <v>99.579863631451161</v>
      </c>
      <c r="AG64" s="45">
        <f>'2024'!AA8</f>
        <v>30.819877008530053</v>
      </c>
      <c r="AH64" s="45">
        <f>'2024'!AB8</f>
        <v>0.30622009569377989</v>
      </c>
      <c r="AI64" s="45">
        <f>'2024'!AC8</f>
        <v>6.4</v>
      </c>
      <c r="AJ64" s="45">
        <f t="shared" si="4"/>
        <v>10.653846153846153</v>
      </c>
      <c r="AK64" s="45">
        <f t="shared" si="5"/>
        <v>7.5221238938053103E-2</v>
      </c>
      <c r="AL64" s="45">
        <f>'2024'!AD8</f>
        <v>126.5</v>
      </c>
      <c r="AM64" s="45">
        <f>'2024'!AE8</f>
        <v>4.2699999999999996</v>
      </c>
      <c r="AN64" s="46">
        <f>'2024'!AF8</f>
        <v>44.1</v>
      </c>
      <c r="AO64" s="47">
        <f>'2024'!AG8</f>
        <v>8</v>
      </c>
      <c r="AP64" s="48">
        <f>'2024'!AH8</f>
        <v>5</v>
      </c>
      <c r="AQ64" s="48">
        <f>'2024'!AI8</f>
        <v>8</v>
      </c>
      <c r="AR64" s="48">
        <f>'2024'!AJ8</f>
        <v>5</v>
      </c>
      <c r="AS64" s="48">
        <f>'2024'!AK8</f>
        <v>8</v>
      </c>
      <c r="AT64" s="48">
        <f>'2024'!AL8</f>
        <v>4</v>
      </c>
      <c r="AU64" s="48">
        <f>'2024'!AM8</f>
        <v>6</v>
      </c>
      <c r="AV64" s="48">
        <f>'2024'!AN8</f>
        <v>6</v>
      </c>
      <c r="AW64" s="49">
        <f>'2024'!AO8</f>
        <v>3</v>
      </c>
      <c r="AX64" s="50">
        <f>'2024'!AP8</f>
        <v>0</v>
      </c>
      <c r="AY64" s="55">
        <f>'2024'!AQ8</f>
        <v>0</v>
      </c>
      <c r="AZ64" s="56">
        <f>'2024'!AR8</f>
        <v>1</v>
      </c>
      <c r="BA64" s="56">
        <f>'2024'!AS8</f>
        <v>0</v>
      </c>
      <c r="BB64" s="56">
        <f>'2024'!AT8</f>
        <v>0</v>
      </c>
      <c r="BC64" s="56">
        <f>'2024'!AU8</f>
        <v>0</v>
      </c>
      <c r="BD64" s="56">
        <f>'2024'!AV8</f>
        <v>0</v>
      </c>
      <c r="BE64" s="57">
        <f>'2024'!AW8</f>
        <v>0</v>
      </c>
      <c r="BF64" s="57">
        <f>'2024'!AX8</f>
        <v>0</v>
      </c>
      <c r="BG64" s="57">
        <f>'2024'!AY8</f>
        <v>0</v>
      </c>
      <c r="BH64" s="57">
        <f>'2024'!AZ8</f>
        <v>0</v>
      </c>
      <c r="BI64" s="56">
        <f>'2024'!BA8</f>
        <v>0</v>
      </c>
      <c r="BJ64" s="56">
        <f>'2024'!BB8</f>
        <v>1</v>
      </c>
      <c r="BK64" s="56">
        <f>'2024'!BC8</f>
        <v>0</v>
      </c>
      <c r="BL64" s="56">
        <f>'2024'!BD8</f>
        <v>0</v>
      </c>
      <c r="BM64" s="58">
        <f>'2024'!BE8</f>
        <v>0</v>
      </c>
      <c r="BN64" s="55">
        <f>'2024'!BF8</f>
        <v>0</v>
      </c>
      <c r="BO64" s="56">
        <f>'2024'!BG8</f>
        <v>1</v>
      </c>
      <c r="BP64" s="56">
        <f>'2024'!BH8</f>
        <v>0</v>
      </c>
      <c r="BQ64" s="56">
        <f>'2024'!BI8</f>
        <v>0</v>
      </c>
      <c r="BR64" s="56">
        <f>'2024'!BJ8</f>
        <v>0</v>
      </c>
      <c r="BS64" s="56">
        <f>'2024'!BK8</f>
        <v>0</v>
      </c>
      <c r="BT64" s="57">
        <f>'2024'!BL8</f>
        <v>0</v>
      </c>
      <c r="BU64" s="57">
        <f>'2024'!BM8</f>
        <v>0</v>
      </c>
      <c r="BV64" s="57">
        <f>'2024'!BN8</f>
        <v>0</v>
      </c>
      <c r="BW64" s="57">
        <f>'2024'!BO8</f>
        <v>0</v>
      </c>
      <c r="BX64" s="56">
        <f>'2024'!BP8</f>
        <v>0</v>
      </c>
      <c r="BY64" s="56">
        <f>'2024'!BQ8</f>
        <v>1</v>
      </c>
      <c r="BZ64" s="56">
        <f>'2024'!BR8</f>
        <v>0</v>
      </c>
      <c r="CA64" s="56">
        <f>'2024'!BS8</f>
        <v>0</v>
      </c>
      <c r="CB64" s="58">
        <f>'2024'!BT8</f>
        <v>0</v>
      </c>
      <c r="CC64" s="55">
        <f>'2024'!BU8</f>
        <v>60</v>
      </c>
      <c r="CD64" s="56">
        <f>'2024'!BV8</f>
        <v>288.39999999999998</v>
      </c>
      <c r="CE64" s="56">
        <f>'2024'!BW8</f>
        <v>0</v>
      </c>
      <c r="CF64" s="56">
        <f>'2024'!BX8</f>
        <v>3.6</v>
      </c>
      <c r="CG64" s="56">
        <f>'2024'!BY8</f>
        <v>7</v>
      </c>
      <c r="CH64" s="56">
        <f>'2024'!BZ8</f>
        <v>1</v>
      </c>
      <c r="CI64" s="57">
        <f>'2024'!CA8</f>
        <v>8.5714285714285712</v>
      </c>
      <c r="CJ64" s="57">
        <f>'2024'!CB8</f>
        <v>89.8</v>
      </c>
      <c r="CK64" s="57">
        <f>'2024'!CC8</f>
        <v>6.29</v>
      </c>
      <c r="CL64" s="57">
        <f>'2024'!CD8</f>
        <v>35</v>
      </c>
      <c r="CM64" s="56">
        <f>'2024'!CE8</f>
        <v>0</v>
      </c>
      <c r="CN64" s="56">
        <f>'2024'!CF8</f>
        <v>565</v>
      </c>
      <c r="CO64" s="56">
        <f>'2024'!CG8</f>
        <v>0</v>
      </c>
      <c r="CP64" s="56">
        <f>'2024'!CH8</f>
        <v>0</v>
      </c>
      <c r="CQ64" s="58">
        <f>'2024'!CI8</f>
        <v>4.5999999999999996</v>
      </c>
      <c r="CR64" s="55">
        <f>'2024'!CJ8</f>
        <v>906</v>
      </c>
      <c r="CS64" s="56">
        <f>'2024'!CK8</f>
        <v>2458.2999999999997</v>
      </c>
      <c r="CT64" s="56">
        <f>'2024'!CL8</f>
        <v>11</v>
      </c>
      <c r="CU64" s="56">
        <f>'2024'!CM8</f>
        <v>24.7</v>
      </c>
      <c r="CV64" s="56">
        <f>'2024'!CN8</f>
        <v>156</v>
      </c>
      <c r="CW64" s="56">
        <f>'2024'!CO8</f>
        <v>39</v>
      </c>
      <c r="CX64" s="57">
        <f>'2024'!CP8</f>
        <v>5.8076923076923075</v>
      </c>
      <c r="CY64" s="57">
        <f>'2024'!CQ8</f>
        <v>92.8</v>
      </c>
      <c r="CZ64" s="57">
        <f>'2024'!CR8</f>
        <v>3.65</v>
      </c>
      <c r="DA64" s="57">
        <f>'2024'!CS8</f>
        <v>29.4</v>
      </c>
      <c r="DB64" s="56">
        <f>'2024'!CT8</f>
        <v>135</v>
      </c>
      <c r="DC64" s="56">
        <f>'2024'!CU8</f>
        <v>2692.2999999999997</v>
      </c>
      <c r="DD64" s="56">
        <f>'2024'!CV8</f>
        <v>9</v>
      </c>
      <c r="DE64" s="56">
        <f>'2024'!CW8</f>
        <v>1</v>
      </c>
      <c r="DF64" s="58">
        <f>'2024'!CX8</f>
        <v>24.7</v>
      </c>
      <c r="DG64" s="55">
        <f>'2024'!CY8</f>
        <v>1341</v>
      </c>
      <c r="DH64" s="56">
        <f>'2024'!CZ8</f>
        <v>2228.3999999999996</v>
      </c>
      <c r="DI64" s="56">
        <f>'2024'!DA8</f>
        <v>18</v>
      </c>
      <c r="DJ64" s="56">
        <f>'2024'!DB8</f>
        <v>26.400000000000002</v>
      </c>
      <c r="DK64" s="56">
        <f>'2024'!DC8</f>
        <v>209</v>
      </c>
      <c r="DL64" s="56">
        <f>'2024'!DD8</f>
        <v>64</v>
      </c>
      <c r="DM64" s="57">
        <f>'2024'!DE8</f>
        <v>6.4</v>
      </c>
      <c r="DN64" s="57">
        <f>'2024'!DF8</f>
        <v>126.5</v>
      </c>
      <c r="DO64" s="57">
        <f>'2024'!DG8</f>
        <v>4.2699999999999996</v>
      </c>
      <c r="DP64" s="57">
        <f>'2024'!DH8</f>
        <v>44.1</v>
      </c>
      <c r="DQ64" s="56">
        <f>'2024'!DI8</f>
        <v>142</v>
      </c>
      <c r="DR64" s="56">
        <f>'2024'!DJ8</f>
        <v>2958</v>
      </c>
      <c r="DS64" s="56">
        <f>'2024'!DK8</f>
        <v>17</v>
      </c>
      <c r="DT64" s="56">
        <f>'2024'!DL8</f>
        <v>0</v>
      </c>
      <c r="DU64" s="58">
        <f>'2024'!DM8</f>
        <v>28.799999999999997</v>
      </c>
    </row>
    <row r="65" spans="1:125" ht="15.75" customHeight="1" x14ac:dyDescent="0.2">
      <c r="A65" s="33">
        <f t="shared" si="0"/>
        <v>63</v>
      </c>
      <c r="B65" s="11">
        <f>'2024'!A9</f>
        <v>7</v>
      </c>
      <c r="C65" s="11">
        <v>2024</v>
      </c>
      <c r="D65" s="34" t="str">
        <f>'2024'!B9</f>
        <v>Bucky Irving</v>
      </c>
      <c r="E65" s="14">
        <f>'2024'!C9</f>
        <v>8.5500000000000007</v>
      </c>
      <c r="F65" s="14">
        <f t="shared" si="6"/>
        <v>74.5</v>
      </c>
      <c r="G65" s="35">
        <f t="shared" si="2"/>
        <v>0.53774153086447984</v>
      </c>
      <c r="H65" s="36" t="str">
        <f>'2024'!D9</f>
        <v>Oregon</v>
      </c>
      <c r="I65" s="37">
        <f>'2024'!E9</f>
        <v>5</v>
      </c>
      <c r="J65" s="38">
        <f>'2024'!F9</f>
        <v>37487</v>
      </c>
      <c r="K65" s="39">
        <f>'2024'!G9</f>
        <v>22.701369863013699</v>
      </c>
      <c r="L65" s="39" t="str">
        <f>'2024'!H9</f>
        <v>JR</v>
      </c>
      <c r="M65" s="39">
        <f>'2024'!I9</f>
        <v>21.704109589041096</v>
      </c>
      <c r="N65" s="39" t="str">
        <f t="shared" si="3"/>
        <v>DYNAMIC</v>
      </c>
      <c r="O65" s="39" t="str">
        <f t="shared" si="9"/>
        <v>+RECEIVER</v>
      </c>
      <c r="P65" s="37">
        <f>'2024'!J9</f>
        <v>69</v>
      </c>
      <c r="Q65" s="37">
        <f>'2024'!K9</f>
        <v>192</v>
      </c>
      <c r="R65" s="37">
        <f>'2024'!L9</f>
        <v>4.55</v>
      </c>
      <c r="S65" s="40">
        <f>'2024'!M9</f>
        <v>125</v>
      </c>
      <c r="T65" s="41">
        <f>'2024'!N9</f>
        <v>0</v>
      </c>
      <c r="U65" s="42">
        <f>'2024'!O9</f>
        <v>0</v>
      </c>
      <c r="V65" s="42">
        <f>'2024'!P9</f>
        <v>0.17806070670726079</v>
      </c>
      <c r="W65" s="42">
        <f>'2024'!Q9</f>
        <v>0.20913365499861702</v>
      </c>
      <c r="X65" s="42">
        <f>'2024'!R9</f>
        <v>0.21331792031829669</v>
      </c>
      <c r="Y65" s="42">
        <f>'2024'!S9</f>
        <v>0.21331792031829669</v>
      </c>
      <c r="Z65" s="42">
        <f>'2024'!T9</f>
        <v>0.18132023227055219</v>
      </c>
      <c r="AA65" s="42">
        <f>'2024'!U9</f>
        <v>8.0218236819360411E-2</v>
      </c>
      <c r="AB65" s="42">
        <f>'2024'!V9</f>
        <v>8.0508998064489565E-2</v>
      </c>
      <c r="AC65" s="42">
        <f>'2024'!W9</f>
        <v>8.0508998064489565E-2</v>
      </c>
      <c r="AD65" s="43">
        <f>'2024'!X9</f>
        <v>6.8432648354816134E-2</v>
      </c>
      <c r="AE65" s="44">
        <f>'2024'!Y9</f>
        <v>19.046575342465754</v>
      </c>
      <c r="AF65" s="45">
        <f>'2024'!Z9</f>
        <v>89.595384531097309</v>
      </c>
      <c r="AG65" s="45">
        <f>'2024'!AA9</f>
        <v>28.350346565847513</v>
      </c>
      <c r="AH65" s="45">
        <f>'2024'!AB9</f>
        <v>0.36898395721925131</v>
      </c>
      <c r="AI65" s="45">
        <f>'2024'!AC9</f>
        <v>6.7770700636942678</v>
      </c>
      <c r="AJ65" s="45">
        <f t="shared" si="4"/>
        <v>8.21505376344086</v>
      </c>
      <c r="AK65" s="45">
        <f t="shared" si="5"/>
        <v>0.22406639004149378</v>
      </c>
      <c r="AL65" s="45">
        <f>'2024'!AD9</f>
        <v>170.1</v>
      </c>
      <c r="AM65" s="45">
        <f>'2024'!AE9</f>
        <v>4.3600000000000003</v>
      </c>
      <c r="AN65" s="46">
        <f>'2024'!AF9</f>
        <v>39.299999999999997</v>
      </c>
      <c r="AO65" s="47">
        <f>'2024'!AG9</f>
        <v>3</v>
      </c>
      <c r="AP65" s="48">
        <f>'2024'!AH9</f>
        <v>7</v>
      </c>
      <c r="AQ65" s="48">
        <f>'2024'!AI9</f>
        <v>8</v>
      </c>
      <c r="AR65" s="48">
        <f>'2024'!AJ9</f>
        <v>2</v>
      </c>
      <c r="AS65" s="48">
        <f>'2024'!AK9</f>
        <v>9</v>
      </c>
      <c r="AT65" s="48">
        <f>'2024'!AL9</f>
        <v>6</v>
      </c>
      <c r="AU65" s="48">
        <f>'2024'!AM9</f>
        <v>8</v>
      </c>
      <c r="AV65" s="48">
        <f>'2024'!AN9</f>
        <v>6</v>
      </c>
      <c r="AW65" s="49">
        <f>'2024'!AO9</f>
        <v>4</v>
      </c>
      <c r="AX65" s="50">
        <f>'2024'!AP9</f>
        <v>0</v>
      </c>
      <c r="AY65" s="55">
        <f>'2024'!AQ9</f>
        <v>0</v>
      </c>
      <c r="AZ65" s="56">
        <f>'2024'!AR9</f>
        <v>1</v>
      </c>
      <c r="BA65" s="56">
        <f>'2024'!AS9</f>
        <v>0</v>
      </c>
      <c r="BB65" s="56">
        <f>'2024'!AT9</f>
        <v>0</v>
      </c>
      <c r="BC65" s="56">
        <f>'2024'!AU9</f>
        <v>0</v>
      </c>
      <c r="BD65" s="56">
        <f>'2024'!AV9</f>
        <v>0</v>
      </c>
      <c r="BE65" s="57">
        <f>'2024'!AW9</f>
        <v>0</v>
      </c>
      <c r="BF65" s="57">
        <f>'2024'!AX9</f>
        <v>0</v>
      </c>
      <c r="BG65" s="57">
        <f>'2024'!AY9</f>
        <v>0</v>
      </c>
      <c r="BH65" s="57">
        <f>'2024'!AZ9</f>
        <v>0</v>
      </c>
      <c r="BI65" s="56">
        <f>'2024'!BA9</f>
        <v>0</v>
      </c>
      <c r="BJ65" s="56">
        <f>'2024'!BB9</f>
        <v>1</v>
      </c>
      <c r="BK65" s="56">
        <f>'2024'!BC9</f>
        <v>0</v>
      </c>
      <c r="BL65" s="56">
        <f>'2024'!BD9</f>
        <v>0</v>
      </c>
      <c r="BM65" s="58">
        <f>'2024'!BE9</f>
        <v>0</v>
      </c>
      <c r="BN65" s="55">
        <f>'2024'!BF9</f>
        <v>0</v>
      </c>
      <c r="BO65" s="56">
        <f>'2024'!BG9</f>
        <v>1</v>
      </c>
      <c r="BP65" s="56">
        <f>'2024'!BH9</f>
        <v>0</v>
      </c>
      <c r="BQ65" s="56">
        <f>'2024'!BI9</f>
        <v>0</v>
      </c>
      <c r="BR65" s="56">
        <f>'2024'!BJ9</f>
        <v>0</v>
      </c>
      <c r="BS65" s="56">
        <f>'2024'!BK9</f>
        <v>0</v>
      </c>
      <c r="BT65" s="57">
        <f>'2024'!BL9</f>
        <v>0</v>
      </c>
      <c r="BU65" s="57">
        <f>'2024'!BM9</f>
        <v>0</v>
      </c>
      <c r="BV65" s="57">
        <f>'2024'!BN9</f>
        <v>0</v>
      </c>
      <c r="BW65" s="57">
        <f>'2024'!BO9</f>
        <v>0</v>
      </c>
      <c r="BX65" s="56">
        <f>'2024'!BP9</f>
        <v>0</v>
      </c>
      <c r="BY65" s="56">
        <f>'2024'!BQ9</f>
        <v>1</v>
      </c>
      <c r="BZ65" s="56">
        <f>'2024'!BR9</f>
        <v>0</v>
      </c>
      <c r="CA65" s="56">
        <f>'2024'!BS9</f>
        <v>0</v>
      </c>
      <c r="CB65" s="58">
        <f>'2024'!BT9</f>
        <v>0</v>
      </c>
      <c r="CC65" s="55">
        <f>'2024'!BU9</f>
        <v>696</v>
      </c>
      <c r="CD65" s="56">
        <f>'2024'!BV9</f>
        <v>2391.6000000000004</v>
      </c>
      <c r="CE65" s="56">
        <f>'2024'!BW9</f>
        <v>4</v>
      </c>
      <c r="CF65" s="56">
        <f>'2024'!BX9</f>
        <v>25.200000000000003</v>
      </c>
      <c r="CG65" s="56">
        <f>'2024'!BY9</f>
        <v>132</v>
      </c>
      <c r="CH65" s="56">
        <f>'2024'!BZ9</f>
        <v>36</v>
      </c>
      <c r="CI65" s="57">
        <f>'2024'!CA9</f>
        <v>5.2727272727272725</v>
      </c>
      <c r="CJ65" s="57">
        <f>'2024'!CB9</f>
        <v>82.5</v>
      </c>
      <c r="CK65" s="57">
        <f>'2024'!CC9</f>
        <v>2.91</v>
      </c>
      <c r="CL65" s="57">
        <f>'2024'!CD9</f>
        <v>32</v>
      </c>
      <c r="CM65" s="56">
        <f>'2024'!CE9</f>
        <v>76</v>
      </c>
      <c r="CN65" s="56">
        <f>'2024'!CF9</f>
        <v>1944</v>
      </c>
      <c r="CO65" s="56">
        <f>'2024'!CG9</f>
        <v>9</v>
      </c>
      <c r="CP65" s="56">
        <f>'2024'!CH9</f>
        <v>0</v>
      </c>
      <c r="CQ65" s="58">
        <f>'2024'!CI9</f>
        <v>10.8</v>
      </c>
      <c r="CR65" s="55">
        <f>'2024'!CJ9</f>
        <v>1064</v>
      </c>
      <c r="CS65" s="56">
        <f>'2024'!CK9</f>
        <v>2805.4</v>
      </c>
      <c r="CT65" s="56">
        <f>'2024'!CL9</f>
        <v>5</v>
      </c>
      <c r="CU65" s="56">
        <f>'2024'!CM9</f>
        <v>33.800000000000004</v>
      </c>
      <c r="CV65" s="56">
        <f>'2024'!CN9</f>
        <v>157</v>
      </c>
      <c r="CW65" s="56">
        <f>'2024'!CO9</f>
        <v>66</v>
      </c>
      <c r="CX65" s="57">
        <f>'2024'!CP9</f>
        <v>6.7770700636942678</v>
      </c>
      <c r="CY65" s="57">
        <f>'2024'!CQ9</f>
        <v>170.1</v>
      </c>
      <c r="CZ65" s="57">
        <f>'2024'!CR9</f>
        <v>4.3600000000000003</v>
      </c>
      <c r="DA65" s="57">
        <f>'2024'!CS9</f>
        <v>38.1</v>
      </c>
      <c r="DB65" s="56">
        <f>'2024'!CT9</f>
        <v>297</v>
      </c>
      <c r="DC65" s="56">
        <f>'2024'!CU9</f>
        <v>3702.4</v>
      </c>
      <c r="DD65" s="56">
        <f>'2024'!CV9</f>
        <v>30</v>
      </c>
      <c r="DE65" s="56">
        <f>'2024'!CW9</f>
        <v>3</v>
      </c>
      <c r="DF65" s="58">
        <f>'2024'!CX9</f>
        <v>29.9</v>
      </c>
      <c r="DG65" s="55">
        <f>'2024'!CY9</f>
        <v>1196</v>
      </c>
      <c r="DH65" s="56">
        <f>'2024'!CZ9</f>
        <v>2583</v>
      </c>
      <c r="DI65" s="56">
        <f>'2024'!DA9</f>
        <v>11</v>
      </c>
      <c r="DJ65" s="56">
        <f>'2024'!DB9</f>
        <v>33.6</v>
      </c>
      <c r="DK65" s="56">
        <f>'2024'!DC9</f>
        <v>187</v>
      </c>
      <c r="DL65" s="56">
        <f>'2024'!DD9</f>
        <v>69</v>
      </c>
      <c r="DM65" s="57">
        <f>'2024'!DE9</f>
        <v>6.4</v>
      </c>
      <c r="DN65" s="57">
        <f>'2024'!DF9</f>
        <v>148.80000000000001</v>
      </c>
      <c r="DO65" s="57">
        <f>'2024'!DG9</f>
        <v>3.98</v>
      </c>
      <c r="DP65" s="57">
        <f>'2024'!DH9</f>
        <v>39.299999999999997</v>
      </c>
      <c r="DQ65" s="56">
        <f>'2024'!DI9</f>
        <v>391</v>
      </c>
      <c r="DR65" s="56">
        <f>'2024'!DJ9</f>
        <v>4856.5999999999995</v>
      </c>
      <c r="DS65" s="56">
        <f>'2024'!DK9</f>
        <v>54</v>
      </c>
      <c r="DT65" s="56">
        <f>'2024'!DL9</f>
        <v>2</v>
      </c>
      <c r="DU65" s="58">
        <f>'2024'!DM9</f>
        <v>49</v>
      </c>
    </row>
    <row r="66" spans="1:125" ht="15.75" customHeight="1" x14ac:dyDescent="0.2">
      <c r="A66" s="33">
        <f t="shared" si="0"/>
        <v>64</v>
      </c>
      <c r="B66" s="11">
        <f>'2019'!A8</f>
        <v>6</v>
      </c>
      <c r="C66" s="11">
        <v>2019</v>
      </c>
      <c r="D66" s="34" t="str">
        <f>'2019'!B8</f>
        <v>Damien Harris</v>
      </c>
      <c r="E66" s="14">
        <f>'2019'!C8</f>
        <v>8.5222222222222221</v>
      </c>
      <c r="F66" s="14">
        <f t="shared" si="6"/>
        <v>74.099999999999994</v>
      </c>
      <c r="G66" s="35">
        <f t="shared" si="2"/>
        <v>0.52631756704228028</v>
      </c>
      <c r="H66" s="36" t="str">
        <f>'2019'!D8</f>
        <v>Alabama</v>
      </c>
      <c r="I66" s="37">
        <f>'2019'!E8</f>
        <v>1</v>
      </c>
      <c r="J66" s="38">
        <f>'2019'!F8</f>
        <v>35472</v>
      </c>
      <c r="K66" s="39">
        <f>'2019'!G8</f>
        <v>28.221917808219178</v>
      </c>
      <c r="L66" s="39" t="str">
        <f>'2019'!H8</f>
        <v>SR</v>
      </c>
      <c r="M66" s="39">
        <f>'2019'!I8</f>
        <v>22.213698630136985</v>
      </c>
      <c r="N66" s="39" t="str">
        <f t="shared" si="3"/>
        <v>BELL CALF</v>
      </c>
      <c r="O66" s="39" t="str">
        <f t="shared" si="9"/>
        <v>HORSE</v>
      </c>
      <c r="P66" s="37">
        <f>'2019'!J8</f>
        <v>70</v>
      </c>
      <c r="Q66" s="37">
        <f>'2019'!K8</f>
        <v>216</v>
      </c>
      <c r="R66" s="37">
        <f>'2019'!L8</f>
        <v>4.57</v>
      </c>
      <c r="S66" s="40">
        <f>'2019'!M8</f>
        <v>87</v>
      </c>
      <c r="T66" s="41">
        <f>'2019'!N8</f>
        <v>0</v>
      </c>
      <c r="U66" s="42">
        <f>'2019'!O8</f>
        <v>2.6693724633156415E-2</v>
      </c>
      <c r="V66" s="42">
        <f>'2019'!P8</f>
        <v>0.16620295797334894</v>
      </c>
      <c r="W66" s="42">
        <f>'2019'!Q8</f>
        <v>0.1753257198005469</v>
      </c>
      <c r="X66" s="42">
        <f>'2019'!R8</f>
        <v>0.13729246487867178</v>
      </c>
      <c r="Y66" s="42">
        <f>'2019'!S8</f>
        <v>0.15630909233960932</v>
      </c>
      <c r="Z66" s="42">
        <f>'2019'!T8</f>
        <v>0.15630909233960932</v>
      </c>
      <c r="AA66" s="42">
        <f>'2019'!U8</f>
        <v>3.3604135893648447E-2</v>
      </c>
      <c r="AB66" s="42">
        <f>'2019'!V8</f>
        <v>4.2027194066749075E-2</v>
      </c>
      <c r="AC66" s="42">
        <f>'2019'!W8</f>
        <v>4.2027194066749075E-2</v>
      </c>
      <c r="AD66" s="43">
        <f>'2019'!X8</f>
        <v>4.2027194066749075E-2</v>
      </c>
      <c r="AE66" s="44">
        <f>'2019'!Y8</f>
        <v>19.567123287671233</v>
      </c>
      <c r="AF66" s="45">
        <f>'2019'!Z8</f>
        <v>99.041896205453625</v>
      </c>
      <c r="AG66" s="45">
        <f>'2019'!AA8</f>
        <v>30.98938775510204</v>
      </c>
      <c r="AH66" s="45">
        <f>'2019'!AB8</f>
        <v>0.1476510067114094</v>
      </c>
      <c r="AI66" s="45">
        <f>'2019'!AC8</f>
        <v>7.4</v>
      </c>
      <c r="AJ66" s="45">
        <f t="shared" si="4"/>
        <v>7.8461538461538458</v>
      </c>
      <c r="AK66" s="45">
        <f t="shared" si="5"/>
        <v>0.12865497076023391</v>
      </c>
      <c r="AL66" s="45">
        <f>'2019'!AD8</f>
        <v>125.2</v>
      </c>
      <c r="AM66" s="45">
        <f>'2019'!AE8</f>
        <v>4.84</v>
      </c>
      <c r="AN66" s="46">
        <f>'2019'!AF8</f>
        <v>45.4</v>
      </c>
      <c r="AO66" s="47">
        <f>'2019'!AG8</f>
        <v>2</v>
      </c>
      <c r="AP66" s="48">
        <f>'2019'!AH8</f>
        <v>4</v>
      </c>
      <c r="AQ66" s="48">
        <f>'2019'!AI8</f>
        <v>6</v>
      </c>
      <c r="AR66" s="48">
        <f t="shared" ref="AR66:AR69" si="25">IF(AF66&gt;113.25,10,IF(AF66&gt;=107.84,9,IF(AF66&gt;=105.37,8,IF(AF66&gt;=103.25,7,IF(AF66&gt;=100.55,6,IF(AF66&gt;=98.75,5,IF(AF66&gt;=96.08,4,IF(AF66&gt;=94.39,3,IF(AF66&gt;=88.43,2,IF(AF66&gt;=85.16,1,IF(AF66&lt;85.16,0,FALSE)))))))))))</f>
        <v>5</v>
      </c>
      <c r="AS66" s="48">
        <f>'2019'!AK8</f>
        <v>1</v>
      </c>
      <c r="AT66" s="48">
        <f>'2019'!AL8</f>
        <v>7</v>
      </c>
      <c r="AU66" s="48">
        <f>'2019'!AM8</f>
        <v>6</v>
      </c>
      <c r="AV66" s="48">
        <f>'2019'!AN8</f>
        <v>8</v>
      </c>
      <c r="AW66" s="49" t="str">
        <f t="shared" ref="AW66:AW68" si="26">IF(S66=1,10,IF(S66=2,7,IF(S66=3,6,IF(S66=4,4,IF(S66=5,3,IF(S66=6,2,IF(S66=7,1,IF(S66=0,0,"-"))))))))</f>
        <v>-</v>
      </c>
      <c r="AX66" s="50">
        <f>'2019'!AP8</f>
        <v>1</v>
      </c>
      <c r="AY66" s="55">
        <f>'2019'!AQ8</f>
        <v>0</v>
      </c>
      <c r="AZ66" s="56">
        <f>'2019'!AR8</f>
        <v>2893</v>
      </c>
      <c r="BA66" s="56">
        <f>'2019'!AS8</f>
        <v>0</v>
      </c>
      <c r="BB66" s="56">
        <f>'2019'!AT8</f>
        <v>35</v>
      </c>
      <c r="BC66" s="56">
        <f>'2019'!AU8</f>
        <v>0</v>
      </c>
      <c r="BD66" s="56">
        <f>'2019'!AV8</f>
        <v>0</v>
      </c>
      <c r="BE66" s="57">
        <f>'2019'!AW8</f>
        <v>0</v>
      </c>
      <c r="BF66" s="57">
        <f>'2019'!AX8</f>
        <v>0</v>
      </c>
      <c r="BG66" s="57">
        <f>'2019'!AY8</f>
        <v>0</v>
      </c>
      <c r="BH66" s="57">
        <f>'2019'!AZ8</f>
        <v>0</v>
      </c>
      <c r="BI66" s="56">
        <f>'2019'!BA8</f>
        <v>0</v>
      </c>
      <c r="BJ66" s="56">
        <f>'2019'!BB8</f>
        <v>3890</v>
      </c>
      <c r="BK66" s="56">
        <f>'2019'!BC8</f>
        <v>0</v>
      </c>
      <c r="BL66" s="56">
        <f>'2019'!BD8</f>
        <v>0</v>
      </c>
      <c r="BM66" s="58">
        <f>'2019'!BE8</f>
        <v>32</v>
      </c>
      <c r="BN66" s="55">
        <f>'2019'!BF8</f>
        <v>157</v>
      </c>
      <c r="BO66" s="56">
        <f>'2019'!BG8</f>
        <v>2999</v>
      </c>
      <c r="BP66" s="56">
        <f>'2019'!BH8</f>
        <v>1</v>
      </c>
      <c r="BQ66" s="56">
        <f>'2019'!BI8</f>
        <v>33</v>
      </c>
      <c r="BR66" s="56">
        <f>'2019'!BJ8</f>
        <v>46</v>
      </c>
      <c r="BS66" s="56">
        <f>'2019'!BK8</f>
        <v>6</v>
      </c>
      <c r="BT66" s="57">
        <f>'2019'!BL8</f>
        <v>3.4</v>
      </c>
      <c r="BU66" s="57">
        <f>'2019'!BM8</f>
        <v>32.299999999999997</v>
      </c>
      <c r="BV66" s="57">
        <f>'2019'!BN8</f>
        <v>2.2999999999999998</v>
      </c>
      <c r="BW66" s="57">
        <f>'2019'!BO8</f>
        <v>26.1</v>
      </c>
      <c r="BX66" s="56">
        <f>'2019'!BP8</f>
        <v>14</v>
      </c>
      <c r="BY66" s="56">
        <f>'2019'!BQ8</f>
        <v>3407</v>
      </c>
      <c r="BZ66" s="56">
        <f>'2019'!BR8</f>
        <v>4</v>
      </c>
      <c r="CA66" s="56">
        <f>'2019'!BS8</f>
        <v>0</v>
      </c>
      <c r="CB66" s="58">
        <f>'2019'!BT8</f>
        <v>22</v>
      </c>
      <c r="CC66" s="55">
        <f>'2019'!BU8</f>
        <v>1036</v>
      </c>
      <c r="CD66" s="56">
        <f>'2019'!BV8</f>
        <v>3675</v>
      </c>
      <c r="CE66" s="56">
        <f>'2019'!BW8</f>
        <v>2</v>
      </c>
      <c r="CF66" s="56">
        <f>'2019'!BX8</f>
        <v>33</v>
      </c>
      <c r="CG66" s="56">
        <f>'2019'!BY8</f>
        <v>145</v>
      </c>
      <c r="CH66" s="56">
        <f>'2019'!BZ8</f>
        <v>32</v>
      </c>
      <c r="CI66" s="57">
        <f>'2019'!CA8</f>
        <v>7.1</v>
      </c>
      <c r="CJ66" s="57">
        <f>'2019'!CB8</f>
        <v>85.9</v>
      </c>
      <c r="CK66" s="57">
        <f>'2019'!CC8</f>
        <v>3.69</v>
      </c>
      <c r="CL66" s="57">
        <f>'2019'!CD8</f>
        <v>45.8</v>
      </c>
      <c r="CM66" s="56">
        <f>'2019'!CE8</f>
        <v>99</v>
      </c>
      <c r="CN66" s="56">
        <f>'2019'!CF8</f>
        <v>3154</v>
      </c>
      <c r="CO66" s="56">
        <f>'2019'!CG8</f>
        <v>14</v>
      </c>
      <c r="CP66" s="56">
        <f>'2019'!CH8</f>
        <v>0</v>
      </c>
      <c r="CQ66" s="58">
        <f>'2019'!CI8</f>
        <v>26</v>
      </c>
      <c r="CR66" s="55">
        <f>'2019'!CJ8</f>
        <v>999</v>
      </c>
      <c r="CS66" s="56">
        <f>'2019'!CK8</f>
        <v>3509</v>
      </c>
      <c r="CT66" s="56">
        <f>'2019'!CL8</f>
        <v>11</v>
      </c>
      <c r="CU66" s="56">
        <f>'2019'!CM8</f>
        <v>36</v>
      </c>
      <c r="CV66" s="56">
        <f>'2019'!CN8</f>
        <v>135</v>
      </c>
      <c r="CW66" s="56">
        <f>'2019'!CO8</f>
        <v>33</v>
      </c>
      <c r="CX66" s="57">
        <f>'2019'!CP8</f>
        <v>7.4</v>
      </c>
      <c r="CY66" s="57">
        <f>'2019'!CQ8</f>
        <v>125.2</v>
      </c>
      <c r="CZ66" s="57">
        <f>'2019'!CR8</f>
        <v>4.84</v>
      </c>
      <c r="DA66" s="57">
        <f>'2019'!CS8</f>
        <v>45.4</v>
      </c>
      <c r="DB66" s="56">
        <f>'2019'!CT8</f>
        <v>91</v>
      </c>
      <c r="DC66" s="56">
        <f>'2019'!CU8</f>
        <v>2708</v>
      </c>
      <c r="DD66" s="56">
        <f>'2019'!CV8</f>
        <v>12</v>
      </c>
      <c r="DE66" s="56">
        <f>'2019'!CW8</f>
        <v>0</v>
      </c>
      <c r="DF66" s="58">
        <f>'2019'!CX8</f>
        <v>28</v>
      </c>
      <c r="DG66" s="55">
        <f>'2019'!CY8</f>
        <v>871</v>
      </c>
      <c r="DH66" s="56">
        <f>'2019'!CZ8</f>
        <v>2976</v>
      </c>
      <c r="DI66" s="56">
        <f>'2019'!DA8</f>
        <v>9</v>
      </c>
      <c r="DJ66" s="56">
        <f>'2019'!DB8</f>
        <v>33</v>
      </c>
      <c r="DK66" s="56">
        <f>'2019'!DC8</f>
        <v>149</v>
      </c>
      <c r="DL66" s="56">
        <f>'2019'!DD8</f>
        <v>22</v>
      </c>
      <c r="DM66" s="57">
        <f>'2019'!DE8</f>
        <v>5.8</v>
      </c>
      <c r="DN66" s="57">
        <f>'2019'!DF8</f>
        <v>49.9</v>
      </c>
      <c r="DO66" s="57">
        <f>'2019'!DG8</f>
        <v>3.16</v>
      </c>
      <c r="DP66" s="57">
        <f>'2019'!DH8</f>
        <v>39.5</v>
      </c>
      <c r="DQ66" s="56">
        <f>'2019'!DI8</f>
        <v>204</v>
      </c>
      <c r="DR66" s="56">
        <f>'2019'!DJ8</f>
        <v>4854</v>
      </c>
      <c r="DS66" s="56">
        <f>'2019'!DK8</f>
        <v>22</v>
      </c>
      <c r="DT66" s="56">
        <f>'2019'!DL8</f>
        <v>0</v>
      </c>
      <c r="DU66" s="58">
        <f>'2019'!DM8</f>
        <v>52</v>
      </c>
    </row>
    <row r="67" spans="1:125" ht="15.75" customHeight="1" x14ac:dyDescent="0.2">
      <c r="A67" s="33">
        <f t="shared" si="0"/>
        <v>65</v>
      </c>
      <c r="B67" s="11">
        <f>'2022'!A7</f>
        <v>5</v>
      </c>
      <c r="C67" s="11">
        <v>2022</v>
      </c>
      <c r="D67" s="34" t="str">
        <f>'2022'!B7</f>
        <v>James Cook</v>
      </c>
      <c r="E67" s="14">
        <f>'2022'!C7</f>
        <v>8.5</v>
      </c>
      <c r="F67" s="14">
        <f t="shared" si="6"/>
        <v>73.7</v>
      </c>
      <c r="G67" s="35">
        <f t="shared" si="2"/>
        <v>0.51717839598452087</v>
      </c>
      <c r="H67" s="36" t="str">
        <f>'2022'!D7</f>
        <v>Georgia</v>
      </c>
      <c r="I67" s="37">
        <f>'2022'!E7</f>
        <v>1</v>
      </c>
      <c r="J67" s="38">
        <f>'2022'!F7</f>
        <v>36428</v>
      </c>
      <c r="K67" s="39">
        <f>'2022'!G7</f>
        <v>25.602739726027398</v>
      </c>
      <c r="L67" s="39" t="str">
        <f>'2022'!H7</f>
        <v>SR</v>
      </c>
      <c r="M67" s="39">
        <f>'2022'!I7</f>
        <v>22.605479452054794</v>
      </c>
      <c r="N67" s="39" t="str">
        <f t="shared" si="3"/>
        <v>JITTERBUG</v>
      </c>
      <c r="O67" s="39" t="str">
        <f t="shared" si="9"/>
        <v>+RECEIVER</v>
      </c>
      <c r="P67" s="37">
        <f>'2022'!J7</f>
        <v>71</v>
      </c>
      <c r="Q67" s="37">
        <f>'2022'!K7</f>
        <v>199</v>
      </c>
      <c r="R67" s="37">
        <f>'2022'!L7</f>
        <v>4.42</v>
      </c>
      <c r="S67" s="40">
        <f>'2022'!M7</f>
        <v>63</v>
      </c>
      <c r="T67" s="41">
        <f>'2022'!N7</f>
        <v>0</v>
      </c>
      <c r="U67" s="42">
        <f>'2022'!O7</f>
        <v>5.7314074984634297E-2</v>
      </c>
      <c r="V67" s="42">
        <f>'2022'!P7</f>
        <v>5.6012602835638019E-2</v>
      </c>
      <c r="W67" s="42">
        <f>'2022'!Q7</f>
        <v>0.12402735203961329</v>
      </c>
      <c r="X67" s="42">
        <f>'2022'!R7</f>
        <v>0.15085817524841916</v>
      </c>
      <c r="Y67" s="42">
        <f>'2022'!S7</f>
        <v>0.15085817524841916</v>
      </c>
      <c r="Z67" s="42">
        <f>'2022'!T7</f>
        <v>0.15085817524841916</v>
      </c>
      <c r="AA67" s="42">
        <f>'2022'!U7</f>
        <v>8.9235694277711081E-2</v>
      </c>
      <c r="AB67" s="42">
        <f>'2022'!V7</f>
        <v>7.2525145579671782E-2</v>
      </c>
      <c r="AC67" s="42">
        <f>'2022'!W7</f>
        <v>8.0880419928691438E-2</v>
      </c>
      <c r="AD67" s="43">
        <f>'2022'!X7</f>
        <v>8.0880419928691438E-2</v>
      </c>
      <c r="AE67" s="44">
        <f>'2022'!Y7</f>
        <v>21.958904109589042</v>
      </c>
      <c r="AF67" s="45">
        <f>'2022'!Z7</f>
        <v>104.27831253892637</v>
      </c>
      <c r="AG67" s="45">
        <f>'2022'!AA7</f>
        <v>27.751834953382268</v>
      </c>
      <c r="AH67" s="45">
        <f>'2022'!AB7</f>
        <v>0.22123893805309736</v>
      </c>
      <c r="AI67" s="45">
        <f>'2022'!AC7</f>
        <v>6.7</v>
      </c>
      <c r="AJ67" s="45">
        <f t="shared" si="4"/>
        <v>11.770491803278688</v>
      </c>
      <c r="AK67" s="45">
        <f t="shared" si="5"/>
        <v>0.19285714285714287</v>
      </c>
      <c r="AL67" s="45">
        <f>'2022'!AD7</f>
        <v>86.6</v>
      </c>
      <c r="AM67" s="45">
        <f>'2022'!AE7</f>
        <v>3.91</v>
      </c>
      <c r="AN67" s="46">
        <f>'2022'!AF7</f>
        <v>39.799999999999997</v>
      </c>
      <c r="AO67" s="47">
        <f>'2022'!AG7</f>
        <v>2</v>
      </c>
      <c r="AP67" s="48">
        <f>'2022'!AH7</f>
        <v>8</v>
      </c>
      <c r="AQ67" s="48">
        <f>'2022'!AI7</f>
        <v>2</v>
      </c>
      <c r="AR67" s="48">
        <f t="shared" si="25"/>
        <v>7</v>
      </c>
      <c r="AS67" s="48">
        <f>'2022'!AK7</f>
        <v>5</v>
      </c>
      <c r="AT67" s="48">
        <f>'2022'!AL7</f>
        <v>5</v>
      </c>
      <c r="AU67" s="48">
        <f>'2022'!AM7</f>
        <v>2</v>
      </c>
      <c r="AV67" s="48">
        <f>'2022'!AN7</f>
        <v>4</v>
      </c>
      <c r="AW67" s="49" t="str">
        <f t="shared" si="26"/>
        <v>-</v>
      </c>
      <c r="AX67" s="50">
        <f>'2022'!AP7</f>
        <v>1</v>
      </c>
      <c r="AY67" s="55">
        <f>'2022'!AQ7</f>
        <v>0</v>
      </c>
      <c r="AZ67" s="56">
        <f>'2022'!AR7</f>
        <v>3876</v>
      </c>
      <c r="BA67" s="56">
        <f>'2022'!AS7</f>
        <v>0</v>
      </c>
      <c r="BB67" s="56">
        <f>'2022'!AT7</f>
        <v>42</v>
      </c>
      <c r="BC67" s="56">
        <f>'2022'!AU7</f>
        <v>0</v>
      </c>
      <c r="BD67" s="56">
        <f>'2022'!AV7</f>
        <v>0</v>
      </c>
      <c r="BE67" s="57">
        <f>'2022'!AW7</f>
        <v>0</v>
      </c>
      <c r="BF67" s="57">
        <f>'2022'!AX7</f>
        <v>0</v>
      </c>
      <c r="BG67" s="57">
        <f>'2022'!AY7</f>
        <v>0</v>
      </c>
      <c r="BH67" s="57">
        <f>'2022'!AZ7</f>
        <v>0</v>
      </c>
      <c r="BI67" s="56">
        <f>'2022'!BA7</f>
        <v>0</v>
      </c>
      <c r="BJ67" s="56">
        <f>'2022'!BB7</f>
        <v>2653</v>
      </c>
      <c r="BK67" s="56">
        <f>'2022'!BC7</f>
        <v>0</v>
      </c>
      <c r="BL67" s="56">
        <f>'2022'!BD7</f>
        <v>0</v>
      </c>
      <c r="BM67" s="58">
        <f>'2022'!BE7</f>
        <v>24</v>
      </c>
      <c r="BN67" s="55">
        <f>'2022'!BF7</f>
        <v>284</v>
      </c>
      <c r="BO67" s="56">
        <f>'2022'!BG7</f>
        <v>3343</v>
      </c>
      <c r="BP67" s="56">
        <f>'2022'!BH7</f>
        <v>2</v>
      </c>
      <c r="BQ67" s="56">
        <f>'2022'!BI7</f>
        <v>30</v>
      </c>
      <c r="BR67" s="56">
        <f>'2022'!BJ7</f>
        <v>41</v>
      </c>
      <c r="BS67" s="56">
        <f>'2022'!BK7</f>
        <v>9</v>
      </c>
      <c r="BT67" s="57">
        <f>'2022'!BL7</f>
        <v>6.9</v>
      </c>
      <c r="BU67" s="57">
        <f>'2022'!BM7</f>
        <v>87.6</v>
      </c>
      <c r="BV67" s="57">
        <f>'2022'!BN7</f>
        <v>3.9</v>
      </c>
      <c r="BW67" s="57">
        <f>'2022'!BO7</f>
        <v>65.8</v>
      </c>
      <c r="BX67" s="56">
        <f>'2022'!BP7</f>
        <v>89</v>
      </c>
      <c r="BY67" s="56">
        <f>'2022'!BQ7</f>
        <v>3165</v>
      </c>
      <c r="BZ67" s="56">
        <f>'2022'!BR7</f>
        <v>2</v>
      </c>
      <c r="CA67" s="56">
        <f>'2022'!BS7</f>
        <v>0</v>
      </c>
      <c r="CB67" s="58">
        <f>'2022'!BT7</f>
        <v>34</v>
      </c>
      <c r="CC67" s="55">
        <f>'2022'!BU7</f>
        <v>188</v>
      </c>
      <c r="CD67" s="56">
        <f>'2022'!BV7</f>
        <v>2591</v>
      </c>
      <c r="CE67" s="56">
        <f>'2022'!BW7</f>
        <v>2</v>
      </c>
      <c r="CF67" s="56">
        <f>'2022'!BX7</f>
        <v>21</v>
      </c>
      <c r="CG67" s="56">
        <f>'2022'!BY7</f>
        <v>31</v>
      </c>
      <c r="CH67" s="56">
        <f>'2022'!BZ7</f>
        <v>6</v>
      </c>
      <c r="CI67" s="57">
        <f>'2022'!CA7</f>
        <v>6.1</v>
      </c>
      <c r="CJ67" s="57">
        <f>'2022'!CB7</f>
        <v>80</v>
      </c>
      <c r="CK67" s="57">
        <f>'2022'!CC7</f>
        <v>3.42</v>
      </c>
      <c r="CL67" s="57">
        <f>'2022'!CD7</f>
        <v>37.200000000000003</v>
      </c>
      <c r="CM67" s="56">
        <f>'2022'!CE7</f>
        <v>132</v>
      </c>
      <c r="CN67" s="56">
        <f>'2022'!CF7</f>
        <v>3122</v>
      </c>
      <c r="CO67" s="56">
        <f>'2022'!CG7</f>
        <v>16</v>
      </c>
      <c r="CP67" s="56">
        <f>'2022'!CH7</f>
        <v>0</v>
      </c>
      <c r="CQ67" s="58">
        <f>'2022'!CI7</f>
        <v>26</v>
      </c>
      <c r="CR67" s="55">
        <f>'2022'!CJ7</f>
        <v>303</v>
      </c>
      <c r="CS67" s="56">
        <f>'2022'!CK7</f>
        <v>1742</v>
      </c>
      <c r="CT67" s="56">
        <f>'2022'!CL7</f>
        <v>3</v>
      </c>
      <c r="CU67" s="56">
        <f>'2022'!CM7</f>
        <v>18</v>
      </c>
      <c r="CV67" s="56">
        <f>'2022'!CN7</f>
        <v>45</v>
      </c>
      <c r="CW67" s="56">
        <f>'2022'!CO7</f>
        <v>11</v>
      </c>
      <c r="CX67" s="57">
        <f>'2022'!CP7</f>
        <v>6.7</v>
      </c>
      <c r="CY67" s="57">
        <f>'2022'!CQ7</f>
        <v>55.4</v>
      </c>
      <c r="CZ67" s="57">
        <f>'2022'!CR7</f>
        <v>2.6</v>
      </c>
      <c r="DA67" s="57">
        <f>'2022'!CS7</f>
        <v>34.700000000000003</v>
      </c>
      <c r="DB67" s="56">
        <f>'2022'!CT7</f>
        <v>223</v>
      </c>
      <c r="DC67" s="56">
        <f>'2022'!CU7</f>
        <v>2499</v>
      </c>
      <c r="DD67" s="56">
        <f>'2022'!CV7</f>
        <v>16</v>
      </c>
      <c r="DE67" s="56">
        <f>'2022'!CW7</f>
        <v>0</v>
      </c>
      <c r="DF67" s="58">
        <f>'2022'!CX7</f>
        <v>19</v>
      </c>
      <c r="DG67" s="55">
        <f>'2022'!CY7</f>
        <v>728</v>
      </c>
      <c r="DH67" s="56">
        <f>'2022'!CZ7</f>
        <v>2864</v>
      </c>
      <c r="DI67" s="56">
        <f>'2022'!DA7</f>
        <v>7</v>
      </c>
      <c r="DJ67" s="56">
        <f>'2022'!DB7</f>
        <v>29</v>
      </c>
      <c r="DK67" s="56">
        <f>'2022'!DC7</f>
        <v>113</v>
      </c>
      <c r="DL67" s="56">
        <f>'2022'!DD7</f>
        <v>25</v>
      </c>
      <c r="DM67" s="57">
        <f>'2022'!DE7</f>
        <v>6.4</v>
      </c>
      <c r="DN67" s="57">
        <f>'2022'!DF7</f>
        <v>86.6</v>
      </c>
      <c r="DO67" s="57">
        <f>'2022'!DG7</f>
        <v>3.91</v>
      </c>
      <c r="DP67" s="57">
        <f>'2022'!DH7</f>
        <v>39.799999999999997</v>
      </c>
      <c r="DQ67" s="56">
        <f>'2022'!DI7</f>
        <v>274</v>
      </c>
      <c r="DR67" s="56">
        <f>'2022'!DJ7</f>
        <v>3778</v>
      </c>
      <c r="DS67" s="56">
        <f>'2022'!DK7</f>
        <v>27</v>
      </c>
      <c r="DT67" s="56">
        <f>'2022'!DL7</f>
        <v>0</v>
      </c>
      <c r="DU67" s="58">
        <f>'2022'!DM7</f>
        <v>39</v>
      </c>
    </row>
    <row r="68" spans="1:125" ht="15.75" customHeight="1" x14ac:dyDescent="0.2">
      <c r="A68" s="33">
        <f t="shared" si="0"/>
        <v>66</v>
      </c>
      <c r="B68" s="11">
        <f>'2019'!A9</f>
        <v>7</v>
      </c>
      <c r="C68" s="11">
        <v>2019</v>
      </c>
      <c r="D68" s="34" t="str">
        <f>'2019'!B9</f>
        <v>Tony Pollard</v>
      </c>
      <c r="E68" s="14">
        <f>'2019'!C9</f>
        <v>8.3888888888888893</v>
      </c>
      <c r="F68" s="14">
        <f t="shared" si="6"/>
        <v>73.3</v>
      </c>
      <c r="G68" s="35">
        <f t="shared" si="2"/>
        <v>0.47148254069572382</v>
      </c>
      <c r="H68" s="36" t="str">
        <f>'2019'!D9</f>
        <v>Memphis</v>
      </c>
      <c r="I68" s="37">
        <f>'2019'!E9</f>
        <v>6</v>
      </c>
      <c r="J68" s="38">
        <f>'2019'!F9</f>
        <v>35550</v>
      </c>
      <c r="K68" s="39">
        <f>'2019'!G9</f>
        <v>28.008219178082193</v>
      </c>
      <c r="L68" s="39" t="str">
        <f>'2019'!H9</f>
        <v>RS JR</v>
      </c>
      <c r="M68" s="39">
        <f>'2019'!I9</f>
        <v>22</v>
      </c>
      <c r="N68" s="39" t="str">
        <f t="shared" si="3"/>
        <v>BELL CALF</v>
      </c>
      <c r="O68" s="39" t="str">
        <f t="shared" si="9"/>
        <v>+RECEIVER</v>
      </c>
      <c r="P68" s="37">
        <f>'2019'!J9</f>
        <v>70</v>
      </c>
      <c r="Q68" s="37">
        <f>'2019'!K9</f>
        <v>210</v>
      </c>
      <c r="R68" s="37">
        <f>'2019'!L9</f>
        <v>4.5199999999999996</v>
      </c>
      <c r="S68" s="40">
        <f>'2019'!M9</f>
        <v>128</v>
      </c>
      <c r="T68" s="41">
        <f>'2019'!N9</f>
        <v>0</v>
      </c>
      <c r="U68" s="42">
        <f>'2019'!O9</f>
        <v>0</v>
      </c>
      <c r="V68" s="42">
        <f>'2019'!P9</f>
        <v>7.581287325812873E-2</v>
      </c>
      <c r="W68" s="42">
        <f>'2019'!Q9</f>
        <v>0.11074165100477086</v>
      </c>
      <c r="X68" s="42">
        <f>'2019'!R9</f>
        <v>0.1388585472419443</v>
      </c>
      <c r="Y68" s="42">
        <f>'2019'!S9</f>
        <v>0.1388585472419443</v>
      </c>
      <c r="Z68" s="42">
        <f>'2019'!T9</f>
        <v>0.10414391043145822</v>
      </c>
      <c r="AA68" s="42">
        <f>'2019'!U9</f>
        <v>0.12307692307692308</v>
      </c>
      <c r="AB68" s="42">
        <f>'2019'!V9</f>
        <v>0.13450807635829662</v>
      </c>
      <c r="AC68" s="42">
        <f>'2019'!W9</f>
        <v>0.13450807635829662</v>
      </c>
      <c r="AD68" s="43">
        <f>'2019'!X9</f>
        <v>0.10088105726872246</v>
      </c>
      <c r="AE68" s="44" t="str">
        <f>'2019'!Y9</f>
        <v>N/A</v>
      </c>
      <c r="AF68" s="45">
        <f>'2019'!Z9</f>
        <v>100.62260375989776</v>
      </c>
      <c r="AG68" s="45">
        <f>'2019'!AA9</f>
        <v>30.12857142857143</v>
      </c>
      <c r="AH68" s="45">
        <f>'2019'!AB9</f>
        <v>0.24050632911392406</v>
      </c>
      <c r="AI68" s="45">
        <f>'2019'!AC9</f>
        <v>7.7</v>
      </c>
      <c r="AJ68" s="45">
        <f t="shared" si="4"/>
        <v>12.423076923076923</v>
      </c>
      <c r="AK68" s="45">
        <f t="shared" si="5"/>
        <v>0.33050847457627119</v>
      </c>
      <c r="AL68" s="45">
        <f>'2019'!AD9</f>
        <v>120.4</v>
      </c>
      <c r="AM68" s="45">
        <f>'2019'!AE9</f>
        <v>4.97</v>
      </c>
      <c r="AN68" s="46">
        <f>'2019'!AF9</f>
        <v>60.4</v>
      </c>
      <c r="AO68" s="47">
        <f>'2019'!AG9</f>
        <v>0</v>
      </c>
      <c r="AP68" s="48">
        <f>'2019'!AH9</f>
        <v>9</v>
      </c>
      <c r="AQ68" s="48">
        <f>'2019'!AI9</f>
        <v>0</v>
      </c>
      <c r="AR68" s="48">
        <f t="shared" si="25"/>
        <v>6</v>
      </c>
      <c r="AS68" s="48">
        <f>'2019'!AK9</f>
        <v>6</v>
      </c>
      <c r="AT68" s="48">
        <f>'2019'!AL9</f>
        <v>8</v>
      </c>
      <c r="AU68" s="48">
        <f>'2019'!AM9</f>
        <v>6</v>
      </c>
      <c r="AV68" s="48">
        <f>'2019'!AN9</f>
        <v>8</v>
      </c>
      <c r="AW68" s="49" t="str">
        <f t="shared" si="26"/>
        <v>-</v>
      </c>
      <c r="AX68" s="50">
        <f>'2019'!AP9</f>
        <v>1</v>
      </c>
      <c r="AY68" s="55">
        <f>'2019'!AQ9</f>
        <v>0</v>
      </c>
      <c r="AZ68" s="56">
        <f>'2019'!AR9</f>
        <v>2476</v>
      </c>
      <c r="BA68" s="56">
        <f>'2019'!AS9</f>
        <v>0</v>
      </c>
      <c r="BB68" s="56">
        <f>'2019'!AT9</f>
        <v>31</v>
      </c>
      <c r="BC68" s="56">
        <f>'2019'!AU9</f>
        <v>0</v>
      </c>
      <c r="BD68" s="56">
        <f>'2019'!AV9</f>
        <v>0</v>
      </c>
      <c r="BE68" s="57">
        <f>'2019'!AW9</f>
        <v>0</v>
      </c>
      <c r="BF68" s="57">
        <f>'2019'!AX9</f>
        <v>0</v>
      </c>
      <c r="BG68" s="57">
        <f>'2019'!AY9</f>
        <v>0</v>
      </c>
      <c r="BH68" s="57">
        <f>'2019'!AZ9</f>
        <v>0</v>
      </c>
      <c r="BI68" s="56">
        <f>'2019'!BA9</f>
        <v>0</v>
      </c>
      <c r="BJ68" s="56">
        <f>'2019'!BB9</f>
        <v>3076</v>
      </c>
      <c r="BK68" s="56">
        <f>'2019'!BC9</f>
        <v>0</v>
      </c>
      <c r="BL68" s="56">
        <f>'2019'!BD9</f>
        <v>0</v>
      </c>
      <c r="BM68" s="58">
        <f>'2019'!BE9</f>
        <v>23</v>
      </c>
      <c r="BN68" s="55">
        <f>'2019'!BF9</f>
        <v>0</v>
      </c>
      <c r="BO68" s="56">
        <f>'2019'!BG9</f>
        <v>2333</v>
      </c>
      <c r="BP68" s="56">
        <f>'2019'!BH9</f>
        <v>0</v>
      </c>
      <c r="BQ68" s="56">
        <f>'2019'!BI9</f>
        <v>29</v>
      </c>
      <c r="BR68" s="56">
        <f>'2019'!BJ9</f>
        <v>0</v>
      </c>
      <c r="BS68" s="56">
        <f>'2019'!BK9</f>
        <v>0</v>
      </c>
      <c r="BT68" s="57">
        <f>'2019'!BL9</f>
        <v>0</v>
      </c>
      <c r="BU68" s="57">
        <f>'2019'!BM9</f>
        <v>0</v>
      </c>
      <c r="BV68" s="57">
        <f>'2019'!BN9</f>
        <v>0</v>
      </c>
      <c r="BW68" s="57">
        <f>'2019'!BO9</f>
        <v>0</v>
      </c>
      <c r="BX68" s="56">
        <f>'2019'!BP9</f>
        <v>0</v>
      </c>
      <c r="BY68" s="56">
        <f>'2019'!BQ9</f>
        <v>3997</v>
      </c>
      <c r="BZ68" s="56">
        <f>'2019'!BR9</f>
        <v>0</v>
      </c>
      <c r="CA68" s="56">
        <f>'2019'!BS9</f>
        <v>0</v>
      </c>
      <c r="CB68" s="58">
        <f>'2019'!BT9</f>
        <v>30</v>
      </c>
      <c r="CC68" s="55">
        <f>'2019'!BU9</f>
        <v>159</v>
      </c>
      <c r="CD68" s="56">
        <f>'2019'!BV9</f>
        <v>2071</v>
      </c>
      <c r="CE68" s="56">
        <f>'2019'!BW9</f>
        <v>1</v>
      </c>
      <c r="CF68" s="56">
        <f>'2019'!BX9</f>
        <v>23</v>
      </c>
      <c r="CG68" s="56">
        <f>'2019'!BY9</f>
        <v>31</v>
      </c>
      <c r="CH68" s="56">
        <f>'2019'!BZ9</f>
        <v>7</v>
      </c>
      <c r="CI68" s="57">
        <f>'2019'!CA9</f>
        <v>5.0999999999999996</v>
      </c>
      <c r="CJ68" s="57">
        <f>'2019'!CB9</f>
        <v>85.5</v>
      </c>
      <c r="CK68" s="57">
        <f>'2019'!CC9</f>
        <v>3.42</v>
      </c>
      <c r="CL68" s="57">
        <f>'2019'!CD9</f>
        <v>11.9</v>
      </c>
      <c r="CM68" s="56">
        <f>'2019'!CE9</f>
        <v>298</v>
      </c>
      <c r="CN68" s="56">
        <f>'2019'!CF9</f>
        <v>3957</v>
      </c>
      <c r="CO68" s="56">
        <f>'2019'!CG9</f>
        <v>29</v>
      </c>
      <c r="CP68" s="56">
        <f>'2019'!CH9</f>
        <v>0</v>
      </c>
      <c r="CQ68" s="58">
        <f>'2019'!CI9</f>
        <v>34</v>
      </c>
      <c r="CR68" s="55">
        <f>'2019'!CJ9</f>
        <v>230</v>
      </c>
      <c r="CS68" s="56">
        <f>'2019'!CK9</f>
        <v>2562</v>
      </c>
      <c r="CT68" s="56">
        <f>'2019'!CL9</f>
        <v>2</v>
      </c>
      <c r="CU68" s="56">
        <f>'2019'!CM9</f>
        <v>33</v>
      </c>
      <c r="CV68" s="56">
        <f>'2019'!CN9</f>
        <v>30</v>
      </c>
      <c r="CW68" s="56">
        <f>'2019'!CO9</f>
        <v>9</v>
      </c>
      <c r="CX68" s="57">
        <f>'2019'!CP9</f>
        <v>7.7</v>
      </c>
      <c r="CY68" s="57">
        <f>'2019'!CQ9</f>
        <v>120.4</v>
      </c>
      <c r="CZ68" s="57">
        <f>'2019'!CR9</f>
        <v>4.97</v>
      </c>
      <c r="DA68" s="57">
        <f>'2019'!CS9</f>
        <v>60.4</v>
      </c>
      <c r="DB68" s="56">
        <f>'2019'!CT9</f>
        <v>536</v>
      </c>
      <c r="DC68" s="56">
        <f>'2019'!CU9</f>
        <v>4355</v>
      </c>
      <c r="DD68" s="56">
        <f>'2019'!CV9</f>
        <v>36</v>
      </c>
      <c r="DE68" s="56">
        <f>'2019'!CW9</f>
        <v>0</v>
      </c>
      <c r="DF68" s="58">
        <f>'2019'!CX9</f>
        <v>39</v>
      </c>
      <c r="DG68" s="55">
        <f>'2019'!CY9</f>
        <v>559</v>
      </c>
      <c r="DH68" s="56">
        <f>'2019'!CZ9</f>
        <v>3919</v>
      </c>
      <c r="DI68" s="56">
        <f>'2019'!DA9</f>
        <v>6</v>
      </c>
      <c r="DJ68" s="56">
        <f>'2019'!DB9</f>
        <v>48</v>
      </c>
      <c r="DK68" s="56">
        <f>'2019'!DC9</f>
        <v>79</v>
      </c>
      <c r="DL68" s="56">
        <f>'2019'!DD9</f>
        <v>19</v>
      </c>
      <c r="DM68" s="57">
        <f>'2019'!DE9</f>
        <v>7.1</v>
      </c>
      <c r="DN68" s="57">
        <f>'2019'!DF9</f>
        <v>87.1</v>
      </c>
      <c r="DO68" s="57">
        <f>'2019'!DG9</f>
        <v>3.54</v>
      </c>
      <c r="DP68" s="57">
        <f>'2019'!DH9</f>
        <v>47.8</v>
      </c>
      <c r="DQ68" s="56">
        <f>'2019'!DI9</f>
        <v>458</v>
      </c>
      <c r="DR68" s="56">
        <f>'2019'!DJ9</f>
        <v>3405</v>
      </c>
      <c r="DS68" s="56">
        <f>'2019'!DK9</f>
        <v>39</v>
      </c>
      <c r="DT68" s="56">
        <f>'2019'!DL9</f>
        <v>0</v>
      </c>
      <c r="DU68" s="58">
        <f>'2019'!DM9</f>
        <v>28</v>
      </c>
    </row>
    <row r="69" spans="1:125" ht="15.75" customHeight="1" x14ac:dyDescent="0.2">
      <c r="A69" s="33">
        <f t="shared" si="0"/>
        <v>67</v>
      </c>
      <c r="B69" s="11">
        <f>'2023'!A10</f>
        <v>8</v>
      </c>
      <c r="C69" s="11">
        <v>2023</v>
      </c>
      <c r="D69" s="34" t="str">
        <f>'2023'!B10</f>
        <v>Zach Evans</v>
      </c>
      <c r="E69" s="14">
        <f>'2023'!C10</f>
        <v>8.3611111111111107</v>
      </c>
      <c r="F69" s="14">
        <f t="shared" si="6"/>
        <v>72.899999999999991</v>
      </c>
      <c r="G69" s="35">
        <f t="shared" si="2"/>
        <v>0.46005857687352419</v>
      </c>
      <c r="H69" s="36" t="str">
        <f>'2023'!D10</f>
        <v>Ole Miss</v>
      </c>
      <c r="I69" s="37">
        <f>'2023'!E10</f>
        <v>1</v>
      </c>
      <c r="J69" s="38">
        <f>'2023'!F10</f>
        <v>37041</v>
      </c>
      <c r="K69" s="39">
        <f>'2023'!G10</f>
        <v>23.923287671232877</v>
      </c>
      <c r="L69" s="39" t="str">
        <f>'2023'!H10</f>
        <v>JR</v>
      </c>
      <c r="M69" s="39">
        <f>'2023'!I10</f>
        <v>21.923287671232877</v>
      </c>
      <c r="N69" s="39" t="str">
        <f t="shared" si="3"/>
        <v>DYNAMIC</v>
      </c>
      <c r="O69" s="39" t="str">
        <f t="shared" si="9"/>
        <v>HORSE</v>
      </c>
      <c r="P69" s="37">
        <f>'2023'!J10</f>
        <v>71</v>
      </c>
      <c r="Q69" s="37">
        <f>'2023'!K10</f>
        <v>202</v>
      </c>
      <c r="R69" s="37">
        <f>'2023'!L10</f>
        <v>4.46</v>
      </c>
      <c r="S69" s="40">
        <f>'2023'!M10</f>
        <v>215</v>
      </c>
      <c r="T69" s="41">
        <f>'2023'!N10</f>
        <v>0</v>
      </c>
      <c r="U69" s="42">
        <f>'2023'!O10</f>
        <v>0</v>
      </c>
      <c r="V69" s="42">
        <f>'2023'!P10</f>
        <v>0.1322879620648777</v>
      </c>
      <c r="W69" s="42">
        <f>'2023'!Q10</f>
        <v>0.29699190716139867</v>
      </c>
      <c r="X69" s="42">
        <f>'2023'!R10</f>
        <v>0.17610126242277729</v>
      </c>
      <c r="Y69" s="42">
        <f>'2023'!S10</f>
        <v>0.23654658479208798</v>
      </c>
      <c r="Z69" s="42">
        <f>'2023'!T10</f>
        <v>0.23654658479208798</v>
      </c>
      <c r="AA69" s="42">
        <f>'2023'!U10</f>
        <v>9.0428491930996113E-2</v>
      </c>
      <c r="AB69" s="42">
        <f>'2023'!V10</f>
        <v>4.1353906032805109E-2</v>
      </c>
      <c r="AC69" s="42">
        <f>'2023'!W10</f>
        <v>6.5891198981900614E-2</v>
      </c>
      <c r="AD69" s="43">
        <f>'2023'!X10</f>
        <v>6.5891198981900614E-2</v>
      </c>
      <c r="AE69" s="44">
        <f>'2023'!Y10</f>
        <v>20.282191780821918</v>
      </c>
      <c r="AF69" s="45">
        <f>'2023'!Z10</f>
        <v>102.10380581276934</v>
      </c>
      <c r="AG69" s="45">
        <f>'2023'!AA10</f>
        <v>28.170204324538783</v>
      </c>
      <c r="AH69" s="45">
        <f>'2023'!AB10</f>
        <v>0.24305555555555555</v>
      </c>
      <c r="AI69" s="45">
        <f>'2023'!AC10</f>
        <v>7</v>
      </c>
      <c r="AJ69" s="45">
        <f t="shared" si="4"/>
        <v>10.833333333333334</v>
      </c>
      <c r="AK69" s="45">
        <f t="shared" si="5"/>
        <v>7.6923076923076927E-2</v>
      </c>
      <c r="AL69" s="45">
        <f>'2023'!AD10</f>
        <v>126.6</v>
      </c>
      <c r="AM69" s="45">
        <f>'2023'!AE10</f>
        <v>4.3</v>
      </c>
      <c r="AN69" s="46">
        <f>'2023'!AF10</f>
        <v>45.9</v>
      </c>
      <c r="AO69" s="47">
        <f>'2023'!AG10</f>
        <v>5</v>
      </c>
      <c r="AP69" s="48">
        <f>'2023'!AH10</f>
        <v>7</v>
      </c>
      <c r="AQ69" s="48">
        <f>'2023'!AI10</f>
        <v>4</v>
      </c>
      <c r="AR69" s="48">
        <f t="shared" si="25"/>
        <v>6</v>
      </c>
      <c r="AS69" s="48">
        <f>'2023'!AK10</f>
        <v>6</v>
      </c>
      <c r="AT69" s="48">
        <f>'2023'!AL10</f>
        <v>6</v>
      </c>
      <c r="AU69" s="48">
        <f>'2023'!AM10</f>
        <v>6</v>
      </c>
      <c r="AV69" s="48">
        <f>'2023'!AN10</f>
        <v>6</v>
      </c>
      <c r="AW69" s="49">
        <f>'2023'!AO10</f>
        <v>2</v>
      </c>
      <c r="AX69" s="50">
        <f>'2023'!AP10</f>
        <v>1</v>
      </c>
      <c r="AY69" s="55">
        <f>'2023'!AQ10</f>
        <v>0</v>
      </c>
      <c r="AZ69" s="56">
        <f>'2023'!AR10</f>
        <v>2036</v>
      </c>
      <c r="BA69" s="56">
        <f>'2023'!AS10</f>
        <v>0</v>
      </c>
      <c r="BB69" s="56">
        <f>'2023'!AT10</f>
        <v>14</v>
      </c>
      <c r="BC69" s="56">
        <f>'2023'!AU10</f>
        <v>0</v>
      </c>
      <c r="BD69" s="56">
        <f>'2023'!AV10</f>
        <v>0</v>
      </c>
      <c r="BE69" s="57">
        <f>'2023'!AW10</f>
        <v>0</v>
      </c>
      <c r="BF69" s="57">
        <f>'2023'!AX10</f>
        <v>0</v>
      </c>
      <c r="BG69" s="57">
        <f>'2023'!AY10</f>
        <v>0</v>
      </c>
      <c r="BH69" s="57">
        <f>'2023'!AZ10</f>
        <v>0</v>
      </c>
      <c r="BI69" s="56">
        <f>'2023'!BA10</f>
        <v>0</v>
      </c>
      <c r="BJ69" s="56">
        <f>'2023'!BB10</f>
        <v>2749</v>
      </c>
      <c r="BK69" s="56">
        <f>'2023'!BC10</f>
        <v>0</v>
      </c>
      <c r="BL69" s="56">
        <f>'2023'!BD10</f>
        <v>0</v>
      </c>
      <c r="BM69" s="58">
        <f>'2023'!BE10</f>
        <v>18</v>
      </c>
      <c r="BN69" s="55">
        <f>'2023'!BF10</f>
        <v>0</v>
      </c>
      <c r="BO69" s="56">
        <f>'2023'!BG10</f>
        <v>2448</v>
      </c>
      <c r="BP69" s="56">
        <f>'2023'!BH10</f>
        <v>0</v>
      </c>
      <c r="BQ69" s="56">
        <f>'2023'!BI10</f>
        <v>23</v>
      </c>
      <c r="BR69" s="56">
        <f>'2023'!BJ10</f>
        <v>0</v>
      </c>
      <c r="BS69" s="56">
        <f>'2023'!BK10</f>
        <v>0</v>
      </c>
      <c r="BT69" s="57">
        <f>'2023'!BL10</f>
        <v>0</v>
      </c>
      <c r="BU69" s="57">
        <f>'2023'!BM10</f>
        <v>0</v>
      </c>
      <c r="BV69" s="57">
        <f>'2023'!BN10</f>
        <v>0</v>
      </c>
      <c r="BW69" s="57">
        <f>'2023'!BO10</f>
        <v>0</v>
      </c>
      <c r="BX69" s="56">
        <f>'2023'!BP10</f>
        <v>0</v>
      </c>
      <c r="BY69" s="56">
        <f>'2023'!BQ10</f>
        <v>2444</v>
      </c>
      <c r="BZ69" s="56">
        <f>'2023'!BR10</f>
        <v>0</v>
      </c>
      <c r="CA69" s="56">
        <f>'2023'!BS10</f>
        <v>0</v>
      </c>
      <c r="CB69" s="58">
        <f>'2023'!BT10</f>
        <v>15</v>
      </c>
      <c r="CC69" s="55">
        <f>'2023'!BU10</f>
        <v>415</v>
      </c>
      <c r="CD69" s="56">
        <f>'2023'!BV10</f>
        <v>1944.8999999999999</v>
      </c>
      <c r="CE69" s="56">
        <f>'2023'!BW10</f>
        <v>4</v>
      </c>
      <c r="CF69" s="56">
        <f>'2023'!BX10</f>
        <v>23</v>
      </c>
      <c r="CG69" s="56">
        <f>'2023'!BY10</f>
        <v>54</v>
      </c>
      <c r="CH69" s="56">
        <f>'2023'!BZ10</f>
        <v>14</v>
      </c>
      <c r="CI69" s="57">
        <f>'2023'!CA10</f>
        <v>7.7</v>
      </c>
      <c r="CJ69" s="57">
        <f>'2023'!CB10</f>
        <v>139.30000000000001</v>
      </c>
      <c r="CK69" s="57">
        <f>'2023'!CC10</f>
        <v>5.76</v>
      </c>
      <c r="CL69" s="57">
        <f>'2023'!CD10</f>
        <v>58.6</v>
      </c>
      <c r="CM69" s="56">
        <f>'2023'!CE10</f>
        <v>76</v>
      </c>
      <c r="CN69" s="56">
        <f>'2023'!CF10</f>
        <v>1766.7</v>
      </c>
      <c r="CO69" s="56">
        <f>'2023'!CG10</f>
        <v>8</v>
      </c>
      <c r="CP69" s="56">
        <f>'2023'!CH10</f>
        <v>0</v>
      </c>
      <c r="CQ69" s="58">
        <f>'2023'!CI10</f>
        <v>11</v>
      </c>
      <c r="CR69" s="55">
        <f>'2023'!CJ10</f>
        <v>648</v>
      </c>
      <c r="CS69" s="56">
        <f>'2023'!CK10</f>
        <v>1182</v>
      </c>
      <c r="CT69" s="56">
        <f>'2023'!CL10</f>
        <v>5</v>
      </c>
      <c r="CU69" s="56">
        <f>'2023'!CM10</f>
        <v>21</v>
      </c>
      <c r="CV69" s="56">
        <f>'2023'!CN10</f>
        <v>92</v>
      </c>
      <c r="CW69" s="56">
        <f>'2023'!CO10</f>
        <v>26</v>
      </c>
      <c r="CX69" s="57">
        <f>'2023'!CP10</f>
        <v>7</v>
      </c>
      <c r="CY69" s="57">
        <f>'2023'!CQ10</f>
        <v>126.6</v>
      </c>
      <c r="CZ69" s="57">
        <f>'2023'!CR10</f>
        <v>4.3</v>
      </c>
      <c r="DA69" s="57">
        <f>'2023'!CS10</f>
        <v>45.1</v>
      </c>
      <c r="DB69" s="56">
        <f>'2023'!CT10</f>
        <v>130</v>
      </c>
      <c r="DC69" s="56">
        <f>'2023'!CU10</f>
        <v>1437.6</v>
      </c>
      <c r="DD69" s="56">
        <f>'2023'!CV10</f>
        <v>10</v>
      </c>
      <c r="DE69" s="56">
        <f>'2023'!CW10</f>
        <v>0</v>
      </c>
      <c r="DF69" s="58">
        <f>'2023'!CX10</f>
        <v>19</v>
      </c>
      <c r="DG69" s="55">
        <f>'2023'!CY10</f>
        <v>930</v>
      </c>
      <c r="DH69" s="56">
        <f>'2023'!CZ10</f>
        <v>3079.2000000000003</v>
      </c>
      <c r="DI69" s="56">
        <f>'2023'!DA10</f>
        <v>9</v>
      </c>
      <c r="DJ69" s="56">
        <f>'2023'!DB10</f>
        <v>33</v>
      </c>
      <c r="DK69" s="56">
        <f>'2023'!DC10</f>
        <v>144</v>
      </c>
      <c r="DL69" s="56">
        <f>'2023'!DD10</f>
        <v>35</v>
      </c>
      <c r="DM69" s="57">
        <f>'2023'!DE10</f>
        <v>6.5</v>
      </c>
      <c r="DN69" s="57">
        <f>'2023'!DF10</f>
        <v>89.1</v>
      </c>
      <c r="DO69" s="57">
        <f>'2023'!DG10</f>
        <v>3.56</v>
      </c>
      <c r="DP69" s="57">
        <f>'2023'!DH10</f>
        <v>45.9</v>
      </c>
      <c r="DQ69" s="56">
        <f>'2023'!DI10</f>
        <v>119</v>
      </c>
      <c r="DR69" s="56">
        <f>'2023'!DJ10</f>
        <v>2877.6000000000004</v>
      </c>
      <c r="DS69" s="56">
        <f>'2023'!DK10</f>
        <v>12</v>
      </c>
      <c r="DT69" s="56">
        <f>'2023'!DL10</f>
        <v>0</v>
      </c>
      <c r="DU69" s="58">
        <f>'2023'!DM10</f>
        <v>22</v>
      </c>
    </row>
    <row r="70" spans="1:125" ht="15.75" customHeight="1" x14ac:dyDescent="0.2">
      <c r="A70" s="33">
        <f t="shared" si="0"/>
        <v>68</v>
      </c>
      <c r="B70" s="11">
        <f>'2025'!A14</f>
        <v>12</v>
      </c>
      <c r="C70" s="11">
        <v>2025</v>
      </c>
      <c r="D70" s="34" t="str">
        <f>'2025'!B14</f>
        <v>Jordan James</v>
      </c>
      <c r="E70" s="14">
        <f>'2025'!C14</f>
        <v>8.2111111111111121</v>
      </c>
      <c r="F70" s="14">
        <f t="shared" si="6"/>
        <v>72.5</v>
      </c>
      <c r="G70" s="35">
        <f t="shared" si="2"/>
        <v>0.39836917223364865</v>
      </c>
      <c r="H70" s="36" t="str">
        <f>'2025'!D14</f>
        <v>Oregon</v>
      </c>
      <c r="I70" s="37">
        <f>'2025'!E14</f>
        <v>2</v>
      </c>
      <c r="J70" s="38">
        <f>'2025'!F14</f>
        <v>38075</v>
      </c>
      <c r="K70" s="39">
        <f>'2025'!G14</f>
        <v>21.090410958904108</v>
      </c>
      <c r="L70" s="39" t="str">
        <f>'2025'!H14</f>
        <v>JR</v>
      </c>
      <c r="M70" s="39">
        <f>'2025'!I14</f>
        <v>21.093150684931508</v>
      </c>
      <c r="N70" s="39" t="str">
        <f t="shared" si="3"/>
        <v>BELL CALF</v>
      </c>
      <c r="O70" s="39" t="str">
        <f t="shared" si="9"/>
        <v>3DOWN</v>
      </c>
      <c r="P70" s="37">
        <f>'2025'!J14</f>
        <v>69</v>
      </c>
      <c r="Q70" s="37">
        <f>'2025'!K14</f>
        <v>205</v>
      </c>
      <c r="R70" s="37">
        <f>'2025'!L14</f>
        <v>4.55</v>
      </c>
      <c r="S70" s="40">
        <f>'2025'!M14</f>
        <v>147</v>
      </c>
      <c r="T70" s="41">
        <f>'2025'!N14</f>
        <v>0</v>
      </c>
      <c r="U70" s="42">
        <f>'2025'!O14</f>
        <v>0</v>
      </c>
      <c r="V70" s="42">
        <f>'2025'!P14</f>
        <v>3.9352776667998399E-2</v>
      </c>
      <c r="W70" s="42">
        <f>'2025'!Q14</f>
        <v>0.12043658261196839</v>
      </c>
      <c r="X70" s="42">
        <f>'2025'!R14</f>
        <v>0.24085564990202482</v>
      </c>
      <c r="Y70" s="42">
        <f>'2025'!S14</f>
        <v>0.24085564990202482</v>
      </c>
      <c r="Z70" s="42">
        <f>'2025'!T14</f>
        <v>0.24085564990202482</v>
      </c>
      <c r="AA70" s="42">
        <f>'2025'!U14</f>
        <v>2.7179508297986248E-2</v>
      </c>
      <c r="AB70" s="42">
        <f>'2025'!V14</f>
        <v>5.2900587784308714E-2</v>
      </c>
      <c r="AC70" s="42">
        <f>'2025'!W14</f>
        <v>5.2900587784308714E-2</v>
      </c>
      <c r="AD70" s="43">
        <f>'2025'!X14</f>
        <v>5.2900587784308714E-2</v>
      </c>
      <c r="AE70" s="44">
        <f>'2025'!Y14</f>
        <v>20.449315068493149</v>
      </c>
      <c r="AF70" s="45">
        <f>'2025'!Z14</f>
        <v>95.661738692057042</v>
      </c>
      <c r="AG70" s="45">
        <f>'2025'!AA14</f>
        <v>30.269901281243438</v>
      </c>
      <c r="AH70" s="45">
        <f>'2025'!AB14</f>
        <v>0.30555555555555558</v>
      </c>
      <c r="AI70" s="45">
        <f>'2025'!AC14</f>
        <v>7.0740740740740744</v>
      </c>
      <c r="AJ70" s="45">
        <f t="shared" si="4"/>
        <v>8.2142857142857135</v>
      </c>
      <c r="AK70" s="45">
        <f t="shared" si="5"/>
        <v>0.10038610038610038</v>
      </c>
      <c r="AL70" s="45">
        <f>'2025'!AD14</f>
        <v>108.3</v>
      </c>
      <c r="AM70" s="45">
        <f>'2025'!AE14</f>
        <v>4.04</v>
      </c>
      <c r="AN70" s="46">
        <f>'2025'!AF14</f>
        <v>37.4</v>
      </c>
      <c r="AO70" s="47">
        <f>'2025'!AG14</f>
        <v>6</v>
      </c>
      <c r="AP70" s="48">
        <f>'2025'!AH14</f>
        <v>5</v>
      </c>
      <c r="AQ70" s="48">
        <f>'2025'!AI14</f>
        <v>4</v>
      </c>
      <c r="AR70" s="48">
        <f>'2025'!AJ14</f>
        <v>3</v>
      </c>
      <c r="AS70" s="48">
        <f>'2025'!AK14</f>
        <v>8</v>
      </c>
      <c r="AT70" s="48">
        <f>'2025'!AL14</f>
        <v>6</v>
      </c>
      <c r="AU70" s="48">
        <f>'2025'!AM14</f>
        <v>5</v>
      </c>
      <c r="AV70" s="48">
        <f>'2025'!AN14</f>
        <v>5</v>
      </c>
      <c r="AW70" s="49">
        <f>'2025'!AO14</f>
        <v>3</v>
      </c>
      <c r="AX70" s="50">
        <f>'2025'!AP14</f>
        <v>1</v>
      </c>
      <c r="AY70" s="55">
        <f>'2025'!AQ14</f>
        <v>0</v>
      </c>
      <c r="AZ70" s="56">
        <f>'2025'!AR14</f>
        <v>1</v>
      </c>
      <c r="BA70" s="56">
        <f>'2025'!AS14</f>
        <v>0</v>
      </c>
      <c r="BB70" s="56">
        <f>'2025'!AT14</f>
        <v>0</v>
      </c>
      <c r="BC70" s="56">
        <f>'2025'!AU14</f>
        <v>0</v>
      </c>
      <c r="BD70" s="56">
        <f>'2025'!AV14</f>
        <v>0</v>
      </c>
      <c r="BE70" s="57">
        <f>'2025'!AW14</f>
        <v>0</v>
      </c>
      <c r="BF70" s="57">
        <f>'2025'!AX14</f>
        <v>0</v>
      </c>
      <c r="BG70" s="57">
        <f>'2025'!AY14</f>
        <v>0</v>
      </c>
      <c r="BH70" s="57">
        <f>'2025'!AZ14</f>
        <v>0</v>
      </c>
      <c r="BI70" s="56">
        <f>'2025'!BA14</f>
        <v>0</v>
      </c>
      <c r="BJ70" s="56">
        <f>'2025'!BB14</f>
        <v>0</v>
      </c>
      <c r="BK70" s="56">
        <f>'2025'!BC14</f>
        <v>0</v>
      </c>
      <c r="BL70" s="56">
        <f>'2025'!BD14</f>
        <v>0</v>
      </c>
      <c r="BM70" s="58">
        <f>'2025'!BE14</f>
        <v>0</v>
      </c>
      <c r="BN70" s="55">
        <f>'2025'!BF14</f>
        <v>0</v>
      </c>
      <c r="BO70" s="56">
        <f>'2025'!BG14</f>
        <v>1</v>
      </c>
      <c r="BP70" s="56">
        <f>'2025'!BH14</f>
        <v>0</v>
      </c>
      <c r="BQ70" s="56">
        <f>'2025'!BI14</f>
        <v>0</v>
      </c>
      <c r="BR70" s="56">
        <f>'2025'!BJ14</f>
        <v>0</v>
      </c>
      <c r="BS70" s="56">
        <f>'2025'!BK14</f>
        <v>0</v>
      </c>
      <c r="BT70" s="57">
        <f>'2025'!BL14</f>
        <v>0</v>
      </c>
      <c r="BU70" s="57">
        <f>'2025'!BM14</f>
        <v>0</v>
      </c>
      <c r="BV70" s="57">
        <f>'2025'!BN14</f>
        <v>0</v>
      </c>
      <c r="BW70" s="57">
        <f>'2025'!BO14</f>
        <v>0</v>
      </c>
      <c r="BX70" s="56">
        <f>'2025'!BP14</f>
        <v>0</v>
      </c>
      <c r="BY70" s="56">
        <f>'2025'!BQ14</f>
        <v>0</v>
      </c>
      <c r="BZ70" s="56">
        <f>'2025'!BR14</f>
        <v>0</v>
      </c>
      <c r="CA70" s="56">
        <f>'2025'!BS14</f>
        <v>0</v>
      </c>
      <c r="CB70" s="58">
        <f>'2025'!BT14</f>
        <v>0</v>
      </c>
      <c r="CC70" s="55">
        <f>'2025'!BU14</f>
        <v>191</v>
      </c>
      <c r="CD70" s="56">
        <f>'2025'!BV14</f>
        <v>2158</v>
      </c>
      <c r="CE70" s="56">
        <f>'2025'!BW14</f>
        <v>5</v>
      </c>
      <c r="CF70" s="56">
        <f>'2025'!BX14</f>
        <v>26</v>
      </c>
      <c r="CG70" s="56">
        <f>'2025'!BY14</f>
        <v>45</v>
      </c>
      <c r="CH70" s="56">
        <f>'2025'!BZ14</f>
        <v>7</v>
      </c>
      <c r="CI70" s="57">
        <f>'2025'!CA14</f>
        <v>4.2444444444444445</v>
      </c>
      <c r="CJ70" s="57">
        <f>'2025'!CB14</f>
        <v>40.6</v>
      </c>
      <c r="CK70" s="57">
        <f>'2025'!CC14</f>
        <v>2.33</v>
      </c>
      <c r="CL70" s="57">
        <f>'2025'!CD14</f>
        <v>12.6</v>
      </c>
      <c r="CM70" s="56">
        <f>'2025'!CE14</f>
        <v>6</v>
      </c>
      <c r="CN70" s="56">
        <f>'2025'!CF14</f>
        <v>2848</v>
      </c>
      <c r="CO70" s="56">
        <f>'2025'!CG14</f>
        <v>1</v>
      </c>
      <c r="CP70" s="56">
        <f>'2025'!CH14</f>
        <v>0</v>
      </c>
      <c r="CQ70" s="58">
        <f>'2025'!CI14</f>
        <v>23</v>
      </c>
      <c r="CR70" s="55">
        <f>'2025'!CJ14</f>
        <v>764</v>
      </c>
      <c r="CS70" s="56">
        <f>'2025'!CK14</f>
        <v>2583</v>
      </c>
      <c r="CT70" s="56">
        <f>'2025'!CL14</f>
        <v>11</v>
      </c>
      <c r="CU70" s="56">
        <f>'2025'!CM14</f>
        <v>33.6</v>
      </c>
      <c r="CV70" s="56">
        <f>'2025'!CN14</f>
        <v>108</v>
      </c>
      <c r="CW70" s="56">
        <f>'2025'!CO14</f>
        <v>33</v>
      </c>
      <c r="CX70" s="57">
        <f>'2025'!CP14</f>
        <v>7.0740740740740744</v>
      </c>
      <c r="CY70" s="57">
        <f>'2025'!CQ14</f>
        <v>108.3</v>
      </c>
      <c r="CZ70" s="57">
        <f>'2025'!CR14</f>
        <v>4.04</v>
      </c>
      <c r="DA70" s="57">
        <f>'2025'!CS14</f>
        <v>37.4</v>
      </c>
      <c r="DB70" s="56">
        <f>'2025'!CT14</f>
        <v>132</v>
      </c>
      <c r="DC70" s="56">
        <f>'2025'!CU14</f>
        <v>4856.5999999999995</v>
      </c>
      <c r="DD70" s="56">
        <f>'2025'!CV14</f>
        <v>15</v>
      </c>
      <c r="DE70" s="56">
        <f>'2025'!CW14</f>
        <v>1</v>
      </c>
      <c r="DF70" s="58">
        <f>'2025'!CX14</f>
        <v>49</v>
      </c>
      <c r="DG70" s="55">
        <f>'2025'!CY14</f>
        <v>1268</v>
      </c>
      <c r="DH70" s="56">
        <f>'2025'!CZ14</f>
        <v>2211</v>
      </c>
      <c r="DI70" s="56">
        <f>'2025'!DA14</f>
        <v>15</v>
      </c>
      <c r="DJ70" s="56">
        <f>'2025'!DB14</f>
        <v>27.599999999999998</v>
      </c>
      <c r="DK70" s="56">
        <f>'2025'!DC14</f>
        <v>233</v>
      </c>
      <c r="DL70" s="56">
        <f>'2025'!DD14</f>
        <v>57</v>
      </c>
      <c r="DM70" s="57">
        <f>'2025'!DE14</f>
        <v>5.4420600858369097</v>
      </c>
      <c r="DN70" s="57">
        <f>'2025'!DF14</f>
        <v>79.7</v>
      </c>
      <c r="DO70" s="57">
        <f>'2025'!DG14</f>
        <v>3.18</v>
      </c>
      <c r="DP70" s="57">
        <f>'2025'!DH14</f>
        <v>18.399999999999999</v>
      </c>
      <c r="DQ70" s="56">
        <f>'2025'!DI14</f>
        <v>207</v>
      </c>
      <c r="DR70" s="56">
        <f>'2025'!DJ14</f>
        <v>3913</v>
      </c>
      <c r="DS70" s="56">
        <f>'2025'!DK14</f>
        <v>26</v>
      </c>
      <c r="DT70" s="56">
        <f>'2025'!DL14</f>
        <v>0</v>
      </c>
      <c r="DU70" s="58">
        <f>'2025'!DM14</f>
        <v>24</v>
      </c>
    </row>
    <row r="71" spans="1:125" ht="15.75" customHeight="1" x14ac:dyDescent="0.2">
      <c r="A71" s="33">
        <f t="shared" si="0"/>
        <v>69</v>
      </c>
      <c r="B71" s="11">
        <f>'2019'!A10</f>
        <v>8</v>
      </c>
      <c r="C71" s="11">
        <v>2019</v>
      </c>
      <c r="D71" s="34" t="str">
        <f>'2019'!B10</f>
        <v>Bryce Love</v>
      </c>
      <c r="E71" s="14">
        <f>'2019'!C10</f>
        <v>8.1833333333333336</v>
      </c>
      <c r="F71" s="14">
        <f t="shared" si="6"/>
        <v>72.099999999999994</v>
      </c>
      <c r="G71" s="35">
        <f t="shared" si="2"/>
        <v>0.38694520841144903</v>
      </c>
      <c r="H71" s="36" t="str">
        <f>'2019'!D10</f>
        <v>Stanford</v>
      </c>
      <c r="I71" s="37">
        <f>'2019'!E10</f>
        <v>5</v>
      </c>
      <c r="J71" s="38">
        <f>'2019'!F10</f>
        <v>35619</v>
      </c>
      <c r="K71" s="39">
        <f>'2019'!G10</f>
        <v>27.81917808219178</v>
      </c>
      <c r="L71" s="39" t="str">
        <f>'2019'!H10</f>
        <v>SR</v>
      </c>
      <c r="M71" s="39">
        <f>'2019'!I10</f>
        <v>21.81095890410959</v>
      </c>
      <c r="N71" s="39" t="str">
        <f t="shared" si="3"/>
        <v>JITTERBUG</v>
      </c>
      <c r="O71" s="39" t="str">
        <f t="shared" si="9"/>
        <v>3DOWN</v>
      </c>
      <c r="P71" s="37">
        <f>'2019'!J10</f>
        <v>69</v>
      </c>
      <c r="Q71" s="37">
        <f>'2019'!K10</f>
        <v>200</v>
      </c>
      <c r="R71" s="37">
        <f>'2019'!L10</f>
        <v>4.3499999999999996</v>
      </c>
      <c r="S71" s="40">
        <f>'2019'!M10</f>
        <v>112</v>
      </c>
      <c r="T71" s="41">
        <f>'2019'!N10</f>
        <v>0</v>
      </c>
      <c r="U71" s="42">
        <f>'2019'!O10</f>
        <v>7.7415122191241595E-2</v>
      </c>
      <c r="V71" s="42">
        <f>'2019'!P10</f>
        <v>0.1804857621440536</v>
      </c>
      <c r="W71" s="42">
        <f>'2019'!Q10</f>
        <v>0.39496416099981618</v>
      </c>
      <c r="X71" s="42">
        <f>'2019'!R10</f>
        <v>0.16818090046436504</v>
      </c>
      <c r="Y71" s="42">
        <f>'2019'!S10</f>
        <v>0.2815725307320906</v>
      </c>
      <c r="Z71" s="42">
        <f>'2019'!T10</f>
        <v>0.23933665112227701</v>
      </c>
      <c r="AA71" s="42">
        <f>'2019'!U10</f>
        <v>1.2653374233128834E-2</v>
      </c>
      <c r="AB71" s="42">
        <f>'2019'!V10</f>
        <v>2.7887323943661974E-2</v>
      </c>
      <c r="AC71" s="42">
        <f>'2019'!W10</f>
        <v>2.7887323943661974E-2</v>
      </c>
      <c r="AD71" s="43">
        <f>'2019'!X10</f>
        <v>2.3704225352112678E-2</v>
      </c>
      <c r="AE71" s="44">
        <f>'2019'!Y10</f>
        <v>19.164383561643834</v>
      </c>
      <c r="AF71" s="45">
        <f>'2019'!Z10</f>
        <v>111.71280676140373</v>
      </c>
      <c r="AG71" s="45">
        <f>'2019'!AA10</f>
        <v>29.531611006091154</v>
      </c>
      <c r="AH71" s="45">
        <f>'2019'!AB10</f>
        <v>0.26060606060606062</v>
      </c>
      <c r="AI71" s="45">
        <f>'2019'!AC10</f>
        <v>8.1</v>
      </c>
      <c r="AJ71" s="45">
        <f t="shared" si="4"/>
        <v>9.408163265306122</v>
      </c>
      <c r="AK71" s="45">
        <f t="shared" si="5"/>
        <v>0.10810810810810811</v>
      </c>
      <c r="AL71" s="45">
        <f>'2019'!AD10</f>
        <v>125.1</v>
      </c>
      <c r="AM71" s="45">
        <f>'2019'!AE10</f>
        <v>4.3</v>
      </c>
      <c r="AN71" s="46">
        <f>'2019'!AF10</f>
        <v>66.400000000000006</v>
      </c>
      <c r="AO71" s="47">
        <f>'2019'!AG10</f>
        <v>5</v>
      </c>
      <c r="AP71" s="48">
        <f>'2019'!AH10</f>
        <v>2</v>
      </c>
      <c r="AQ71" s="48">
        <f>'2019'!AI10</f>
        <v>7</v>
      </c>
      <c r="AR71" s="48">
        <f t="shared" ref="AR71:AR72" si="27">IF(AF71&gt;113.25,10,IF(AF71&gt;=107.84,9,IF(AF71&gt;=105.37,8,IF(AF71&gt;=103.25,7,IF(AF71&gt;=100.55,6,IF(AF71&gt;=98.75,5,IF(AF71&gt;=96.08,4,IF(AF71&gt;=94.39,3,IF(AF71&gt;=88.43,2,IF(AF71&gt;=85.16,1,IF(AF71&lt;85.16,0,FALSE)))))))))))</f>
        <v>9</v>
      </c>
      <c r="AS71" s="48">
        <f>'2019'!AK10</f>
        <v>7</v>
      </c>
      <c r="AT71" s="48">
        <f>'2019'!AL10</f>
        <v>8</v>
      </c>
      <c r="AU71" s="48">
        <f>'2019'!AM10</f>
        <v>6</v>
      </c>
      <c r="AV71" s="48">
        <f>'2019'!AN10</f>
        <v>6</v>
      </c>
      <c r="AW71" s="49" t="str">
        <f t="shared" ref="AW71:AW72" si="28">IF(S71=1,10,IF(S71=2,7,IF(S71=3,6,IF(S71=4,4,IF(S71=5,3,IF(S71=6,2,IF(S71=7,1,IF(S71=0,0,"-"))))))))</f>
        <v>-</v>
      </c>
      <c r="AX71" s="50">
        <f>'2019'!AP10</f>
        <v>0</v>
      </c>
      <c r="AY71" s="55">
        <f>'2019'!AQ10</f>
        <v>0</v>
      </c>
      <c r="AZ71" s="56">
        <f>'2019'!AR10</f>
        <v>2064</v>
      </c>
      <c r="BA71" s="56">
        <f>'2019'!AS10</f>
        <v>0</v>
      </c>
      <c r="BB71" s="56">
        <f>'2019'!AT10</f>
        <v>22</v>
      </c>
      <c r="BC71" s="56">
        <f>'2019'!AU10</f>
        <v>0</v>
      </c>
      <c r="BD71" s="56">
        <f>'2019'!AV10</f>
        <v>0</v>
      </c>
      <c r="BE71" s="57">
        <f>'2019'!AW10</f>
        <v>0</v>
      </c>
      <c r="BF71" s="57">
        <f>'2019'!AX10</f>
        <v>0</v>
      </c>
      <c r="BG71" s="57">
        <f>'2019'!AY10</f>
        <v>0</v>
      </c>
      <c r="BH71" s="57">
        <f>'2019'!AZ10</f>
        <v>0</v>
      </c>
      <c r="BI71" s="56">
        <f>'2019'!BA10</f>
        <v>0</v>
      </c>
      <c r="BJ71" s="56">
        <f>'2019'!BB10</f>
        <v>2988</v>
      </c>
      <c r="BK71" s="56">
        <f>'2019'!BC10</f>
        <v>0</v>
      </c>
      <c r="BL71" s="56">
        <f>'2019'!BD10</f>
        <v>0</v>
      </c>
      <c r="BM71" s="58">
        <f>'2019'!BE10</f>
        <v>20</v>
      </c>
      <c r="BN71" s="55">
        <f>'2019'!BF10</f>
        <v>226</v>
      </c>
      <c r="BO71" s="56">
        <f>'2019'!BG10</f>
        <v>3132</v>
      </c>
      <c r="BP71" s="56">
        <f>'2019'!BH10</f>
        <v>2</v>
      </c>
      <c r="BQ71" s="56">
        <f>'2019'!BI10</f>
        <v>33</v>
      </c>
      <c r="BR71" s="56">
        <f>'2019'!BJ10</f>
        <v>29</v>
      </c>
      <c r="BS71" s="56">
        <f>'2019'!BK10</f>
        <v>8</v>
      </c>
      <c r="BT71" s="57">
        <f>'2019'!BL10</f>
        <v>7.8</v>
      </c>
      <c r="BU71" s="57">
        <f>'2019'!BM10</f>
        <v>156.69999999999999</v>
      </c>
      <c r="BV71" s="57">
        <f>'2019'!BN10</f>
        <v>4.3099999999999996</v>
      </c>
      <c r="BW71" s="57">
        <f>'2019'!BO10</f>
        <v>65</v>
      </c>
      <c r="BX71" s="56">
        <f>'2019'!BP10</f>
        <v>246</v>
      </c>
      <c r="BY71" s="56">
        <f>'2019'!BQ10</f>
        <v>2965</v>
      </c>
      <c r="BZ71" s="56">
        <f>'2019'!BR10</f>
        <v>15</v>
      </c>
      <c r="CA71" s="56">
        <f>'2019'!BS10</f>
        <v>0</v>
      </c>
      <c r="CB71" s="58">
        <f>'2019'!BT10</f>
        <v>30</v>
      </c>
      <c r="CC71" s="55">
        <f>'2019'!BU10</f>
        <v>779</v>
      </c>
      <c r="CD71" s="56">
        <f>'2019'!BV10</f>
        <v>2720</v>
      </c>
      <c r="CE71" s="56">
        <f>'2019'!BW10</f>
        <v>3</v>
      </c>
      <c r="CF71" s="56">
        <f>'2019'!BX10</f>
        <v>20</v>
      </c>
      <c r="CG71" s="56">
        <f>'2019'!BY10</f>
        <v>112</v>
      </c>
      <c r="CH71" s="56">
        <f>'2019'!BZ10</f>
        <v>31</v>
      </c>
      <c r="CI71" s="57">
        <f>'2019'!CA10</f>
        <v>7</v>
      </c>
      <c r="CJ71" s="57">
        <f>'2019'!CB10</f>
        <v>134.1</v>
      </c>
      <c r="CK71" s="57">
        <f>'2019'!CC10</f>
        <v>4.5999999999999996</v>
      </c>
      <c r="CL71" s="57">
        <f>'2019'!CD10</f>
        <v>56.6</v>
      </c>
      <c r="CM71" s="56">
        <f>'2019'!CE10</f>
        <v>83</v>
      </c>
      <c r="CN71" s="56">
        <f>'2019'!CF10</f>
        <v>2056</v>
      </c>
      <c r="CO71" s="56">
        <f>'2019'!CG10</f>
        <v>8</v>
      </c>
      <c r="CP71" s="56">
        <f>'2019'!CH10</f>
        <v>0</v>
      </c>
      <c r="CQ71" s="58">
        <f>'2019'!CI10</f>
        <v>15</v>
      </c>
      <c r="CR71" s="55">
        <f>'2019'!CJ10</f>
        <v>2116</v>
      </c>
      <c r="CS71" s="56">
        <f>'2019'!CK10</f>
        <v>2833</v>
      </c>
      <c r="CT71" s="56">
        <f>'2019'!CL10</f>
        <v>19</v>
      </c>
      <c r="CU71" s="56">
        <f>'2019'!CM10</f>
        <v>31</v>
      </c>
      <c r="CV71" s="56">
        <f>'2019'!CN10</f>
        <v>262</v>
      </c>
      <c r="CW71" s="56">
        <f>'2019'!CO10</f>
        <v>76</v>
      </c>
      <c r="CX71" s="57">
        <f>'2019'!CP10</f>
        <v>8.1</v>
      </c>
      <c r="CY71" s="57">
        <f>'2019'!CQ10</f>
        <v>125.1</v>
      </c>
      <c r="CZ71" s="57">
        <f>'2019'!CR10</f>
        <v>4.3</v>
      </c>
      <c r="DA71" s="57">
        <f>'2019'!CS10</f>
        <v>66.400000000000006</v>
      </c>
      <c r="DB71" s="56">
        <f>'2019'!CT10</f>
        <v>33</v>
      </c>
      <c r="DC71" s="56">
        <f>'2019'!CU10</f>
        <v>2608</v>
      </c>
      <c r="DD71" s="56">
        <f>'2019'!CV10</f>
        <v>6</v>
      </c>
      <c r="DE71" s="56">
        <f>'2019'!CW10</f>
        <v>0</v>
      </c>
      <c r="DF71" s="58">
        <f>'2019'!CX10</f>
        <v>23</v>
      </c>
      <c r="DG71" s="55">
        <f>'2019'!CY10</f>
        <v>734</v>
      </c>
      <c r="DH71" s="56">
        <f>'2019'!CZ10</f>
        <v>1403</v>
      </c>
      <c r="DI71" s="56">
        <f>'2019'!DA10</f>
        <v>6</v>
      </c>
      <c r="DJ71" s="56">
        <f>'2019'!DB10</f>
        <v>16</v>
      </c>
      <c r="DK71" s="56">
        <f>'2019'!DC10</f>
        <v>165</v>
      </c>
      <c r="DL71" s="56">
        <f>'2019'!DD10</f>
        <v>43</v>
      </c>
      <c r="DM71" s="57">
        <f>'2019'!DE10</f>
        <v>4.4000000000000004</v>
      </c>
      <c r="DN71" s="57">
        <f>'2019'!DF10</f>
        <v>94.1</v>
      </c>
      <c r="DO71" s="57">
        <f>'2019'!DG10</f>
        <v>3.55</v>
      </c>
      <c r="DP71" s="57">
        <f>'2019'!DH10</f>
        <v>41.3</v>
      </c>
      <c r="DQ71" s="56">
        <f>'2019'!DI10</f>
        <v>99</v>
      </c>
      <c r="DR71" s="56">
        <f>'2019'!DJ10</f>
        <v>3550</v>
      </c>
      <c r="DS71" s="56">
        <f>'2019'!DK10</f>
        <v>20</v>
      </c>
      <c r="DT71" s="56">
        <f>'2019'!DL10</f>
        <v>0</v>
      </c>
      <c r="DU71" s="58">
        <f>'2019'!DM10</f>
        <v>29</v>
      </c>
    </row>
    <row r="72" spans="1:125" ht="15.75" customHeight="1" x14ac:dyDescent="0.2">
      <c r="A72" s="33">
        <f t="shared" si="0"/>
        <v>70</v>
      </c>
      <c r="B72" s="11">
        <f>'2021'!A8</f>
        <v>6</v>
      </c>
      <c r="C72" s="11">
        <v>2021</v>
      </c>
      <c r="D72" s="34" t="str">
        <f>'2021'!B8</f>
        <v>Chuba Hubbard</v>
      </c>
      <c r="E72" s="14">
        <f>'2021'!C8</f>
        <v>8.094444444444445</v>
      </c>
      <c r="F72" s="14">
        <f t="shared" si="6"/>
        <v>71.7</v>
      </c>
      <c r="G72" s="35">
        <f t="shared" si="2"/>
        <v>0.35038852418041139</v>
      </c>
      <c r="H72" s="36" t="str">
        <f>'2021'!D8</f>
        <v>Oklahoma State</v>
      </c>
      <c r="I72" s="37">
        <f>'2021'!E8</f>
        <v>3</v>
      </c>
      <c r="J72" s="38">
        <f>'2021'!F8</f>
        <v>36322</v>
      </c>
      <c r="K72" s="39">
        <f>'2021'!G8</f>
        <v>25.893150684931506</v>
      </c>
      <c r="L72" s="39" t="str">
        <f>'2021'!H8</f>
        <v>JR</v>
      </c>
      <c r="M72" s="39">
        <f>'2021'!I8</f>
        <v>21.898630136986302</v>
      </c>
      <c r="N72" s="39" t="str">
        <f t="shared" si="3"/>
        <v>BELL COW</v>
      </c>
      <c r="O72" s="39" t="str">
        <f t="shared" si="9"/>
        <v>HORSE</v>
      </c>
      <c r="P72" s="37">
        <f>'2021'!J8</f>
        <v>72</v>
      </c>
      <c r="Q72" s="37">
        <f>'2021'!K8</f>
        <v>210</v>
      </c>
      <c r="R72" s="37">
        <f>'2021'!L8</f>
        <v>4.51</v>
      </c>
      <c r="S72" s="40">
        <f>'2021'!M8</f>
        <v>126</v>
      </c>
      <c r="T72" s="41">
        <f>'2021'!N8</f>
        <v>0</v>
      </c>
      <c r="U72" s="42">
        <f>'2021'!O8</f>
        <v>0</v>
      </c>
      <c r="V72" s="42">
        <f>'2021'!P8</f>
        <v>0.1511842509996924</v>
      </c>
      <c r="W72" s="42">
        <f>'2021'!Q8</f>
        <v>0.38671411625148278</v>
      </c>
      <c r="X72" s="42">
        <f>'2021'!R8</f>
        <v>0.14462193823216188</v>
      </c>
      <c r="Y72" s="42">
        <f>'2021'!S8</f>
        <v>0.26566802724182231</v>
      </c>
      <c r="Z72" s="42">
        <f>'2021'!T8</f>
        <v>0.2391012245176401</v>
      </c>
      <c r="AA72" s="42">
        <f>'2021'!U8</f>
        <v>6.584362139917696E-2</v>
      </c>
      <c r="AB72" s="42">
        <f>'2021'!V8</f>
        <v>1.9734345351043642E-2</v>
      </c>
      <c r="AC72" s="42">
        <f>'2021'!W8</f>
        <v>4.27889833751103E-2</v>
      </c>
      <c r="AD72" s="43">
        <f>'2021'!X8</f>
        <v>3.851008503759927E-2</v>
      </c>
      <c r="AE72" s="44">
        <f>'2021'!Y8</f>
        <v>19.238356164383561</v>
      </c>
      <c r="AF72" s="45">
        <f>'2021'!Z8</f>
        <v>101.51801629838111</v>
      </c>
      <c r="AG72" s="45">
        <f>'2021'!AA8</f>
        <v>28.47800925925926</v>
      </c>
      <c r="AH72" s="45">
        <f>'2021'!AB8</f>
        <v>0.16541353383458646</v>
      </c>
      <c r="AI72" s="45">
        <f>'2021'!AC8</f>
        <v>6.4</v>
      </c>
      <c r="AJ72" s="45">
        <f t="shared" si="4"/>
        <v>12.128205128205128</v>
      </c>
      <c r="AK72" s="45">
        <f t="shared" si="5"/>
        <v>5.6737588652482268E-2</v>
      </c>
      <c r="AL72" s="45">
        <f>'2021'!AD8</f>
        <v>96</v>
      </c>
      <c r="AM72" s="45">
        <f>'2021'!AE8</f>
        <v>3.96</v>
      </c>
      <c r="AN72" s="46">
        <f>'2021'!AF8</f>
        <v>49.2</v>
      </c>
      <c r="AO72" s="47">
        <f>'2021'!AG8</f>
        <v>5</v>
      </c>
      <c r="AP72" s="48">
        <f>'2021'!AH8</f>
        <v>4</v>
      </c>
      <c r="AQ72" s="48">
        <f>'2021'!AI8</f>
        <v>7</v>
      </c>
      <c r="AR72" s="48">
        <f t="shared" si="27"/>
        <v>6</v>
      </c>
      <c r="AS72" s="48">
        <f>'2021'!AK8</f>
        <v>2</v>
      </c>
      <c r="AT72" s="48">
        <f>'2021'!AL8</f>
        <v>4</v>
      </c>
      <c r="AU72" s="48">
        <f>'2021'!AM8</f>
        <v>4</v>
      </c>
      <c r="AV72" s="48">
        <f>'2021'!AN8</f>
        <v>4</v>
      </c>
      <c r="AW72" s="49" t="str">
        <f t="shared" si="28"/>
        <v>-</v>
      </c>
      <c r="AX72" s="50">
        <f>'2021'!AP8</f>
        <v>1</v>
      </c>
      <c r="AY72" s="55">
        <f>'2021'!AQ8</f>
        <v>0</v>
      </c>
      <c r="AZ72" s="56">
        <f>'2021'!AR8</f>
        <v>2221</v>
      </c>
      <c r="BA72" s="56">
        <f>'2021'!AS8</f>
        <v>0</v>
      </c>
      <c r="BB72" s="56">
        <f>'2021'!AT8</f>
        <v>32</v>
      </c>
      <c r="BC72" s="56">
        <f>'2021'!AU8</f>
        <v>0</v>
      </c>
      <c r="BD72" s="56">
        <f>'2021'!AV8</f>
        <v>0</v>
      </c>
      <c r="BE72" s="57">
        <f>'2021'!AW8</f>
        <v>0</v>
      </c>
      <c r="BF72" s="57">
        <f>'2021'!AX8</f>
        <v>0</v>
      </c>
      <c r="BG72" s="57">
        <f>'2021'!AY8</f>
        <v>0</v>
      </c>
      <c r="BH72" s="57">
        <f>'2021'!AZ8</f>
        <v>0</v>
      </c>
      <c r="BI72" s="56">
        <f>'2021'!BA8</f>
        <v>0</v>
      </c>
      <c r="BJ72" s="56">
        <f>'2021'!BB8</f>
        <v>4211</v>
      </c>
      <c r="BK72" s="56">
        <f>'2021'!BC8</f>
        <v>0</v>
      </c>
      <c r="BL72" s="56">
        <f>'2021'!BD8</f>
        <v>0</v>
      </c>
      <c r="BM72" s="58">
        <f>'2021'!BE8</f>
        <v>29</v>
      </c>
      <c r="BN72" s="55">
        <f>'2021'!BF8</f>
        <v>0</v>
      </c>
      <c r="BO72" s="56">
        <f>'2021'!BG8</f>
        <v>2337</v>
      </c>
      <c r="BP72" s="56">
        <f>'2021'!BH8</f>
        <v>0</v>
      </c>
      <c r="BQ72" s="56">
        <f>'2021'!BI8</f>
        <v>34</v>
      </c>
      <c r="BR72" s="56">
        <f>'2021'!BJ8</f>
        <v>0</v>
      </c>
      <c r="BS72" s="56">
        <f>'2021'!BK8</f>
        <v>0</v>
      </c>
      <c r="BT72" s="57">
        <f>'2021'!BL8</f>
        <v>0</v>
      </c>
      <c r="BU72" s="57">
        <f>'2021'!BM8</f>
        <v>0</v>
      </c>
      <c r="BV72" s="57">
        <f>'2021'!BN8</f>
        <v>0</v>
      </c>
      <c r="BW72" s="57">
        <f>'2021'!BO8</f>
        <v>0</v>
      </c>
      <c r="BX72" s="56">
        <f>'2021'!BP8</f>
        <v>0</v>
      </c>
      <c r="BY72" s="56">
        <f>'2021'!BQ8</f>
        <v>5059</v>
      </c>
      <c r="BZ72" s="56">
        <f>'2021'!BR8</f>
        <v>0</v>
      </c>
      <c r="CA72" s="56">
        <f>'2021'!BS8</f>
        <v>0</v>
      </c>
      <c r="CB72" s="58">
        <f>'2021'!BT8</f>
        <v>37</v>
      </c>
      <c r="CC72" s="55">
        <f>'2021'!BU8</f>
        <v>754</v>
      </c>
      <c r="CD72" s="56">
        <f>'2021'!BV8</f>
        <v>2474</v>
      </c>
      <c r="CE72" s="56">
        <f>'2021'!BW8</f>
        <v>7</v>
      </c>
      <c r="CF72" s="56">
        <f>'2021'!BX8</f>
        <v>30</v>
      </c>
      <c r="CG72" s="56">
        <f>'2021'!BY8</f>
        <v>122</v>
      </c>
      <c r="CH72" s="56">
        <f>'2021'!BZ8</f>
        <v>27</v>
      </c>
      <c r="CI72" s="57">
        <f>'2021'!CA8</f>
        <v>6.2</v>
      </c>
      <c r="CJ72" s="57">
        <f>'2021'!CB8</f>
        <v>94</v>
      </c>
      <c r="CK72" s="57">
        <f>'2021'!CC8</f>
        <v>3.87</v>
      </c>
      <c r="CL72" s="57">
        <f>'2021'!CD8</f>
        <v>31.4</v>
      </c>
      <c r="CM72" s="56">
        <f>'2021'!CE8</f>
        <v>229</v>
      </c>
      <c r="CN72" s="56">
        <f>'2021'!CF8</f>
        <v>4028</v>
      </c>
      <c r="CO72" s="56">
        <f>'2021'!CG8</f>
        <v>8</v>
      </c>
      <c r="CP72" s="56">
        <f>'2021'!CH8</f>
        <v>0</v>
      </c>
      <c r="CQ72" s="58">
        <f>'2021'!CI8</f>
        <v>33</v>
      </c>
      <c r="CR72" s="55">
        <f>'2021'!CJ8</f>
        <v>2090</v>
      </c>
      <c r="CS72" s="56">
        <f>'2021'!CK8</f>
        <v>2985</v>
      </c>
      <c r="CT72" s="56">
        <f>'2021'!CL8</f>
        <v>21</v>
      </c>
      <c r="CU72" s="56">
        <f>'2021'!CM8</f>
        <v>27</v>
      </c>
      <c r="CV72" s="56">
        <f>'2021'!CN8</f>
        <v>328</v>
      </c>
      <c r="CW72" s="56">
        <f>'2021'!CO8</f>
        <v>77</v>
      </c>
      <c r="CX72" s="57">
        <f>'2021'!CP8</f>
        <v>6.4</v>
      </c>
      <c r="CY72" s="57">
        <f>'2021'!CQ8</f>
        <v>96</v>
      </c>
      <c r="CZ72" s="57">
        <f>'2021'!CR8</f>
        <v>3.96</v>
      </c>
      <c r="DA72" s="57">
        <f>'2021'!CS8</f>
        <v>49.2</v>
      </c>
      <c r="DB72" s="56">
        <f>'2021'!CT8</f>
        <v>192</v>
      </c>
      <c r="DC72" s="56">
        <f>'2021'!CU8</f>
        <v>2916</v>
      </c>
      <c r="DD72" s="56">
        <f>'2021'!CV8</f>
        <v>23</v>
      </c>
      <c r="DE72" s="56">
        <f>'2021'!CW8</f>
        <v>0</v>
      </c>
      <c r="DF72" s="58">
        <f>'2021'!CX8</f>
        <v>23</v>
      </c>
      <c r="DG72" s="55">
        <f>'2021'!CY8</f>
        <v>627</v>
      </c>
      <c r="DH72" s="56">
        <f>'2021'!CZ8</f>
        <v>2060</v>
      </c>
      <c r="DI72" s="56">
        <f>'2021'!DA8</f>
        <v>5</v>
      </c>
      <c r="DJ72" s="56">
        <f>'2021'!DB8</f>
        <v>17</v>
      </c>
      <c r="DK72" s="56">
        <f>'2021'!DC8</f>
        <v>133</v>
      </c>
      <c r="DL72" s="56">
        <f>'2021'!DD8</f>
        <v>22</v>
      </c>
      <c r="DM72" s="57">
        <f>'2021'!DE8</f>
        <v>4.7</v>
      </c>
      <c r="DN72" s="57">
        <f>'2021'!DF8</f>
        <v>44.3</v>
      </c>
      <c r="DO72" s="57">
        <f>'2021'!DG8</f>
        <v>2.5</v>
      </c>
      <c r="DP72" s="57">
        <f>'2021'!DH8</f>
        <v>32.700000000000003</v>
      </c>
      <c r="DQ72" s="56">
        <f>'2021'!DI8</f>
        <v>52</v>
      </c>
      <c r="DR72" s="56">
        <f>'2021'!DJ8</f>
        <v>2635</v>
      </c>
      <c r="DS72" s="56">
        <f>'2021'!DK8</f>
        <v>8</v>
      </c>
      <c r="DT72" s="56">
        <f>'2021'!DL8</f>
        <v>0</v>
      </c>
      <c r="DU72" s="58">
        <f>'2021'!DM8</f>
        <v>18</v>
      </c>
    </row>
    <row r="73" spans="1:125" ht="15.75" customHeight="1" x14ac:dyDescent="0.2">
      <c r="A73" s="33">
        <f t="shared" si="0"/>
        <v>71</v>
      </c>
      <c r="B73" s="11">
        <f>'2025'!A15</f>
        <v>13</v>
      </c>
      <c r="C73" s="11">
        <v>2025</v>
      </c>
      <c r="D73" s="34" t="str">
        <f>'2025'!B15</f>
        <v>Dylan Sampson</v>
      </c>
      <c r="E73" s="14">
        <f>'2025'!C15</f>
        <v>8.0666666666666664</v>
      </c>
      <c r="F73" s="14">
        <f t="shared" si="6"/>
        <v>71.3</v>
      </c>
      <c r="G73" s="35">
        <f t="shared" si="2"/>
        <v>0.33896456035821176</v>
      </c>
      <c r="H73" s="36" t="str">
        <f>'2025'!D15</f>
        <v>Tennessee</v>
      </c>
      <c r="I73" s="37">
        <f>'2025'!E15</f>
        <v>1</v>
      </c>
      <c r="J73" s="38">
        <f>'2025'!F15</f>
        <v>38244</v>
      </c>
      <c r="K73" s="39">
        <f>'2025'!G15</f>
        <v>20.627397260273973</v>
      </c>
      <c r="L73" s="39" t="str">
        <f>'2025'!H15</f>
        <v>JR</v>
      </c>
      <c r="M73" s="39">
        <f>'2025'!I15</f>
        <v>20.63013698630137</v>
      </c>
      <c r="N73" s="39" t="str">
        <f t="shared" si="3"/>
        <v>DYNAMIC</v>
      </c>
      <c r="O73" s="39" t="str">
        <f t="shared" si="9"/>
        <v>SLASHER</v>
      </c>
      <c r="P73" s="37">
        <f>'2025'!J15</f>
        <v>68</v>
      </c>
      <c r="Q73" s="37">
        <f>'2025'!K15</f>
        <v>200</v>
      </c>
      <c r="R73" s="37">
        <f>'2025'!L15</f>
        <v>4.42</v>
      </c>
      <c r="S73" s="40">
        <f>'2025'!M15</f>
        <v>126</v>
      </c>
      <c r="T73" s="41">
        <f>'2025'!N15</f>
        <v>0</v>
      </c>
      <c r="U73" s="42">
        <f>'2025'!O15</f>
        <v>0</v>
      </c>
      <c r="V73" s="42">
        <f>'2025'!P15</f>
        <v>7.8957382039573823E-2</v>
      </c>
      <c r="W73" s="42">
        <f>'2025'!Q15</f>
        <v>0.14508928571428573</v>
      </c>
      <c r="X73" s="42">
        <f>'2025'!R15</f>
        <v>0.28064560534104205</v>
      </c>
      <c r="Y73" s="42">
        <f>'2025'!S15</f>
        <v>0.28064560534104205</v>
      </c>
      <c r="Z73" s="42">
        <f>'2025'!T15</f>
        <v>0.28064560534104205</v>
      </c>
      <c r="AA73" s="42">
        <f>'2025'!U15</f>
        <v>5.9964364035087724E-2</v>
      </c>
      <c r="AB73" s="42">
        <f>'2025'!V15</f>
        <v>4.9728752260397829E-2</v>
      </c>
      <c r="AC73" s="42">
        <f>'2025'!W15</f>
        <v>5.484655814774278E-2</v>
      </c>
      <c r="AD73" s="43">
        <f>'2025'!X15</f>
        <v>5.484655814774278E-2</v>
      </c>
      <c r="AE73" s="44">
        <f>'2025'!Y15</f>
        <v>19.986301369863014</v>
      </c>
      <c r="AF73" s="45">
        <f>'2025'!Z15</f>
        <v>104.802324159725</v>
      </c>
      <c r="AG73" s="45">
        <f>'2025'!AA15</f>
        <v>30.406574394463664</v>
      </c>
      <c r="AH73" s="45">
        <f>'2025'!AB15</f>
        <v>0.28971962616822428</v>
      </c>
      <c r="AI73" s="45">
        <f>'2025'!AC15</f>
        <v>5.7674418604651159</v>
      </c>
      <c r="AJ73" s="45">
        <f t="shared" si="4"/>
        <v>8.625</v>
      </c>
      <c r="AK73" s="45">
        <f t="shared" si="5"/>
        <v>7.1942446043165464E-2</v>
      </c>
      <c r="AL73" s="45">
        <f>'2025'!AD15</f>
        <v>107.5</v>
      </c>
      <c r="AM73" s="45">
        <f>'2025'!AE15</f>
        <v>3.6</v>
      </c>
      <c r="AN73" s="46">
        <f>'2025'!AF15</f>
        <v>36.4</v>
      </c>
      <c r="AO73" s="47">
        <f>'2025'!AG15</f>
        <v>8</v>
      </c>
      <c r="AP73" s="48">
        <f>'2025'!AH15</f>
        <v>6</v>
      </c>
      <c r="AQ73" s="48">
        <f>'2025'!AI15</f>
        <v>5</v>
      </c>
      <c r="AR73" s="48">
        <f>'2025'!AJ15</f>
        <v>7</v>
      </c>
      <c r="AS73" s="48">
        <f>'2025'!AK15</f>
        <v>8</v>
      </c>
      <c r="AT73" s="48">
        <f>'2025'!AL15</f>
        <v>1</v>
      </c>
      <c r="AU73" s="48">
        <f>'2025'!AM15</f>
        <v>5</v>
      </c>
      <c r="AV73" s="48">
        <f>'2025'!AN15</f>
        <v>2</v>
      </c>
      <c r="AW73" s="49">
        <f>'2025'!AO15</f>
        <v>4</v>
      </c>
      <c r="AX73" s="50">
        <f>'2025'!AP15</f>
        <v>0</v>
      </c>
      <c r="AY73" s="55">
        <f>'2025'!AQ15</f>
        <v>0</v>
      </c>
      <c r="AZ73" s="56">
        <f>'2025'!AR15</f>
        <v>1</v>
      </c>
      <c r="BA73" s="56">
        <f>'2025'!AS15</f>
        <v>0</v>
      </c>
      <c r="BB73" s="56">
        <f>'2025'!AT15</f>
        <v>0</v>
      </c>
      <c r="BC73" s="56">
        <f>'2025'!AU15</f>
        <v>0</v>
      </c>
      <c r="BD73" s="56">
        <f>'2025'!AV15</f>
        <v>0</v>
      </c>
      <c r="BE73" s="57">
        <f>'2025'!AW15</f>
        <v>0</v>
      </c>
      <c r="BF73" s="57">
        <f>'2025'!AX15</f>
        <v>0</v>
      </c>
      <c r="BG73" s="57">
        <f>'2025'!AY15</f>
        <v>0</v>
      </c>
      <c r="BH73" s="57">
        <f>'2025'!AZ15</f>
        <v>0</v>
      </c>
      <c r="BI73" s="56">
        <f>'2025'!BA15</f>
        <v>0</v>
      </c>
      <c r="BJ73" s="56">
        <f>'2025'!BB15</f>
        <v>1</v>
      </c>
      <c r="BK73" s="56">
        <f>'2025'!BC15</f>
        <v>0</v>
      </c>
      <c r="BL73" s="56">
        <f>'2025'!BD15</f>
        <v>0</v>
      </c>
      <c r="BM73" s="58">
        <f>'2025'!BE15</f>
        <v>0</v>
      </c>
      <c r="BN73" s="55">
        <f>'2025'!BF15</f>
        <v>0</v>
      </c>
      <c r="BO73" s="56">
        <f>'2025'!BG15</f>
        <v>1</v>
      </c>
      <c r="BP73" s="56">
        <f>'2025'!BH15</f>
        <v>0</v>
      </c>
      <c r="BQ73" s="56">
        <f>'2025'!BI15</f>
        <v>0</v>
      </c>
      <c r="BR73" s="56">
        <f>'2025'!BJ15</f>
        <v>0</v>
      </c>
      <c r="BS73" s="56">
        <f>'2025'!BK15</f>
        <v>0</v>
      </c>
      <c r="BT73" s="57">
        <f>'2025'!BL15</f>
        <v>0</v>
      </c>
      <c r="BU73" s="57">
        <f>'2025'!BM15</f>
        <v>0</v>
      </c>
      <c r="BV73" s="57">
        <f>'2025'!BN15</f>
        <v>0</v>
      </c>
      <c r="BW73" s="57">
        <f>'2025'!BO15</f>
        <v>0</v>
      </c>
      <c r="BX73" s="56">
        <f>'2025'!BP15</f>
        <v>0</v>
      </c>
      <c r="BY73" s="56">
        <f>'2025'!BQ15</f>
        <v>1</v>
      </c>
      <c r="BZ73" s="56">
        <f>'2025'!BR15</f>
        <v>0</v>
      </c>
      <c r="CA73" s="56">
        <f>'2025'!BS15</f>
        <v>0</v>
      </c>
      <c r="CB73" s="58">
        <f>'2025'!BT15</f>
        <v>0</v>
      </c>
      <c r="CC73" s="55">
        <f>'2025'!BU15</f>
        <v>388</v>
      </c>
      <c r="CD73" s="56">
        <f>'2025'!BV15</f>
        <v>1995</v>
      </c>
      <c r="CE73" s="56">
        <f>'2025'!BW15</f>
        <v>6</v>
      </c>
      <c r="CF73" s="56">
        <f>'2025'!BX15</f>
        <v>0</v>
      </c>
      <c r="CG73" s="56">
        <f>'2025'!BY15</f>
        <v>58</v>
      </c>
      <c r="CH73" s="56">
        <f>'2025'!BZ15</f>
        <v>10</v>
      </c>
      <c r="CI73" s="57">
        <f>'2025'!CA15</f>
        <v>0</v>
      </c>
      <c r="CJ73" s="57">
        <f>'2025'!CB15</f>
        <v>82.4</v>
      </c>
      <c r="CK73" s="57">
        <f>'2025'!CC15</f>
        <v>4.57</v>
      </c>
      <c r="CL73" s="57">
        <f>'2025'!CD15</f>
        <v>59</v>
      </c>
      <c r="CM73" s="56">
        <f>'2025'!CE15</f>
        <v>27</v>
      </c>
      <c r="CN73" s="56">
        <f>'2025'!CF15</f>
        <v>3261</v>
      </c>
      <c r="CO73" s="56">
        <f>'2025'!CG15</f>
        <v>3</v>
      </c>
      <c r="CP73" s="56">
        <f>'2025'!CH15</f>
        <v>0</v>
      </c>
      <c r="CQ73" s="58">
        <f>'2025'!CI15</f>
        <v>0</v>
      </c>
      <c r="CR73" s="55">
        <f>'2025'!CJ15</f>
        <v>605</v>
      </c>
      <c r="CS73" s="56">
        <f>'2025'!CK15</f>
        <v>2457.6000000000004</v>
      </c>
      <c r="CT73" s="56">
        <f>'2025'!CL15</f>
        <v>7</v>
      </c>
      <c r="CU73" s="56">
        <f>'2025'!CM15</f>
        <v>0</v>
      </c>
      <c r="CV73" s="56">
        <f>'2025'!CN15</f>
        <v>107</v>
      </c>
      <c r="CW73" s="56">
        <f>'2025'!CO15</f>
        <v>31</v>
      </c>
      <c r="CX73" s="57">
        <f>'2025'!CP15</f>
        <v>5.6542056074766354</v>
      </c>
      <c r="CY73" s="57">
        <f>'2025'!CQ15</f>
        <v>99.4</v>
      </c>
      <c r="CZ73" s="57">
        <f>'2025'!CR15</f>
        <v>3.24</v>
      </c>
      <c r="DA73" s="57">
        <f>'2025'!CS15</f>
        <v>36.4</v>
      </c>
      <c r="DB73" s="56">
        <f>'2025'!CT15</f>
        <v>175</v>
      </c>
      <c r="DC73" s="56">
        <f>'2025'!CU15</f>
        <v>2918.3999999999996</v>
      </c>
      <c r="DD73" s="56">
        <f>'2025'!CV15</f>
        <v>17</v>
      </c>
      <c r="DE73" s="56">
        <f>'2025'!CW15</f>
        <v>1</v>
      </c>
      <c r="DF73" s="58">
        <f>'2025'!CX15</f>
        <v>0</v>
      </c>
      <c r="DG73" s="55">
        <f>'2025'!CY15</f>
        <v>1488</v>
      </c>
      <c r="DH73" s="56">
        <f>'2025'!CZ15</f>
        <v>2936</v>
      </c>
      <c r="DI73" s="56">
        <f>'2025'!DA15</f>
        <v>22</v>
      </c>
      <c r="DJ73" s="56">
        <f>'2025'!DB15</f>
        <v>32.400000000000006</v>
      </c>
      <c r="DK73" s="56">
        <f>'2025'!DC15</f>
        <v>258</v>
      </c>
      <c r="DL73" s="56">
        <f>'2025'!DD15</f>
        <v>70</v>
      </c>
      <c r="DM73" s="57">
        <f>'2025'!DE15</f>
        <v>5.7674418604651159</v>
      </c>
      <c r="DN73" s="57">
        <f>'2025'!DF15</f>
        <v>107.5</v>
      </c>
      <c r="DO73" s="57">
        <f>'2025'!DG15</f>
        <v>3.6</v>
      </c>
      <c r="DP73" s="57">
        <f>'2025'!DH15</f>
        <v>30.4</v>
      </c>
      <c r="DQ73" s="56">
        <f>'2025'!DI15</f>
        <v>143</v>
      </c>
      <c r="DR73" s="56">
        <f>'2025'!DJ15</f>
        <v>2875.6</v>
      </c>
      <c r="DS73" s="56">
        <f>'2025'!DK15</f>
        <v>20</v>
      </c>
      <c r="DT73" s="56">
        <f>'2025'!DL15</f>
        <v>0</v>
      </c>
      <c r="DU73" s="58">
        <f>'2025'!DM15</f>
        <v>21.6</v>
      </c>
    </row>
    <row r="74" spans="1:125" ht="15.75" customHeight="1" x14ac:dyDescent="0.2">
      <c r="A74" s="33">
        <f t="shared" si="0"/>
        <v>72</v>
      </c>
      <c r="B74" s="11">
        <f>'2023'!A11</f>
        <v>9</v>
      </c>
      <c r="C74" s="11">
        <v>2023</v>
      </c>
      <c r="D74" s="34" t="str">
        <f>'2023'!B11</f>
        <v>Israel Abanikanda</v>
      </c>
      <c r="E74" s="14">
        <f>'2023'!C11</f>
        <v>8</v>
      </c>
      <c r="F74" s="14">
        <f t="shared" si="6"/>
        <v>70.899999999999991</v>
      </c>
      <c r="G74" s="35">
        <f t="shared" si="2"/>
        <v>0.31154704718493359</v>
      </c>
      <c r="H74" s="36" t="str">
        <f>'2023'!D11</f>
        <v>Pitt</v>
      </c>
      <c r="I74" s="37">
        <f>'2023'!E11</f>
        <v>4</v>
      </c>
      <c r="J74" s="38">
        <f>'2023'!F11</f>
        <v>37534</v>
      </c>
      <c r="K74" s="39">
        <f>'2023'!G11</f>
        <v>22.572602739726026</v>
      </c>
      <c r="L74" s="39" t="str">
        <f>'2023'!H11</f>
        <v>JR</v>
      </c>
      <c r="M74" s="39">
        <f>'2023'!I11</f>
        <v>20.572602739726026</v>
      </c>
      <c r="N74" s="39" t="str">
        <f t="shared" si="3"/>
        <v>FREAK</v>
      </c>
      <c r="O74" s="39" t="str">
        <f t="shared" si="9"/>
        <v>PLODDER</v>
      </c>
      <c r="P74" s="37">
        <f>'2023'!J11</f>
        <v>71</v>
      </c>
      <c r="Q74" s="37">
        <f>'2023'!K11</f>
        <v>216</v>
      </c>
      <c r="R74" s="37">
        <f>'2023'!L11</f>
        <v>4.41</v>
      </c>
      <c r="S74" s="40">
        <f>'2023'!M11</f>
        <v>143</v>
      </c>
      <c r="T74" s="41">
        <f>'2023'!N11</f>
        <v>0</v>
      </c>
      <c r="U74" s="42">
        <f>'2023'!O11</f>
        <v>0</v>
      </c>
      <c r="V74" s="42">
        <f>'2023'!P11</f>
        <v>2.5383141762452106E-2</v>
      </c>
      <c r="W74" s="42">
        <f>'2023'!Q11</f>
        <v>0.12415812591508053</v>
      </c>
      <c r="X74" s="42">
        <f>'2023'!R11</f>
        <v>0.2981225109046084</v>
      </c>
      <c r="Y74" s="42">
        <f>'2023'!S11</f>
        <v>0.2981225109046084</v>
      </c>
      <c r="Z74" s="42">
        <f>'2023'!T11</f>
        <v>0.26831025981414758</v>
      </c>
      <c r="AA74" s="42">
        <f>'2023'!U11</f>
        <v>4.1710777048486129E-2</v>
      </c>
      <c r="AB74" s="42">
        <f>'2023'!V11</f>
        <v>5.0431778929188258E-2</v>
      </c>
      <c r="AC74" s="42">
        <f>'2023'!W11</f>
        <v>5.0431778929188258E-2</v>
      </c>
      <c r="AD74" s="43">
        <f>'2023'!X11</f>
        <v>4.5388601036269433E-2</v>
      </c>
      <c r="AE74" s="44">
        <f>'2023'!Y11</f>
        <v>19.92876712328767</v>
      </c>
      <c r="AF74" s="45">
        <f>'2023'!Z11</f>
        <v>114.21664234234096</v>
      </c>
      <c r="AG74" s="45">
        <f>'2023'!AA11</f>
        <v>30.122594723269192</v>
      </c>
      <c r="AH74" s="45">
        <f>'2023'!AB11</f>
        <v>0.1908713692946058</v>
      </c>
      <c r="AI74" s="45">
        <f>'2023'!AC11</f>
        <v>5.9</v>
      </c>
      <c r="AJ74" s="45">
        <f t="shared" si="4"/>
        <v>9.3157894736842106</v>
      </c>
      <c r="AK74" s="45">
        <f t="shared" si="5"/>
        <v>4.7430830039525688E-2</v>
      </c>
      <c r="AL74" s="45">
        <f>'2023'!AD11</f>
        <v>117.6</v>
      </c>
      <c r="AM74" s="45">
        <f>'2023'!AE11</f>
        <v>3.6</v>
      </c>
      <c r="AN74" s="46">
        <f>'2023'!AF11</f>
        <v>44.2</v>
      </c>
      <c r="AO74" s="47">
        <f>'2023'!AG11</f>
        <v>7</v>
      </c>
      <c r="AP74" s="48">
        <f>'2023'!AH11</f>
        <v>5</v>
      </c>
      <c r="AQ74" s="48">
        <f>'2023'!AI11</f>
        <v>5</v>
      </c>
      <c r="AR74" s="48">
        <f>IF(AF74&gt;113.25,10,IF(AF74&gt;=107.84,9,IF(AF74&gt;=105.37,8,IF(AF74&gt;=103.25,7,IF(AF74&gt;=100.55,6,IF(AF74&gt;=98.75,5,IF(AF74&gt;=96.08,4,IF(AF74&gt;=94.39,3,IF(AF74&gt;=88.43,2,IF(AF74&gt;=85.16,1,IF(AF74&lt;85.16,0,FALSE)))))))))))</f>
        <v>10</v>
      </c>
      <c r="AS74" s="48">
        <f>'2023'!AK11</f>
        <v>3</v>
      </c>
      <c r="AT74" s="48">
        <f>'2023'!AL11</f>
        <v>2</v>
      </c>
      <c r="AU74" s="48">
        <f>'2023'!AM11</f>
        <v>5</v>
      </c>
      <c r="AV74" s="48">
        <f>'2023'!AN11</f>
        <v>2</v>
      </c>
      <c r="AW74" s="49">
        <f>'2023'!AO11</f>
        <v>3</v>
      </c>
      <c r="AX74" s="50">
        <f>'2023'!AP11</f>
        <v>0.75</v>
      </c>
      <c r="AY74" s="55">
        <f>'2023'!AQ11</f>
        <v>0</v>
      </c>
      <c r="AZ74" s="56">
        <f>'2023'!AR11</f>
        <v>3191</v>
      </c>
      <c r="BA74" s="56">
        <f>'2023'!AS11</f>
        <v>0</v>
      </c>
      <c r="BB74" s="56">
        <f>'2023'!AT11</f>
        <v>30</v>
      </c>
      <c r="BC74" s="56">
        <f>'2023'!AU11</f>
        <v>0</v>
      </c>
      <c r="BD74" s="56">
        <f>'2023'!AV11</f>
        <v>0</v>
      </c>
      <c r="BE74" s="57">
        <f>'2023'!AW11</f>
        <v>0</v>
      </c>
      <c r="BF74" s="57">
        <f>'2023'!AX11</f>
        <v>0</v>
      </c>
      <c r="BG74" s="57">
        <f>'2023'!AY11</f>
        <v>0</v>
      </c>
      <c r="BH74" s="57">
        <f>'2023'!AZ11</f>
        <v>0</v>
      </c>
      <c r="BI74" s="56">
        <f>'2023'!BA11</f>
        <v>0</v>
      </c>
      <c r="BJ74" s="56">
        <f>'2023'!BB11</f>
        <v>1985</v>
      </c>
      <c r="BK74" s="56">
        <f>'2023'!BC11</f>
        <v>0</v>
      </c>
      <c r="BL74" s="56">
        <f>'2023'!BD11</f>
        <v>0</v>
      </c>
      <c r="BM74" s="58">
        <f>'2023'!BE11</f>
        <v>12</v>
      </c>
      <c r="BN74" s="55">
        <f>'2023'!BF11</f>
        <v>0</v>
      </c>
      <c r="BO74" s="56">
        <f>'2023'!BG11</f>
        <v>1544</v>
      </c>
      <c r="BP74" s="56">
        <f>'2023'!BH11</f>
        <v>0</v>
      </c>
      <c r="BQ74" s="56">
        <f>'2023'!BI11</f>
        <v>11</v>
      </c>
      <c r="BR74" s="56">
        <f>'2023'!BJ11</f>
        <v>0</v>
      </c>
      <c r="BS74" s="56">
        <f>'2023'!BK11</f>
        <v>0</v>
      </c>
      <c r="BT74" s="57">
        <f>'2023'!BL11</f>
        <v>0</v>
      </c>
      <c r="BU74" s="57">
        <f>'2023'!BM11</f>
        <v>0</v>
      </c>
      <c r="BV74" s="57">
        <f>'2023'!BN11</f>
        <v>0</v>
      </c>
      <c r="BW74" s="57">
        <f>'2023'!BO11</f>
        <v>0</v>
      </c>
      <c r="BX74" s="56">
        <f>'2023'!BP11</f>
        <v>0</v>
      </c>
      <c r="BY74" s="56">
        <f>'2023'!BQ11</f>
        <v>3402</v>
      </c>
      <c r="BZ74" s="56">
        <f>'2023'!BR11</f>
        <v>0</v>
      </c>
      <c r="CA74" s="56">
        <f>'2023'!BS11</f>
        <v>0</v>
      </c>
      <c r="CB74" s="58">
        <f>'2023'!BT11</f>
        <v>17</v>
      </c>
      <c r="CC74" s="55">
        <f>'2023'!BU11</f>
        <v>95</v>
      </c>
      <c r="CD74" s="56">
        <f>'2023'!BV11</f>
        <v>1319</v>
      </c>
      <c r="CE74" s="56">
        <f>'2023'!BW11</f>
        <v>1</v>
      </c>
      <c r="CF74" s="56">
        <f>'2023'!BX11</f>
        <v>20</v>
      </c>
      <c r="CG74" s="56">
        <f>'2023'!BY11</f>
        <v>28</v>
      </c>
      <c r="CH74" s="56">
        <f>'2023'!BZ11</f>
        <v>5</v>
      </c>
      <c r="CI74" s="57">
        <f>'2023'!CA11</f>
        <v>3.4</v>
      </c>
      <c r="CJ74" s="57">
        <f>'2023'!CB11</f>
        <v>42.3</v>
      </c>
      <c r="CK74" s="57">
        <f>'2023'!CC11</f>
        <v>2.54</v>
      </c>
      <c r="CL74" s="57">
        <f>'2023'!CD11</f>
        <v>0</v>
      </c>
      <c r="CM74" s="56">
        <f>'2023'!CE11</f>
        <v>11</v>
      </c>
      <c r="CN74" s="56">
        <f>'2023'!CF11</f>
        <v>2857</v>
      </c>
      <c r="CO74" s="56">
        <f>'2023'!CG11</f>
        <v>2</v>
      </c>
      <c r="CP74" s="56">
        <f>'2023'!CH11</f>
        <v>0</v>
      </c>
      <c r="CQ74" s="58">
        <f>'2023'!CI11</f>
        <v>14</v>
      </c>
      <c r="CR74" s="55">
        <f>'2023'!CJ11</f>
        <v>651</v>
      </c>
      <c r="CS74" s="56">
        <f>'2023'!CK11</f>
        <v>2107</v>
      </c>
      <c r="CT74" s="56">
        <f>'2023'!CL11</f>
        <v>7</v>
      </c>
      <c r="CU74" s="56">
        <f>'2023'!CM11</f>
        <v>26</v>
      </c>
      <c r="CV74" s="56">
        <f>'2023'!CN11</f>
        <v>123</v>
      </c>
      <c r="CW74" s="56">
        <f>'2023'!CO11</f>
        <v>40</v>
      </c>
      <c r="CX74" s="57">
        <f>'2023'!CP11</f>
        <v>5.3</v>
      </c>
      <c r="CY74" s="57">
        <f>'2023'!CQ11</f>
        <v>117.6</v>
      </c>
      <c r="CZ74" s="57">
        <f>'2023'!CR11</f>
        <v>3.6</v>
      </c>
      <c r="DA74" s="57">
        <f>'2023'!CS11</f>
        <v>33.6</v>
      </c>
      <c r="DB74" s="56">
        <f>'2023'!CT11</f>
        <v>197</v>
      </c>
      <c r="DC74" s="56">
        <f>'2023'!CU11</f>
        <v>4723</v>
      </c>
      <c r="DD74" s="56">
        <f>'2023'!CV11</f>
        <v>24</v>
      </c>
      <c r="DE74" s="56">
        <f>'2023'!CW11</f>
        <v>0</v>
      </c>
      <c r="DF74" s="58">
        <f>'2023'!CX11</f>
        <v>44</v>
      </c>
      <c r="DG74" s="55">
        <f>'2023'!CY11</f>
        <v>1426</v>
      </c>
      <c r="DH74" s="56">
        <f>'2023'!CZ11</f>
        <v>2378</v>
      </c>
      <c r="DI74" s="56">
        <f>'2023'!DA11</f>
        <v>20</v>
      </c>
      <c r="DJ74" s="56">
        <f>'2023'!DB11</f>
        <v>30</v>
      </c>
      <c r="DK74" s="56">
        <f>'2023'!DC11</f>
        <v>241</v>
      </c>
      <c r="DL74" s="56">
        <f>'2023'!DD11</f>
        <v>46</v>
      </c>
      <c r="DM74" s="57">
        <f>'2023'!DE11</f>
        <v>5.9</v>
      </c>
      <c r="DN74" s="57">
        <f>'2023'!DF11</f>
        <v>58.1</v>
      </c>
      <c r="DO74" s="57">
        <f>'2023'!DG11</f>
        <v>2.67</v>
      </c>
      <c r="DP74" s="57">
        <f>'2023'!DH11</f>
        <v>44.2</v>
      </c>
      <c r="DQ74" s="56">
        <f>'2023'!DI11</f>
        <v>146</v>
      </c>
      <c r="DR74" s="56">
        <f>'2023'!DJ11</f>
        <v>2895</v>
      </c>
      <c r="DS74" s="56">
        <f>'2023'!DK11</f>
        <v>12</v>
      </c>
      <c r="DT74" s="56">
        <f>'2023'!DL11</f>
        <v>0</v>
      </c>
      <c r="DU74" s="58">
        <f>'2023'!DM11</f>
        <v>13</v>
      </c>
    </row>
    <row r="75" spans="1:125" ht="15.75" customHeight="1" x14ac:dyDescent="0.2">
      <c r="A75" s="33">
        <f t="shared" si="0"/>
        <v>73</v>
      </c>
      <c r="B75" s="11">
        <f>'2025'!A16</f>
        <v>14</v>
      </c>
      <c r="C75" s="11">
        <v>2025</v>
      </c>
      <c r="D75" s="34" t="str">
        <f>'2025'!B16</f>
        <v>Devin Neal</v>
      </c>
      <c r="E75" s="14">
        <f>'2025'!C16</f>
        <v>7.9944444444444445</v>
      </c>
      <c r="F75" s="14">
        <f t="shared" si="6"/>
        <v>70.5</v>
      </c>
      <c r="G75" s="35">
        <f t="shared" si="2"/>
        <v>0.30926225442049377</v>
      </c>
      <c r="H75" s="36" t="str">
        <f>'2025'!D16</f>
        <v>Kansas</v>
      </c>
      <c r="I75" s="37">
        <f>'2025'!E16</f>
        <v>3</v>
      </c>
      <c r="J75" s="38">
        <f>'2025'!F16</f>
        <v>37845</v>
      </c>
      <c r="K75" s="39">
        <f>'2025'!G16</f>
        <v>21.720547945205478</v>
      </c>
      <c r="L75" s="39" t="str">
        <f>'2025'!H16</f>
        <v>JR</v>
      </c>
      <c r="M75" s="39">
        <f>'2025'!I16</f>
        <v>21.723287671232878</v>
      </c>
      <c r="N75" s="39" t="str">
        <f t="shared" si="3"/>
        <v>BELL COW</v>
      </c>
      <c r="O75" s="39" t="str">
        <f t="shared" si="9"/>
        <v>SLASHER</v>
      </c>
      <c r="P75" s="37">
        <f>'2025'!J16</f>
        <v>71</v>
      </c>
      <c r="Q75" s="37">
        <f>'2025'!K16</f>
        <v>213</v>
      </c>
      <c r="R75" s="37">
        <f>'2025'!L16</f>
        <v>4.58</v>
      </c>
      <c r="S75" s="40">
        <f>'2025'!M16</f>
        <v>184</v>
      </c>
      <c r="T75" s="41">
        <f>'2025'!N16</f>
        <v>0</v>
      </c>
      <c r="U75" s="42">
        <f>'2025'!O16</f>
        <v>0.21236274455158574</v>
      </c>
      <c r="V75" s="42">
        <f>'2025'!P16</f>
        <v>0.22378897891893787</v>
      </c>
      <c r="W75" s="42">
        <f>'2025'!Q16</f>
        <v>0.26318484383000512</v>
      </c>
      <c r="X75" s="42">
        <f>'2025'!R16</f>
        <v>0.30301828421845872</v>
      </c>
      <c r="Y75" s="42">
        <f>'2025'!S16</f>
        <v>0.30301828421845872</v>
      </c>
      <c r="Z75" s="42">
        <f>'2025'!T16</f>
        <v>0.27271645579661286</v>
      </c>
      <c r="AA75" s="42">
        <f>'2025'!U16</f>
        <v>9.4201874617304893E-2</v>
      </c>
      <c r="AB75" s="42">
        <f>'2025'!V16</f>
        <v>0.10616219667943805</v>
      </c>
      <c r="AC75" s="42">
        <f>'2025'!W16</f>
        <v>0.10616219667943805</v>
      </c>
      <c r="AD75" s="43">
        <f>'2025'!X16</f>
        <v>9.554597701149424E-2</v>
      </c>
      <c r="AE75" s="44">
        <f>'2025'!Y16</f>
        <v>18.065753424657533</v>
      </c>
      <c r="AF75" s="45">
        <f>'2025'!Z16</f>
        <v>96.816122944114213</v>
      </c>
      <c r="AG75" s="45">
        <f>'2025'!AA16</f>
        <v>29.704225352112676</v>
      </c>
      <c r="AH75" s="45">
        <f>'2025'!AB16</f>
        <v>0.29556650246305421</v>
      </c>
      <c r="AI75" s="45">
        <f>'2025'!AC16</f>
        <v>5.7889908256880735</v>
      </c>
      <c r="AJ75" s="45">
        <f t="shared" si="4"/>
        <v>9.413333333333334</v>
      </c>
      <c r="AK75" s="45">
        <f t="shared" si="5"/>
        <v>0.10655737704918032</v>
      </c>
      <c r="AL75" s="45">
        <f>'2025'!AD16</f>
        <v>106.3</v>
      </c>
      <c r="AM75" s="45">
        <f>'2025'!AE16</f>
        <v>3.73</v>
      </c>
      <c r="AN75" s="46">
        <f>'2025'!AF16</f>
        <v>46</v>
      </c>
      <c r="AO75" s="47">
        <f>'2025'!AG16</f>
        <v>7</v>
      </c>
      <c r="AP75" s="48">
        <f>'2025'!AH16</f>
        <v>9</v>
      </c>
      <c r="AQ75" s="48">
        <f>'2025'!AI16</f>
        <v>10</v>
      </c>
      <c r="AR75" s="48">
        <f>'2025'!AJ16</f>
        <v>4</v>
      </c>
      <c r="AS75" s="48">
        <f>'2025'!AK16</f>
        <v>8</v>
      </c>
      <c r="AT75" s="48">
        <f>'2025'!AL16</f>
        <v>1</v>
      </c>
      <c r="AU75" s="48">
        <f>'2025'!AM16</f>
        <v>5</v>
      </c>
      <c r="AV75" s="48">
        <f>'2025'!AN16</f>
        <v>3</v>
      </c>
      <c r="AW75" s="49">
        <f>'2025'!AO16</f>
        <v>2</v>
      </c>
      <c r="AX75" s="50">
        <f>'2025'!AP16</f>
        <v>0</v>
      </c>
      <c r="AY75" s="55">
        <f>'2025'!AQ16</f>
        <v>0</v>
      </c>
      <c r="AZ75" s="56">
        <f>'2025'!AR16</f>
        <v>1</v>
      </c>
      <c r="BA75" s="56">
        <f>'2025'!AS16</f>
        <v>0</v>
      </c>
      <c r="BB75" s="56">
        <f>'2025'!AT16</f>
        <v>0</v>
      </c>
      <c r="BC75" s="56">
        <f>'2025'!AU16</f>
        <v>0</v>
      </c>
      <c r="BD75" s="56">
        <f>'2025'!AV16</f>
        <v>0</v>
      </c>
      <c r="BE75" s="57">
        <f>'2025'!AW16</f>
        <v>0</v>
      </c>
      <c r="BF75" s="57">
        <f>'2025'!AX16</f>
        <v>0</v>
      </c>
      <c r="BG75" s="57">
        <f>'2025'!AY16</f>
        <v>0</v>
      </c>
      <c r="BH75" s="57">
        <f>'2025'!AZ16</f>
        <v>0</v>
      </c>
      <c r="BI75" s="56">
        <f>'2025'!BA16</f>
        <v>0</v>
      </c>
      <c r="BJ75" s="56">
        <f>'2025'!BB16</f>
        <v>1</v>
      </c>
      <c r="BK75" s="56">
        <f>'2025'!BC16</f>
        <v>0</v>
      </c>
      <c r="BL75" s="56">
        <f>'2025'!BD16</f>
        <v>0</v>
      </c>
      <c r="BM75" s="58">
        <f>'2025'!BE16</f>
        <v>0</v>
      </c>
      <c r="BN75" s="55">
        <f>'2025'!BF16</f>
        <v>705</v>
      </c>
      <c r="BO75" s="56">
        <f>'2025'!BG16</f>
        <v>1555.4</v>
      </c>
      <c r="BP75" s="56">
        <f>'2025'!BH16</f>
        <v>8</v>
      </c>
      <c r="BQ75" s="56">
        <f>'2025'!BI16</f>
        <v>14.3</v>
      </c>
      <c r="BR75" s="56">
        <f>'2025'!BJ16</f>
        <v>159</v>
      </c>
      <c r="BS75" s="56">
        <f>'2025'!BK16</f>
        <v>27</v>
      </c>
      <c r="BT75" s="57">
        <f>'2025'!BL16</f>
        <v>4.4339622641509431</v>
      </c>
      <c r="BU75" s="57">
        <f>'2025'!BM16</f>
        <v>51.4</v>
      </c>
      <c r="BV75" s="57">
        <f>'2025'!BN16</f>
        <v>2.94</v>
      </c>
      <c r="BW75" s="57">
        <f>'2025'!BO16</f>
        <v>31.1</v>
      </c>
      <c r="BX75" s="56">
        <f>'2025'!BP16</f>
        <v>57</v>
      </c>
      <c r="BY75" s="56">
        <f>'2025'!BQ16</f>
        <v>2032.8000000000002</v>
      </c>
      <c r="BZ75" s="56">
        <f>'2025'!BR16</f>
        <v>7</v>
      </c>
      <c r="CA75" s="56">
        <f>'2025'!BS16</f>
        <v>1</v>
      </c>
      <c r="CB75" s="58">
        <f>'2025'!BT16</f>
        <v>14.3</v>
      </c>
      <c r="CC75" s="55">
        <f>'2025'!BU16</f>
        <v>1093</v>
      </c>
      <c r="CD75" s="56">
        <f>'2025'!BV16</f>
        <v>2394.6</v>
      </c>
      <c r="CE75" s="56">
        <f>'2025'!BW16</f>
        <v>9</v>
      </c>
      <c r="CF75" s="56">
        <f>'2025'!BX16</f>
        <v>28.6</v>
      </c>
      <c r="CG75" s="56">
        <f>'2025'!BY16</f>
        <v>179</v>
      </c>
      <c r="CH75" s="56">
        <f>'2025'!BZ16</f>
        <v>38</v>
      </c>
      <c r="CI75" s="57">
        <f>'2025'!CA16</f>
        <v>6.1061452513966481</v>
      </c>
      <c r="CJ75" s="57">
        <f>'2025'!CB16</f>
        <v>69.099999999999994</v>
      </c>
      <c r="CK75" s="57">
        <f>'2025'!CC16</f>
        <v>2.88</v>
      </c>
      <c r="CL75" s="57">
        <f>'2025'!CD16</f>
        <v>48</v>
      </c>
      <c r="CM75" s="56">
        <f>'2025'!CE16</f>
        <v>183</v>
      </c>
      <c r="CN75" s="56">
        <f>'2025'!CF16</f>
        <v>3307.2000000000003</v>
      </c>
      <c r="CO75" s="56">
        <f>'2025'!CG16</f>
        <v>21</v>
      </c>
      <c r="CP75" s="56">
        <f>'2025'!CH16</f>
        <v>1</v>
      </c>
      <c r="CQ75" s="58">
        <f>'2025'!CI16</f>
        <v>32.5</v>
      </c>
      <c r="CR75" s="55">
        <f>'2025'!CJ16</f>
        <v>828</v>
      </c>
      <c r="CS75" s="56">
        <f>'2025'!CK16</f>
        <v>1782.8999999999999</v>
      </c>
      <c r="CT75" s="56">
        <f>'2025'!CL16</f>
        <v>9</v>
      </c>
      <c r="CU75" s="56">
        <f>'2025'!CM16</f>
        <v>21.599999999999998</v>
      </c>
      <c r="CV75" s="56">
        <f>'2025'!CN16</f>
        <v>203</v>
      </c>
      <c r="CW75" s="56">
        <f>'2025'!CO16</f>
        <v>60</v>
      </c>
      <c r="CX75" s="57">
        <f>'2025'!CP16</f>
        <v>4.0788177339901477</v>
      </c>
      <c r="CY75" s="57">
        <f>'2025'!CQ16</f>
        <v>106.3</v>
      </c>
      <c r="CZ75" s="57">
        <f>'2025'!CR16</f>
        <v>3.59</v>
      </c>
      <c r="DA75" s="57">
        <f>'2025'!CS16</f>
        <v>46</v>
      </c>
      <c r="DB75" s="56">
        <f>'2025'!CT16</f>
        <v>200</v>
      </c>
      <c r="DC75" s="56">
        <f>'2025'!CU16</f>
        <v>2123.1</v>
      </c>
      <c r="DD75" s="56">
        <f>'2025'!CV16</f>
        <v>21</v>
      </c>
      <c r="DE75" s="56">
        <f>'2025'!CW16</f>
        <v>1</v>
      </c>
      <c r="DF75" s="58">
        <f>'2025'!CX16</f>
        <v>9</v>
      </c>
      <c r="DG75" s="55">
        <f>'2025'!CY16</f>
        <v>1262</v>
      </c>
      <c r="DH75" s="56">
        <f>'2025'!CZ16</f>
        <v>2537</v>
      </c>
      <c r="DI75" s="56">
        <f>'2025'!DA16</f>
        <v>16</v>
      </c>
      <c r="DJ75" s="56">
        <f>'2025'!DB16</f>
        <v>28.799999999999997</v>
      </c>
      <c r="DK75" s="56">
        <f>'2025'!DC16</f>
        <v>218</v>
      </c>
      <c r="DL75" s="56">
        <f>'2025'!DD16</f>
        <v>46</v>
      </c>
      <c r="DM75" s="57">
        <f>'2025'!DE16</f>
        <v>5.7889908256880735</v>
      </c>
      <c r="DN75" s="57">
        <f>'2025'!DF16</f>
        <v>84.2</v>
      </c>
      <c r="DO75" s="57">
        <f>'2025'!DG16</f>
        <v>3.73</v>
      </c>
      <c r="DP75" s="57">
        <f>'2025'!DH16</f>
        <v>37.1</v>
      </c>
      <c r="DQ75" s="56">
        <f>'2025'!DI16</f>
        <v>266</v>
      </c>
      <c r="DR75" s="56">
        <f>'2025'!DJ16</f>
        <v>2505.6000000000004</v>
      </c>
      <c r="DS75" s="56">
        <f>'2025'!DK16</f>
        <v>26</v>
      </c>
      <c r="DT75" s="56">
        <f>'2025'!DL16</f>
        <v>1</v>
      </c>
      <c r="DU75" s="58">
        <f>'2025'!DM16</f>
        <v>15.600000000000001</v>
      </c>
    </row>
    <row r="76" spans="1:125" ht="15.75" customHeight="1" x14ac:dyDescent="0.2">
      <c r="A76" s="33">
        <f t="shared" si="0"/>
        <v>74</v>
      </c>
      <c r="B76" s="11">
        <f>'2022'!A8</f>
        <v>6</v>
      </c>
      <c r="C76" s="11">
        <v>2022</v>
      </c>
      <c r="D76" s="34" t="str">
        <f>'2022'!B8</f>
        <v>Brian Robinson Jr.</v>
      </c>
      <c r="E76" s="14">
        <f>'2022'!C8</f>
        <v>7.9944444444444436</v>
      </c>
      <c r="F76" s="14">
        <f t="shared" si="6"/>
        <v>70.099999999999994</v>
      </c>
      <c r="G76" s="35">
        <f t="shared" si="2"/>
        <v>0.30926225442049338</v>
      </c>
      <c r="H76" s="36" t="str">
        <f>'2022'!D8</f>
        <v>Alabama</v>
      </c>
      <c r="I76" s="37">
        <f>'2022'!E8</f>
        <v>1</v>
      </c>
      <c r="J76" s="38">
        <f>'2022'!F8</f>
        <v>36241</v>
      </c>
      <c r="K76" s="39">
        <f>'2022'!G8</f>
        <v>26.115068493150684</v>
      </c>
      <c r="L76" s="39" t="str">
        <f>'2022'!H8</f>
        <v>RS SR</v>
      </c>
      <c r="M76" s="39">
        <f>'2022'!I8</f>
        <v>23.117808219178084</v>
      </c>
      <c r="N76" s="39" t="str">
        <f t="shared" si="3"/>
        <v>BRUISER</v>
      </c>
      <c r="O76" s="39" t="str">
        <f t="shared" si="9"/>
        <v>3DOWN</v>
      </c>
      <c r="P76" s="37">
        <f>'2022'!J8</f>
        <v>74</v>
      </c>
      <c r="Q76" s="37">
        <f>'2022'!K8</f>
        <v>225</v>
      </c>
      <c r="R76" s="37">
        <f>'2022'!L8</f>
        <v>4.53</v>
      </c>
      <c r="S76" s="40">
        <f>'2022'!M8</f>
        <v>98</v>
      </c>
      <c r="T76" s="41">
        <f>'2022'!N8</f>
        <v>2.654013189641306E-2</v>
      </c>
      <c r="U76" s="42">
        <f>'2022'!O8</f>
        <v>3.4738186462324391E-2</v>
      </c>
      <c r="V76" s="42">
        <f>'2022'!P8</f>
        <v>8.4939759036144577E-2</v>
      </c>
      <c r="W76" s="42">
        <f>'2022'!Q8</f>
        <v>7.214884249396393E-2</v>
      </c>
      <c r="X76" s="42">
        <f>'2022'!R8</f>
        <v>0.22381537621193501</v>
      </c>
      <c r="Y76" s="42">
        <f>'2022'!S8</f>
        <v>0.22381537621193501</v>
      </c>
      <c r="Z76" s="42">
        <f>'2022'!T8</f>
        <v>0.22381537621193501</v>
      </c>
      <c r="AA76" s="42">
        <f>'2022'!U8</f>
        <v>5.5841924398625431E-3</v>
      </c>
      <c r="AB76" s="42">
        <f>'2022'!V8</f>
        <v>5.8348117484723044E-2</v>
      </c>
      <c r="AC76" s="42">
        <f>'2022'!W8</f>
        <v>5.8348117484723044E-2</v>
      </c>
      <c r="AD76" s="43">
        <f>'2022'!X8</f>
        <v>5.8348117484723044E-2</v>
      </c>
      <c r="AE76" s="44">
        <f>'2022'!Y8</f>
        <v>22.471232876712328</v>
      </c>
      <c r="AF76" s="45">
        <f>'2022'!Z8</f>
        <v>106.86111607764175</v>
      </c>
      <c r="AG76" s="45">
        <f>'2022'!AA8</f>
        <v>28.885135135135133</v>
      </c>
      <c r="AH76" s="45">
        <f>'2022'!AB8</f>
        <v>0.29151291512915128</v>
      </c>
      <c r="AI76" s="45">
        <f>'2022'!AC8</f>
        <v>5.3</v>
      </c>
      <c r="AJ76" s="45">
        <f t="shared" si="4"/>
        <v>8.5769230769230766</v>
      </c>
      <c r="AK76" s="45">
        <f t="shared" si="5"/>
        <v>0.11437908496732026</v>
      </c>
      <c r="AL76" s="45">
        <f>'2022'!AD8</f>
        <v>100.3</v>
      </c>
      <c r="AM76" s="45">
        <f>'2022'!AE8</f>
        <v>4.05</v>
      </c>
      <c r="AN76" s="46">
        <f>'2022'!AF8</f>
        <v>34.299999999999997</v>
      </c>
      <c r="AO76" s="47">
        <f>'2022'!AG8</f>
        <v>4</v>
      </c>
      <c r="AP76" s="48">
        <f>'2022'!AH8</f>
        <v>6</v>
      </c>
      <c r="AQ76" s="48">
        <f>'2022'!AI8</f>
        <v>1</v>
      </c>
      <c r="AR76" s="48">
        <f t="shared" ref="AR76:AR78" si="29">IF(AF76&gt;113.25,10,IF(AF76&gt;=107.84,9,IF(AF76&gt;=105.37,8,IF(AF76&gt;=103.25,7,IF(AF76&gt;=100.55,6,IF(AF76&gt;=98.75,5,IF(AF76&gt;=96.08,4,IF(AF76&gt;=94.39,3,IF(AF76&gt;=88.43,2,IF(AF76&gt;=85.16,1,IF(AF76&lt;85.16,0,FALSE)))))))))))</f>
        <v>8</v>
      </c>
      <c r="AS76" s="48">
        <f>'2022'!AK8</f>
        <v>8</v>
      </c>
      <c r="AT76" s="48">
        <f>'2022'!AL8</f>
        <v>0</v>
      </c>
      <c r="AU76" s="48">
        <f>'2022'!AM8</f>
        <v>4</v>
      </c>
      <c r="AV76" s="48">
        <f>'2022'!AN8</f>
        <v>5</v>
      </c>
      <c r="AW76" s="49" t="str">
        <f t="shared" ref="AW76:AW77" si="30">IF(S76=1,10,IF(S76=2,7,IF(S76=3,6,IF(S76=4,4,IF(S76=5,3,IF(S76=6,2,IF(S76=7,1,IF(S76=0,0,"-"))))))))</f>
        <v>-</v>
      </c>
      <c r="AX76" s="50">
        <f>'2022'!AP8</f>
        <v>1</v>
      </c>
      <c r="AY76" s="55">
        <f>'2022'!AQ8</f>
        <v>165</v>
      </c>
      <c r="AZ76" s="56">
        <f>'2022'!AR8</f>
        <v>3509</v>
      </c>
      <c r="BA76" s="56">
        <f>'2022'!AS8</f>
        <v>2</v>
      </c>
      <c r="BB76" s="56">
        <f>'2022'!AT8</f>
        <v>36</v>
      </c>
      <c r="BC76" s="56">
        <f>'2022'!AU8</f>
        <v>24</v>
      </c>
      <c r="BD76" s="56">
        <f>'2022'!AV8</f>
        <v>6</v>
      </c>
      <c r="BE76" s="57">
        <f>'2022'!AW8</f>
        <v>6.9</v>
      </c>
      <c r="BF76" s="57">
        <f>'2022'!AX8</f>
        <v>111.5</v>
      </c>
      <c r="BG76" s="57">
        <f>'2022'!AY8</f>
        <v>4.46</v>
      </c>
      <c r="BH76" s="57">
        <f>'2022'!AZ8</f>
        <v>19.399999999999999</v>
      </c>
      <c r="BI76" s="56">
        <f>'2022'!BA8</f>
        <v>0</v>
      </c>
      <c r="BJ76" s="56">
        <f>'2022'!BB8</f>
        <v>2708</v>
      </c>
      <c r="BK76" s="56">
        <f>'2022'!BC8</f>
        <v>0</v>
      </c>
      <c r="BL76" s="56">
        <f>'2022'!BD8</f>
        <v>0</v>
      </c>
      <c r="BM76" s="58">
        <f>'2022'!BE8</f>
        <v>28</v>
      </c>
      <c r="BN76" s="55">
        <f>'2022'!BF8</f>
        <v>272</v>
      </c>
      <c r="BO76" s="56">
        <f>'2022'!BG8</f>
        <v>2976</v>
      </c>
      <c r="BP76" s="56">
        <f>'2022'!BH8</f>
        <v>2</v>
      </c>
      <c r="BQ76" s="56">
        <f>'2022'!BI8</f>
        <v>33</v>
      </c>
      <c r="BR76" s="56">
        <f>'2022'!BJ8</f>
        <v>63</v>
      </c>
      <c r="BS76" s="56">
        <f>'2022'!BK8</f>
        <v>10</v>
      </c>
      <c r="BT76" s="57">
        <f>'2022'!BL8</f>
        <v>4.3</v>
      </c>
      <c r="BU76" s="57">
        <f>'2022'!BM8</f>
        <v>48.9</v>
      </c>
      <c r="BV76" s="57">
        <f>'2022'!BN8</f>
        <v>3.08</v>
      </c>
      <c r="BW76" s="57">
        <f>'2022'!BO8</f>
        <v>13.2</v>
      </c>
      <c r="BX76" s="56">
        <f>'2022'!BP8</f>
        <v>0</v>
      </c>
      <c r="BY76" s="56">
        <f>'2022'!BQ8</f>
        <v>4854</v>
      </c>
      <c r="BZ76" s="56">
        <f>'2022'!BR8</f>
        <v>0</v>
      </c>
      <c r="CA76" s="56">
        <f>'2022'!BS8</f>
        <v>0</v>
      </c>
      <c r="CB76" s="58">
        <f>'2022'!BT8</f>
        <v>52</v>
      </c>
      <c r="CC76" s="55">
        <f>'2022'!BU8</f>
        <v>440</v>
      </c>
      <c r="CD76" s="56">
        <f>'2022'!BV8</f>
        <v>2191</v>
      </c>
      <c r="CE76" s="56">
        <f>'2022'!BW8</f>
        <v>5</v>
      </c>
      <c r="CF76" s="56">
        <f>'2022'!BX8</f>
        <v>27</v>
      </c>
      <c r="CG76" s="56">
        <f>'2022'!BY8</f>
        <v>96</v>
      </c>
      <c r="CH76" s="56">
        <f>'2022'!BZ8</f>
        <v>18</v>
      </c>
      <c r="CI76" s="57">
        <f>'2022'!CA8</f>
        <v>4.5999999999999996</v>
      </c>
      <c r="CJ76" s="57">
        <f>'2022'!CB8</f>
        <v>57.2</v>
      </c>
      <c r="CK76" s="57">
        <f>'2022'!CC8</f>
        <v>2.92</v>
      </c>
      <c r="CL76" s="57">
        <f>'2022'!CD8</f>
        <v>24.1</v>
      </c>
      <c r="CM76" s="56">
        <f>'2022'!CE8</f>
        <v>124</v>
      </c>
      <c r="CN76" s="56">
        <f>'2022'!CF8</f>
        <v>4449</v>
      </c>
      <c r="CO76" s="56">
        <f>'2022'!CG8</f>
        <v>11</v>
      </c>
      <c r="CP76" s="56">
        <f>'2022'!CH8</f>
        <v>0</v>
      </c>
      <c r="CQ76" s="58">
        <f>'2022'!CI8</f>
        <v>49</v>
      </c>
      <c r="CR76" s="55">
        <f>'2022'!CJ8</f>
        <v>482</v>
      </c>
      <c r="CS76" s="56">
        <f>'2022'!CK8</f>
        <v>2385</v>
      </c>
      <c r="CT76" s="56">
        <f>'2022'!CL8</f>
        <v>6</v>
      </c>
      <c r="CU76" s="56">
        <f>'2022'!CM8</f>
        <v>37</v>
      </c>
      <c r="CV76" s="56">
        <f>'2022'!CN8</f>
        <v>91</v>
      </c>
      <c r="CW76" s="56">
        <f>'2022'!CO8</f>
        <v>23</v>
      </c>
      <c r="CX76" s="57">
        <f>'2022'!CP8</f>
        <v>5.3</v>
      </c>
      <c r="CY76" s="57">
        <f>'2022'!CQ8</f>
        <v>100.3</v>
      </c>
      <c r="CZ76" s="57">
        <f>'2022'!CR8</f>
        <v>4.05</v>
      </c>
      <c r="DA76" s="57">
        <f>'2022'!CS8</f>
        <v>18</v>
      </c>
      <c r="DB76" s="56">
        <f>'2022'!CT8</f>
        <v>26</v>
      </c>
      <c r="DC76" s="56">
        <f>'2022'!CU8</f>
        <v>4656</v>
      </c>
      <c r="DD76" s="56">
        <f>'2022'!CV8</f>
        <v>6</v>
      </c>
      <c r="DE76" s="56">
        <f>'2022'!CW8</f>
        <v>0</v>
      </c>
      <c r="DF76" s="58">
        <f>'2022'!CX8</f>
        <v>42</v>
      </c>
      <c r="DG76" s="55">
        <f>'2022'!CY8</f>
        <v>1343</v>
      </c>
      <c r="DH76" s="56">
        <f>'2022'!CZ8</f>
        <v>2250</v>
      </c>
      <c r="DI76" s="56">
        <f>'2022'!DA8</f>
        <v>14</v>
      </c>
      <c r="DJ76" s="56">
        <f>'2022'!DB8</f>
        <v>21</v>
      </c>
      <c r="DK76" s="56">
        <f>'2022'!DC8</f>
        <v>271</v>
      </c>
      <c r="DL76" s="56">
        <f>'2022'!DD8</f>
        <v>79</v>
      </c>
      <c r="DM76" s="57">
        <f>'2022'!DE8</f>
        <v>5</v>
      </c>
      <c r="DN76" s="57">
        <f>'2022'!DF8</f>
        <v>92.4</v>
      </c>
      <c r="DO76" s="57">
        <f>'2022'!DG8</f>
        <v>3.29</v>
      </c>
      <c r="DP76" s="57">
        <f>'2022'!DH8</f>
        <v>34.299999999999997</v>
      </c>
      <c r="DQ76" s="56">
        <f>'2022'!DI8</f>
        <v>296</v>
      </c>
      <c r="DR76" s="56">
        <f>'2022'!DJ8</f>
        <v>5073</v>
      </c>
      <c r="DS76" s="56">
        <f>'2022'!DK8</f>
        <v>35</v>
      </c>
      <c r="DT76" s="56">
        <f>'2022'!DL8</f>
        <v>0</v>
      </c>
      <c r="DU76" s="58">
        <f>'2022'!DM8</f>
        <v>48</v>
      </c>
    </row>
    <row r="77" spans="1:125" ht="15.75" customHeight="1" x14ac:dyDescent="0.2">
      <c r="A77" s="33">
        <f t="shared" si="0"/>
        <v>75</v>
      </c>
      <c r="B77" s="11">
        <f>'2018'!A9</f>
        <v>7</v>
      </c>
      <c r="C77" s="11">
        <v>2018</v>
      </c>
      <c r="D77" s="34" t="str">
        <f>'2018'!B9</f>
        <v>Ronald Jones</v>
      </c>
      <c r="E77" s="14">
        <f>'2018'!C9</f>
        <v>7.966666666666665</v>
      </c>
      <c r="F77" s="14">
        <f t="shared" si="6"/>
        <v>69.699999999999989</v>
      </c>
      <c r="G77" s="35">
        <f t="shared" si="2"/>
        <v>0.29783829059829375</v>
      </c>
      <c r="H77" s="36" t="str">
        <f>'2018'!D9</f>
        <v>USC</v>
      </c>
      <c r="I77" s="37">
        <f>'2018'!E9</f>
        <v>5</v>
      </c>
      <c r="J77" s="38">
        <f>'2018'!F9</f>
        <v>35645</v>
      </c>
      <c r="K77" s="39">
        <f>'2018'!G9</f>
        <v>27.747945205479454</v>
      </c>
      <c r="L77" s="39" t="str">
        <f>'2018'!H9</f>
        <v>JR</v>
      </c>
      <c r="M77" s="39">
        <f>'2018'!I9</f>
        <v>20.742465753424657</v>
      </c>
      <c r="N77" s="39" t="str">
        <f t="shared" si="3"/>
        <v>BELL COW</v>
      </c>
      <c r="O77" s="39" t="str">
        <f t="shared" si="9"/>
        <v>HORSE</v>
      </c>
      <c r="P77" s="37">
        <f>'2018'!J9</f>
        <v>72</v>
      </c>
      <c r="Q77" s="37">
        <f>'2018'!K9</f>
        <v>200</v>
      </c>
      <c r="R77" s="37">
        <f>'2018'!L9</f>
        <v>4.6500000000000004</v>
      </c>
      <c r="S77" s="40">
        <f>'2018'!M9</f>
        <v>38</v>
      </c>
      <c r="T77" s="41">
        <f>'2018'!N9</f>
        <v>0</v>
      </c>
      <c r="U77" s="42">
        <f>'2018'!O9</f>
        <v>1.4626765299260255E-2</v>
      </c>
      <c r="V77" s="42">
        <f>'2018'!P9</f>
        <v>0.16669385092154623</v>
      </c>
      <c r="W77" s="42">
        <f>'2018'!Q9</f>
        <v>0.18655272492744276</v>
      </c>
      <c r="X77" s="42">
        <f>'2018'!R9</f>
        <v>0.25684272821423287</v>
      </c>
      <c r="Y77" s="42">
        <f>'2018'!S9</f>
        <v>0.25684272821423287</v>
      </c>
      <c r="Z77" s="42">
        <f>'2018'!T9</f>
        <v>0.21831631898209794</v>
      </c>
      <c r="AA77" s="42">
        <f>'2018'!U9</f>
        <v>2.1152240467575842E-2</v>
      </c>
      <c r="AB77" s="42">
        <f>'2018'!V9</f>
        <v>4.4625719769673701E-2</v>
      </c>
      <c r="AC77" s="42">
        <f>'2018'!W9</f>
        <v>4.4625719769673701E-2</v>
      </c>
      <c r="AD77" s="43">
        <f>'2018'!X9</f>
        <v>3.7931861804222644E-2</v>
      </c>
      <c r="AE77" s="44">
        <f>'2018'!Y9</f>
        <v>18.087671232876712</v>
      </c>
      <c r="AF77" s="45">
        <f>'2018'!Z9</f>
        <v>85.555548470486684</v>
      </c>
      <c r="AG77" s="45">
        <f>'2018'!AA9</f>
        <v>27.121913580246911</v>
      </c>
      <c r="AH77" s="45">
        <f>'2018'!AB9</f>
        <v>0.22222222222222221</v>
      </c>
      <c r="AI77" s="45">
        <f>'2018'!AC9</f>
        <v>6.1</v>
      </c>
      <c r="AJ77" s="45">
        <f t="shared" si="4"/>
        <v>9.1219512195121943</v>
      </c>
      <c r="AK77" s="45">
        <f t="shared" si="5"/>
        <v>5.0909090909090911E-2</v>
      </c>
      <c r="AL77" s="45">
        <f>'2018'!AD9</f>
        <v>75.099999999999994</v>
      </c>
      <c r="AM77" s="45">
        <f>'2018'!AE9</f>
        <v>3.9</v>
      </c>
      <c r="AN77" s="46">
        <f>'2018'!AF9</f>
        <v>46.4</v>
      </c>
      <c r="AO77" s="47">
        <f>'2018'!AG9</f>
        <v>4</v>
      </c>
      <c r="AP77" s="48">
        <f>'2018'!AH9</f>
        <v>4</v>
      </c>
      <c r="AQ77" s="48">
        <f>'2018'!AI9</f>
        <v>10</v>
      </c>
      <c r="AR77" s="48">
        <f t="shared" si="29"/>
        <v>1</v>
      </c>
      <c r="AS77" s="48">
        <f>'2018'!AK9</f>
        <v>5</v>
      </c>
      <c r="AT77" s="48">
        <f>'2018'!AL9</f>
        <v>3</v>
      </c>
      <c r="AU77" s="48">
        <f>'2018'!AM9</f>
        <v>2</v>
      </c>
      <c r="AV77" s="48">
        <f>'2018'!AN9</f>
        <v>4</v>
      </c>
      <c r="AW77" s="49" t="str">
        <f t="shared" si="30"/>
        <v>-</v>
      </c>
      <c r="AX77" s="50">
        <f>'2018'!AP9</f>
        <v>0</v>
      </c>
      <c r="AY77" s="55">
        <f>'2018'!AQ9</f>
        <v>0</v>
      </c>
      <c r="AZ77" s="56">
        <f>'2018'!AR9</f>
        <v>2419</v>
      </c>
      <c r="BA77" s="56">
        <f>'2018'!AS9</f>
        <v>0</v>
      </c>
      <c r="BB77" s="56">
        <f>'2018'!AT9</f>
        <v>0</v>
      </c>
      <c r="BC77" s="56">
        <f>'2018'!AU9</f>
        <v>0</v>
      </c>
      <c r="BD77" s="56">
        <f>'2018'!AV9</f>
        <v>0</v>
      </c>
      <c r="BE77" s="57">
        <f>'2018'!AW9</f>
        <v>0</v>
      </c>
      <c r="BF77" s="57">
        <f>'2018'!AX9</f>
        <v>0</v>
      </c>
      <c r="BG77" s="57">
        <f>'2018'!AY9</f>
        <v>0</v>
      </c>
      <c r="BH77" s="57">
        <f>'2018'!AZ9</f>
        <v>0</v>
      </c>
      <c r="BI77" s="56">
        <f>'2018'!BA9</f>
        <v>0</v>
      </c>
      <c r="BJ77" s="56">
        <f>'2018'!BB9</f>
        <v>3180</v>
      </c>
      <c r="BK77" s="56">
        <f>'2018'!BC9</f>
        <v>0</v>
      </c>
      <c r="BL77" s="56">
        <f>'2018'!BD9</f>
        <v>0</v>
      </c>
      <c r="BM77" s="58">
        <f>'2018'!BE9</f>
        <v>0</v>
      </c>
      <c r="BN77" s="55">
        <f>'2018'!BF9</f>
        <v>14</v>
      </c>
      <c r="BO77" s="56">
        <f>'2018'!BG9</f>
        <v>2092</v>
      </c>
      <c r="BP77" s="56">
        <f>'2018'!BH9</f>
        <v>0</v>
      </c>
      <c r="BQ77" s="56">
        <f>'2018'!BI9</f>
        <v>0</v>
      </c>
      <c r="BR77" s="56">
        <f>'2018'!BJ9</f>
        <v>2</v>
      </c>
      <c r="BS77" s="56">
        <f>'2018'!BK9</f>
        <v>0</v>
      </c>
      <c r="BT77" s="57">
        <f>'2018'!BL9</f>
        <v>7</v>
      </c>
      <c r="BU77" s="57">
        <f>'2018'!BM9</f>
        <v>0</v>
      </c>
      <c r="BV77" s="57">
        <f>'2018'!BN9</f>
        <v>0</v>
      </c>
      <c r="BW77" s="57">
        <f>'2018'!BO9</f>
        <v>0</v>
      </c>
      <c r="BX77" s="56">
        <f>'2018'!BP9</f>
        <v>73</v>
      </c>
      <c r="BY77" s="56">
        <f>'2018'!BQ9</f>
        <v>3856</v>
      </c>
      <c r="BZ77" s="56">
        <f>'2018'!BR9</f>
        <v>9</v>
      </c>
      <c r="CA77" s="56">
        <f>'2018'!BS9</f>
        <v>0</v>
      </c>
      <c r="CB77" s="58">
        <f>'2018'!BT9</f>
        <v>0</v>
      </c>
      <c r="CC77" s="55">
        <f>'2018'!BU9</f>
        <v>983</v>
      </c>
      <c r="CD77" s="56">
        <f>'2018'!BV9</f>
        <v>2355</v>
      </c>
      <c r="CE77" s="56">
        <f>'2018'!BW9</f>
        <v>8</v>
      </c>
      <c r="CF77" s="56">
        <f>'2018'!BX9</f>
        <v>0</v>
      </c>
      <c r="CG77" s="56">
        <f>'2018'!BY9</f>
        <v>153</v>
      </c>
      <c r="CH77" s="56">
        <f>'2018'!BZ9</f>
        <v>34</v>
      </c>
      <c r="CI77" s="57">
        <f>'2018'!CA9</f>
        <v>6.4</v>
      </c>
      <c r="CJ77" s="57">
        <f>'2018'!CB9</f>
        <v>84.3</v>
      </c>
      <c r="CK77" s="57">
        <f>'2018'!CC9</f>
        <v>3.75</v>
      </c>
      <c r="CL77" s="57">
        <f>'2018'!CD9</f>
        <v>48.2</v>
      </c>
      <c r="CM77" s="56">
        <f>'2018'!CE9</f>
        <v>39</v>
      </c>
      <c r="CN77" s="56">
        <f>'2018'!CF9</f>
        <v>3776</v>
      </c>
      <c r="CO77" s="56">
        <f>'2018'!CG9</f>
        <v>7</v>
      </c>
      <c r="CP77" s="56">
        <f>'2018'!CH9</f>
        <v>0</v>
      </c>
      <c r="CQ77" s="58">
        <f>'2018'!CI9</f>
        <v>0</v>
      </c>
      <c r="CR77" s="55">
        <f>'2018'!CJ9</f>
        <v>1081</v>
      </c>
      <c r="CS77" s="56">
        <f>'2018'!CK9</f>
        <v>2609</v>
      </c>
      <c r="CT77" s="56">
        <f>'2018'!CL9</f>
        <v>12</v>
      </c>
      <c r="CU77" s="56">
        <f>'2018'!CM9</f>
        <v>0</v>
      </c>
      <c r="CV77" s="56">
        <f>'2018'!CN9</f>
        <v>177</v>
      </c>
      <c r="CW77" s="56">
        <f>'2018'!CO9</f>
        <v>33</v>
      </c>
      <c r="CX77" s="57">
        <f>'2018'!CP9</f>
        <v>6.1</v>
      </c>
      <c r="CY77" s="57">
        <f>'2018'!CQ9</f>
        <v>68.400000000000006</v>
      </c>
      <c r="CZ77" s="57">
        <f>'2018'!CR9</f>
        <v>3.9</v>
      </c>
      <c r="DA77" s="57">
        <f>'2018'!CS9</f>
        <v>45.9</v>
      </c>
      <c r="DB77" s="56">
        <f>'2018'!CT9</f>
        <v>76</v>
      </c>
      <c r="DC77" s="56">
        <f>'2018'!CU9</f>
        <v>3593</v>
      </c>
      <c r="DD77" s="56">
        <f>'2018'!CV9</f>
        <v>11</v>
      </c>
      <c r="DE77" s="56">
        <f>'2018'!CW9</f>
        <v>0</v>
      </c>
      <c r="DF77" s="58">
        <f>'2018'!CX9</f>
        <v>0</v>
      </c>
      <c r="DG77" s="55">
        <f>'2018'!CY9</f>
        <v>1550</v>
      </c>
      <c r="DH77" s="56">
        <f>'2018'!CZ9</f>
        <v>2591</v>
      </c>
      <c r="DI77" s="56">
        <f>'2018'!DA9</f>
        <v>19</v>
      </c>
      <c r="DJ77" s="56">
        <f>'2018'!DB9</f>
        <v>0</v>
      </c>
      <c r="DK77" s="56">
        <f>'2018'!DC9</f>
        <v>261</v>
      </c>
      <c r="DL77" s="56">
        <f>'2018'!DD9</f>
        <v>58</v>
      </c>
      <c r="DM77" s="57">
        <f>'2018'!DE9</f>
        <v>5.9</v>
      </c>
      <c r="DN77" s="57">
        <f>'2018'!DF9</f>
        <v>75.099999999999994</v>
      </c>
      <c r="DO77" s="57">
        <f>'2018'!DG9</f>
        <v>3.5</v>
      </c>
      <c r="DP77" s="57">
        <f>'2018'!DH9</f>
        <v>46.4</v>
      </c>
      <c r="DQ77" s="56">
        <f>'2018'!DI9</f>
        <v>186</v>
      </c>
      <c r="DR77" s="56">
        <f>'2018'!DJ9</f>
        <v>4168</v>
      </c>
      <c r="DS77" s="56">
        <f>'2018'!DK9</f>
        <v>14</v>
      </c>
      <c r="DT77" s="56">
        <f>'2018'!DL9</f>
        <v>0</v>
      </c>
      <c r="DU77" s="58">
        <f>'2018'!DM9</f>
        <v>0</v>
      </c>
    </row>
    <row r="78" spans="1:125" ht="15.75" customHeight="1" x14ac:dyDescent="0.2">
      <c r="A78" s="33">
        <f t="shared" si="0"/>
        <v>76</v>
      </c>
      <c r="B78" s="11">
        <f>'2023'!A12</f>
        <v>10</v>
      </c>
      <c r="C78" s="11">
        <v>2023</v>
      </c>
      <c r="D78" s="34" t="str">
        <f>'2023'!B12</f>
        <v>Chase Brown</v>
      </c>
      <c r="E78" s="14">
        <f>'2023'!C12</f>
        <v>7.93888888888889</v>
      </c>
      <c r="F78" s="14">
        <f t="shared" si="6"/>
        <v>69.3</v>
      </c>
      <c r="G78" s="35">
        <f t="shared" si="2"/>
        <v>0.28641432677609563</v>
      </c>
      <c r="H78" s="36" t="str">
        <f>'2023'!D12</f>
        <v>Illinois</v>
      </c>
      <c r="I78" s="37">
        <f>'2023'!E12</f>
        <v>2</v>
      </c>
      <c r="J78" s="38">
        <f>'2023'!F12</f>
        <v>36606</v>
      </c>
      <c r="K78" s="39">
        <f>'2023'!G12</f>
        <v>25.115068493150684</v>
      </c>
      <c r="L78" s="39" t="str">
        <f>'2023'!H12</f>
        <v>RS SR</v>
      </c>
      <c r="M78" s="39">
        <f>'2023'!I12</f>
        <v>23.115068493150684</v>
      </c>
      <c r="N78" s="39" t="str">
        <f t="shared" si="3"/>
        <v>DYNAMIC</v>
      </c>
      <c r="O78" s="39" t="str">
        <f t="shared" si="9"/>
        <v>HORSE</v>
      </c>
      <c r="P78" s="37">
        <f>'2023'!J12</f>
        <v>69</v>
      </c>
      <c r="Q78" s="37">
        <f>'2023'!K12</f>
        <v>209</v>
      </c>
      <c r="R78" s="37">
        <f>'2023'!L12</f>
        <v>4.43</v>
      </c>
      <c r="S78" s="40">
        <f>'2023'!M12</f>
        <v>163</v>
      </c>
      <c r="T78" s="41">
        <f>'2023'!N12</f>
        <v>7.3956682514527208E-2</v>
      </c>
      <c r="U78" s="42">
        <f>'2023'!O12</f>
        <v>4.2026616857342982E-3</v>
      </c>
      <c r="V78" s="42">
        <f>'2023'!P12</f>
        <v>0.21561604584527222</v>
      </c>
      <c r="W78" s="42">
        <f>'2023'!Q12</f>
        <v>0.28986606014657568</v>
      </c>
      <c r="X78" s="42">
        <f>'2023'!R12</f>
        <v>0.37987012987012986</v>
      </c>
      <c r="Y78" s="42">
        <f>'2023'!S12</f>
        <v>0.37987012987012986</v>
      </c>
      <c r="Z78" s="42">
        <f>'2023'!T12</f>
        <v>0.37987012987012986</v>
      </c>
      <c r="AA78" s="42">
        <f>'2023'!U12</f>
        <v>7.577374599786553E-2</v>
      </c>
      <c r="AB78" s="42">
        <f>'2023'!V12</f>
        <v>8.7177624409734839E-2</v>
      </c>
      <c r="AC78" s="42">
        <f>'2023'!W12</f>
        <v>8.7177624409734839E-2</v>
      </c>
      <c r="AD78" s="43">
        <f>'2023'!X12</f>
        <v>8.7177624409734839E-2</v>
      </c>
      <c r="AE78" s="44">
        <f>'2023'!Y12</f>
        <v>20.460273972602739</v>
      </c>
      <c r="AF78" s="45">
        <f>'2023'!Z12</f>
        <v>108.53289234423696</v>
      </c>
      <c r="AG78" s="45">
        <f>'2023'!AA12</f>
        <v>30.860533501365261</v>
      </c>
      <c r="AH78" s="45">
        <f>'2023'!AB12</f>
        <v>0.24924012158054712</v>
      </c>
      <c r="AI78" s="45">
        <f>'2023'!AC12</f>
        <v>5.9</v>
      </c>
      <c r="AJ78" s="45">
        <f t="shared" si="4"/>
        <v>10.63265306122449</v>
      </c>
      <c r="AK78" s="45">
        <f t="shared" si="5"/>
        <v>7.5842696629213488E-2</v>
      </c>
      <c r="AL78" s="45">
        <f>'2023'!AD12</f>
        <v>116.9</v>
      </c>
      <c r="AM78" s="45">
        <f>'2023'!AE12</f>
        <v>4.1399999999999997</v>
      </c>
      <c r="AN78" s="46">
        <f>'2023'!AF12</f>
        <v>41.1</v>
      </c>
      <c r="AO78" s="47">
        <f>'2023'!AG12</f>
        <v>10</v>
      </c>
      <c r="AP78" s="48">
        <f>'2023'!AH12</f>
        <v>8</v>
      </c>
      <c r="AQ78" s="48">
        <f>'2023'!AI12</f>
        <v>4</v>
      </c>
      <c r="AR78" s="48">
        <f t="shared" si="29"/>
        <v>9</v>
      </c>
      <c r="AS78" s="48">
        <f>'2023'!AK12</f>
        <v>6</v>
      </c>
      <c r="AT78" s="48">
        <f>'2023'!AL12</f>
        <v>2</v>
      </c>
      <c r="AU78" s="48">
        <f>'2023'!AM12</f>
        <v>5</v>
      </c>
      <c r="AV78" s="48">
        <f>'2023'!AN12</f>
        <v>5</v>
      </c>
      <c r="AW78" s="49">
        <f>'2023'!AO12</f>
        <v>3</v>
      </c>
      <c r="AX78" s="50">
        <f>'2023'!AP12</f>
        <v>0</v>
      </c>
      <c r="AY78" s="55">
        <f>'2023'!AQ12</f>
        <v>345</v>
      </c>
      <c r="AZ78" s="56">
        <f>'2023'!AR12</f>
        <v>2593</v>
      </c>
      <c r="BA78" s="56">
        <f>'2023'!AS12</f>
        <v>0</v>
      </c>
      <c r="BB78" s="56">
        <f>'2023'!AT12</f>
        <v>32</v>
      </c>
      <c r="BC78" s="56">
        <f>'2023'!AU12</f>
        <v>71</v>
      </c>
      <c r="BD78" s="56">
        <f>'2023'!AV12</f>
        <v>15</v>
      </c>
      <c r="BE78" s="57">
        <f>'2023'!AW12</f>
        <v>4.9000000000000004</v>
      </c>
      <c r="BF78" s="57">
        <f>'2023'!AX12</f>
        <v>60.1</v>
      </c>
      <c r="BG78" s="57">
        <f>'2023'!AY12</f>
        <v>3.04</v>
      </c>
      <c r="BH78" s="57">
        <f>'2023'!AZ12</f>
        <v>27.8</v>
      </c>
      <c r="BI78" s="56">
        <f>'2023'!BA12</f>
        <v>75</v>
      </c>
      <c r="BJ78" s="56">
        <f>'2023'!BB12</f>
        <v>3086</v>
      </c>
      <c r="BK78" s="56">
        <f>'2023'!BC12</f>
        <v>1</v>
      </c>
      <c r="BL78" s="56">
        <f>'2023'!BD12</f>
        <v>0</v>
      </c>
      <c r="BM78" s="58">
        <f>'2023'!BE12</f>
        <v>20</v>
      </c>
      <c r="BN78" s="55">
        <f>'2023'!BF12</f>
        <v>18</v>
      </c>
      <c r="BO78" s="56">
        <f>'2023'!BG12</f>
        <v>1874</v>
      </c>
      <c r="BP78" s="56">
        <f>'2023'!BH12</f>
        <v>0</v>
      </c>
      <c r="BQ78" s="56">
        <f>'2023'!BI12</f>
        <v>19</v>
      </c>
      <c r="BR78" s="56">
        <f>'2023'!BJ12</f>
        <v>3</v>
      </c>
      <c r="BS78" s="56">
        <f>'2023'!BK12</f>
        <v>1</v>
      </c>
      <c r="BT78" s="57">
        <f>'2023'!BL12</f>
        <v>6</v>
      </c>
      <c r="BU78" s="57">
        <f>'2023'!BM12</f>
        <v>155.6</v>
      </c>
      <c r="BV78" s="57">
        <f>'2023'!BN12</f>
        <v>4.67</v>
      </c>
      <c r="BW78" s="57">
        <f>'2023'!BO12</f>
        <v>0</v>
      </c>
      <c r="BX78" s="56">
        <f>'2023'!BP12</f>
        <v>0</v>
      </c>
      <c r="BY78" s="56">
        <f>'2023'!BQ12</f>
        <v>2409</v>
      </c>
      <c r="BZ78" s="56">
        <f>'2023'!BR12</f>
        <v>0</v>
      </c>
      <c r="CA78" s="56">
        <f>'2023'!BS12</f>
        <v>0</v>
      </c>
      <c r="CB78" s="58">
        <f>'2023'!BT12</f>
        <v>19</v>
      </c>
      <c r="CC78" s="55">
        <f>'2023'!BU12</f>
        <v>538</v>
      </c>
      <c r="CD78" s="56">
        <f>'2023'!BV12</f>
        <v>1569</v>
      </c>
      <c r="CE78" s="56">
        <f>'2023'!BW12</f>
        <v>3</v>
      </c>
      <c r="CF78" s="56">
        <f>'2023'!BX12</f>
        <v>9</v>
      </c>
      <c r="CG78" s="56">
        <f>'2023'!BY12</f>
        <v>102</v>
      </c>
      <c r="CH78" s="56">
        <f>'2023'!BZ12</f>
        <v>20</v>
      </c>
      <c r="CI78" s="57">
        <f>'2023'!CA12</f>
        <v>5.3</v>
      </c>
      <c r="CJ78" s="57">
        <f>'2023'!CB12</f>
        <v>59.9</v>
      </c>
      <c r="CK78" s="57">
        <f>'2023'!CC12</f>
        <v>3.26</v>
      </c>
      <c r="CL78" s="57">
        <f>'2023'!CD12</f>
        <v>41.3</v>
      </c>
      <c r="CM78" s="56">
        <f>'2023'!CE12</f>
        <v>64</v>
      </c>
      <c r="CN78" s="56">
        <f>'2023'!CF12</f>
        <v>1223</v>
      </c>
      <c r="CO78" s="56">
        <f>'2023'!CG12</f>
        <v>7</v>
      </c>
      <c r="CP78" s="56">
        <f>'2023'!CH12</f>
        <v>0</v>
      </c>
      <c r="CQ78" s="58">
        <f>'2023'!CI12</f>
        <v>10</v>
      </c>
      <c r="CR78" s="55">
        <f>'2023'!CJ12</f>
        <v>1005</v>
      </c>
      <c r="CS78" s="56">
        <f>'2023'!CK12</f>
        <v>2083</v>
      </c>
      <c r="CT78" s="56">
        <f>'2023'!CL12</f>
        <v>5</v>
      </c>
      <c r="CU78" s="56">
        <f>'2023'!CM12</f>
        <v>12</v>
      </c>
      <c r="CV78" s="56">
        <f>'2023'!CN12</f>
        <v>170</v>
      </c>
      <c r="CW78" s="56">
        <f>'2023'!CO12</f>
        <v>44</v>
      </c>
      <c r="CX78" s="57">
        <f>'2023'!CP12</f>
        <v>5.9</v>
      </c>
      <c r="CY78" s="57">
        <f>'2023'!CQ12</f>
        <v>116.9</v>
      </c>
      <c r="CZ78" s="57">
        <f>'2023'!CR12</f>
        <v>4.1399999999999997</v>
      </c>
      <c r="DA78" s="57">
        <f>'2023'!CS12</f>
        <v>41.1</v>
      </c>
      <c r="DB78" s="56">
        <f>'2023'!CT12</f>
        <v>142</v>
      </c>
      <c r="DC78" s="56">
        <f>'2023'!CU12</f>
        <v>1874</v>
      </c>
      <c r="DD78" s="56">
        <f>'2023'!CV12</f>
        <v>14</v>
      </c>
      <c r="DE78" s="56">
        <f>'2023'!CW12</f>
        <v>0</v>
      </c>
      <c r="DF78" s="58">
        <f>'2023'!CX12</f>
        <v>13</v>
      </c>
      <c r="DG78" s="55">
        <f>'2023'!CY12</f>
        <v>1632</v>
      </c>
      <c r="DH78" s="56">
        <f>'2023'!CZ12</f>
        <v>2175</v>
      </c>
      <c r="DI78" s="56">
        <f>'2023'!DA12</f>
        <v>10</v>
      </c>
      <c r="DJ78" s="56">
        <f>'2023'!DB12</f>
        <v>18</v>
      </c>
      <c r="DK78" s="56">
        <f>'2023'!DC12</f>
        <v>329</v>
      </c>
      <c r="DL78" s="56">
        <f>'2023'!DD12</f>
        <v>82</v>
      </c>
      <c r="DM78" s="57">
        <f>'2023'!DE12</f>
        <v>5</v>
      </c>
      <c r="DN78" s="57">
        <f>'2023'!DF12</f>
        <v>70.3</v>
      </c>
      <c r="DO78" s="57">
        <f>'2023'!DG12</f>
        <v>2.84</v>
      </c>
      <c r="DP78" s="57">
        <f>'2023'!DH12</f>
        <v>32</v>
      </c>
      <c r="DQ78" s="56">
        <f>'2023'!DI12</f>
        <v>240</v>
      </c>
      <c r="DR78" s="56">
        <f>'2023'!DJ12</f>
        <v>2753</v>
      </c>
      <c r="DS78" s="56">
        <f>'2023'!DK12</f>
        <v>27</v>
      </c>
      <c r="DT78" s="56">
        <f>'2023'!DL12</f>
        <v>0</v>
      </c>
      <c r="DU78" s="58">
        <f>'2023'!DM12</f>
        <v>15</v>
      </c>
    </row>
    <row r="79" spans="1:125" ht="15.75" customHeight="1" x14ac:dyDescent="0.2">
      <c r="A79" s="33">
        <f t="shared" si="0"/>
        <v>77</v>
      </c>
      <c r="B79" s="11">
        <f>'2024'!A10</f>
        <v>8</v>
      </c>
      <c r="C79" s="11">
        <v>2024</v>
      </c>
      <c r="D79" s="34" t="str">
        <f>'2024'!B10</f>
        <v>Blake Corum</v>
      </c>
      <c r="E79" s="14">
        <f>'2024'!C10</f>
        <v>7.9166666666666679</v>
      </c>
      <c r="F79" s="14">
        <f t="shared" si="6"/>
        <v>68.899999999999991</v>
      </c>
      <c r="G79" s="35">
        <f t="shared" si="2"/>
        <v>0.27727515571833622</v>
      </c>
      <c r="H79" s="36" t="str">
        <f>'2024'!D10</f>
        <v>Michigan</v>
      </c>
      <c r="I79" s="37">
        <f>'2024'!E10</f>
        <v>2</v>
      </c>
      <c r="J79" s="38">
        <f>'2024'!F10</f>
        <v>36855</v>
      </c>
      <c r="K79" s="39">
        <f>'2024'!G10</f>
        <v>24.432876712328767</v>
      </c>
      <c r="L79" s="39" t="str">
        <f>'2024'!H10</f>
        <v>SR</v>
      </c>
      <c r="M79" s="39">
        <f>'2024'!I10</f>
        <v>23.435616438356163</v>
      </c>
      <c r="N79" s="39" t="str">
        <f t="shared" si="3"/>
        <v>BELL CALF</v>
      </c>
      <c r="O79" s="39" t="str">
        <f t="shared" si="9"/>
        <v>SLASHER</v>
      </c>
      <c r="P79" s="37">
        <f>'2024'!J10</f>
        <v>68</v>
      </c>
      <c r="Q79" s="37">
        <f>'2024'!K10</f>
        <v>205</v>
      </c>
      <c r="R79" s="37">
        <f>'2024'!L10</f>
        <v>4.53</v>
      </c>
      <c r="S79" s="40">
        <f>'2024'!M10</f>
        <v>83</v>
      </c>
      <c r="T79" s="41">
        <f>'2024'!N10</f>
        <v>0</v>
      </c>
      <c r="U79" s="42">
        <f>'2024'!O10</f>
        <v>6.5565171780750067E-2</v>
      </c>
      <c r="V79" s="42">
        <f>'2024'!P10</f>
        <v>0.20405476566614009</v>
      </c>
      <c r="W79" s="42">
        <f>'2024'!Q10</f>
        <v>0.2802600988084859</v>
      </c>
      <c r="X79" s="42">
        <f>'2024'!R10</f>
        <v>0.23719958202716823</v>
      </c>
      <c r="Y79" s="42">
        <f>'2024'!S10</f>
        <v>0.25872984041782709</v>
      </c>
      <c r="Z79" s="42">
        <f>'2024'!T10</f>
        <v>0.25872984041782709</v>
      </c>
      <c r="AA79" s="42">
        <f>'2024'!U10</f>
        <v>3.1074730938305289E-2</v>
      </c>
      <c r="AB79" s="42">
        <f>'2024'!V10</f>
        <v>3.6499766027140855E-2</v>
      </c>
      <c r="AC79" s="42">
        <f>'2024'!W10</f>
        <v>3.6499766027140855E-2</v>
      </c>
      <c r="AD79" s="43">
        <f>'2024'!X10</f>
        <v>3.6499766027140855E-2</v>
      </c>
      <c r="AE79" s="44">
        <f>'2024'!Y10</f>
        <v>20.778082191780822</v>
      </c>
      <c r="AF79" s="45">
        <f>'2024'!Z10</f>
        <v>97.362350204073607</v>
      </c>
      <c r="AG79" s="45">
        <f>'2024'!AA10</f>
        <v>31.166738754325259</v>
      </c>
      <c r="AH79" s="45">
        <f>'2024'!AB10</f>
        <v>0.29435483870967744</v>
      </c>
      <c r="AI79" s="45">
        <f>'2024'!AC10</f>
        <v>5.8911290322580649</v>
      </c>
      <c r="AJ79" s="45">
        <f t="shared" si="4"/>
        <v>7.5090909090909088</v>
      </c>
      <c r="AK79" s="45">
        <f t="shared" si="5"/>
        <v>5.8394160583941604E-2</v>
      </c>
      <c r="AL79" s="45">
        <f>'2024'!AD10</f>
        <v>97.6</v>
      </c>
      <c r="AM79" s="45">
        <f>'2024'!AE10</f>
        <v>3.36</v>
      </c>
      <c r="AN79" s="46">
        <f>'2024'!AF10</f>
        <v>40.9</v>
      </c>
      <c r="AO79" s="47">
        <f>'2024'!AG10</f>
        <v>6</v>
      </c>
      <c r="AP79" s="48">
        <f>'2024'!AH10</f>
        <v>3</v>
      </c>
      <c r="AQ79" s="48">
        <f>'2024'!AI10</f>
        <v>3</v>
      </c>
      <c r="AR79" s="48">
        <f>'2024'!AJ10</f>
        <v>4</v>
      </c>
      <c r="AS79" s="48">
        <f>'2024'!AK10</f>
        <v>8</v>
      </c>
      <c r="AT79" s="48">
        <f>'2024'!AL10</f>
        <v>2</v>
      </c>
      <c r="AU79" s="48">
        <f>'2024'!AM10</f>
        <v>4</v>
      </c>
      <c r="AV79" s="48">
        <f>'2024'!AN10</f>
        <v>1</v>
      </c>
      <c r="AW79" s="49">
        <f>'2024'!AO10</f>
        <v>6</v>
      </c>
      <c r="AX79" s="50">
        <f>'2024'!AP10</f>
        <v>1</v>
      </c>
      <c r="AY79" s="55">
        <f>'2024'!AQ10</f>
        <v>0</v>
      </c>
      <c r="AZ79" s="56">
        <f>'2024'!AR10</f>
        <v>1</v>
      </c>
      <c r="BA79" s="56">
        <f>'2024'!AS10</f>
        <v>0</v>
      </c>
      <c r="BB79" s="56">
        <f>'2024'!AT10</f>
        <v>0</v>
      </c>
      <c r="BC79" s="56">
        <f>'2024'!AU10</f>
        <v>0</v>
      </c>
      <c r="BD79" s="56">
        <f>'2024'!AV10</f>
        <v>0</v>
      </c>
      <c r="BE79" s="57">
        <f>'2024'!AW10</f>
        <v>0</v>
      </c>
      <c r="BF79" s="57">
        <f>'2024'!AX10</f>
        <v>0</v>
      </c>
      <c r="BG79" s="57">
        <f>'2024'!AY10</f>
        <v>0</v>
      </c>
      <c r="BH79" s="57">
        <f>'2024'!AZ10</f>
        <v>0</v>
      </c>
      <c r="BI79" s="56">
        <f>'2024'!BA10</f>
        <v>0</v>
      </c>
      <c r="BJ79" s="56">
        <f>'2024'!BB10</f>
        <v>1</v>
      </c>
      <c r="BK79" s="56">
        <f>'2024'!BC10</f>
        <v>0</v>
      </c>
      <c r="BL79" s="56">
        <f>'2024'!BD10</f>
        <v>0</v>
      </c>
      <c r="BM79" s="58">
        <f>'2024'!BE10</f>
        <v>0</v>
      </c>
      <c r="BN79" s="55">
        <f>'2024'!BF10</f>
        <v>77</v>
      </c>
      <c r="BO79" s="56">
        <f>'2024'!BG10</f>
        <v>786</v>
      </c>
      <c r="BP79" s="56">
        <f>'2024'!BH10</f>
        <v>2</v>
      </c>
      <c r="BQ79" s="56">
        <f>'2024'!BI10</f>
        <v>12</v>
      </c>
      <c r="BR79" s="56">
        <f>'2024'!BJ10</f>
        <v>26</v>
      </c>
      <c r="BS79" s="56">
        <f>'2024'!BK10</f>
        <v>1</v>
      </c>
      <c r="BT79" s="57">
        <f>'2024'!BL10</f>
        <v>2.9615384615384617</v>
      </c>
      <c r="BU79" s="57">
        <f>'2024'!BM10</f>
        <v>36.5</v>
      </c>
      <c r="BV79" s="57">
        <f>'2024'!BN10</f>
        <v>1.88</v>
      </c>
      <c r="BW79" s="57">
        <f>'2024'!BO10</f>
        <v>19.5</v>
      </c>
      <c r="BX79" s="56">
        <f>'2024'!BP10</f>
        <v>73</v>
      </c>
      <c r="BY79" s="56">
        <f>'2024'!BQ10</f>
        <v>1501.8000000000002</v>
      </c>
      <c r="BZ79" s="56">
        <f>'2024'!BR10</f>
        <v>5</v>
      </c>
      <c r="CA79" s="56">
        <f>'2024'!BS10</f>
        <v>0</v>
      </c>
      <c r="CB79" s="58">
        <f>'2024'!BT10</f>
        <v>9</v>
      </c>
      <c r="CC79" s="55">
        <f>'2024'!BU10</f>
        <v>944</v>
      </c>
      <c r="CD79" s="56">
        <f>'2024'!BV10</f>
        <v>2572.8000000000002</v>
      </c>
      <c r="CE79" s="56">
        <f>'2024'!BW10</f>
        <v>11</v>
      </c>
      <c r="CF79" s="56">
        <f>'2024'!BX10</f>
        <v>33.599999999999994</v>
      </c>
      <c r="CG79" s="56">
        <f>'2024'!BY10</f>
        <v>144</v>
      </c>
      <c r="CH79" s="56">
        <f>'2024'!BZ10</f>
        <v>49</v>
      </c>
      <c r="CI79" s="57">
        <f>'2024'!CA10</f>
        <v>6.5555555555555554</v>
      </c>
      <c r="CJ79" s="57">
        <f>'2024'!CB10</f>
        <v>132.6</v>
      </c>
      <c r="CK79" s="57">
        <f>'2024'!CC10</f>
        <v>3.84</v>
      </c>
      <c r="CL79" s="57">
        <f>'2024'!CD10</f>
        <v>47</v>
      </c>
      <c r="CM79" s="56">
        <f>'2024'!CE10</f>
        <v>141</v>
      </c>
      <c r="CN79" s="56">
        <f>'2024'!CF10</f>
        <v>2744.3999999999996</v>
      </c>
      <c r="CO79" s="56">
        <f>'2024'!CG10</f>
        <v>24</v>
      </c>
      <c r="CP79" s="56">
        <f>'2024'!CH10</f>
        <v>1</v>
      </c>
      <c r="CQ79" s="58">
        <f>'2024'!CI10</f>
        <v>18</v>
      </c>
      <c r="CR79" s="55">
        <f>'2024'!CJ10</f>
        <v>1461</v>
      </c>
      <c r="CS79" s="56">
        <f>'2024'!CK10</f>
        <v>2866.8</v>
      </c>
      <c r="CT79" s="56">
        <f>'2024'!CL10</f>
        <v>18</v>
      </c>
      <c r="CU79" s="56">
        <f>'2024'!CM10</f>
        <v>34.799999999999997</v>
      </c>
      <c r="CV79" s="56">
        <f>'2024'!CN10</f>
        <v>248</v>
      </c>
      <c r="CW79" s="56">
        <f>'2024'!CO10</f>
        <v>73</v>
      </c>
      <c r="CX79" s="57">
        <f>'2024'!CP10</f>
        <v>5.8911290322580649</v>
      </c>
      <c r="CY79" s="57">
        <f>'2024'!CQ10</f>
        <v>97.6</v>
      </c>
      <c r="CZ79" s="57">
        <f>'2024'!CR10</f>
        <v>3.36</v>
      </c>
      <c r="DA79" s="57">
        <f>'2024'!CS10</f>
        <v>40.9</v>
      </c>
      <c r="DB79" s="56">
        <f>'2024'!CT10</f>
        <v>82</v>
      </c>
      <c r="DC79" s="56">
        <f>'2024'!CU10</f>
        <v>2638.8</v>
      </c>
      <c r="DD79" s="56">
        <f>'2024'!CV10</f>
        <v>10</v>
      </c>
      <c r="DE79" s="56">
        <f>'2024'!CW10</f>
        <v>1</v>
      </c>
      <c r="DF79" s="58">
        <f>'2024'!CX10</f>
        <v>20.399999999999999</v>
      </c>
      <c r="DG79" s="55">
        <f>'2024'!CY10</f>
        <v>1245</v>
      </c>
      <c r="DH79" s="56">
        <f>'2024'!CZ10</f>
        <v>2536.5</v>
      </c>
      <c r="DI79" s="56">
        <f>'2024'!DA10</f>
        <v>27</v>
      </c>
      <c r="DJ79" s="56">
        <f>'2024'!DB10</f>
        <v>40.5</v>
      </c>
      <c r="DK79" s="56">
        <f>'2024'!DC10</f>
        <v>258</v>
      </c>
      <c r="DL79" s="56">
        <f>'2024'!DD10</f>
        <v>30</v>
      </c>
      <c r="DM79" s="57">
        <f>'2024'!DE10</f>
        <v>4.8</v>
      </c>
      <c r="DN79" s="57">
        <f>'2024'!DF10</f>
        <v>27.4</v>
      </c>
      <c r="DO79" s="57">
        <f>'2024'!DG10</f>
        <v>2.42</v>
      </c>
      <c r="DP79" s="57">
        <f>'2024'!DH10</f>
        <v>31.8</v>
      </c>
      <c r="DQ79" s="56">
        <f>'2024'!DI10</f>
        <v>117</v>
      </c>
      <c r="DR79" s="56">
        <f>'2024'!DJ10</f>
        <v>3205.5</v>
      </c>
      <c r="DS79" s="56">
        <f>'2024'!DK10</f>
        <v>16</v>
      </c>
      <c r="DT79" s="56">
        <f>'2024'!DL10</f>
        <v>1</v>
      </c>
      <c r="DU79" s="58">
        <f>'2024'!DM10</f>
        <v>24</v>
      </c>
    </row>
    <row r="80" spans="1:125" ht="15.75" customHeight="1" x14ac:dyDescent="0.2">
      <c r="A80" s="33">
        <f t="shared" si="0"/>
        <v>78</v>
      </c>
      <c r="B80" s="11">
        <f>'2025'!A17</f>
        <v>15</v>
      </c>
      <c r="C80" s="11">
        <v>2025</v>
      </c>
      <c r="D80" s="34" t="str">
        <f>'2025'!B17</f>
        <v>Jaydon Blue</v>
      </c>
      <c r="E80" s="14">
        <f>'2025'!C17</f>
        <v>7.8611111111111107</v>
      </c>
      <c r="F80" s="14">
        <f t="shared" si="6"/>
        <v>68.5</v>
      </c>
      <c r="G80" s="35">
        <f t="shared" si="2"/>
        <v>0.25442722807393697</v>
      </c>
      <c r="H80" s="36" t="str">
        <f>'2025'!D17</f>
        <v>Texas</v>
      </c>
      <c r="I80" s="37">
        <f>'2025'!E17</f>
        <v>1</v>
      </c>
      <c r="J80" s="38">
        <f>'2025'!F17</f>
        <v>37994</v>
      </c>
      <c r="K80" s="39">
        <f>'2025'!G17</f>
        <v>21.312328767123287</v>
      </c>
      <c r="L80" s="39" t="str">
        <f>'2025'!H17</f>
        <v>JR</v>
      </c>
      <c r="M80" s="39">
        <f>'2025'!I17</f>
        <v>21.315068493150687</v>
      </c>
      <c r="N80" s="39" t="str">
        <f t="shared" si="3"/>
        <v>JITTERBUG</v>
      </c>
      <c r="O80" s="39" t="str">
        <f t="shared" si="9"/>
        <v>+RECEIVER</v>
      </c>
      <c r="P80" s="37">
        <f>'2025'!J17</f>
        <v>69</v>
      </c>
      <c r="Q80" s="37">
        <f>'2025'!K17</f>
        <v>196</v>
      </c>
      <c r="R80" s="37">
        <f>'2025'!L17</f>
        <v>4.28</v>
      </c>
      <c r="S80" s="40">
        <f>'2025'!M17</f>
        <v>149</v>
      </c>
      <c r="T80" s="41">
        <f>'2025'!N17</f>
        <v>0</v>
      </c>
      <c r="U80" s="42">
        <f>'2025'!O17</f>
        <v>0</v>
      </c>
      <c r="V80" s="42">
        <f>'2025'!P17</f>
        <v>8.5350713842333968E-3</v>
      </c>
      <c r="W80" s="42">
        <f>'2025'!Q17</f>
        <v>8.00299177262528E-2</v>
      </c>
      <c r="X80" s="42">
        <f>'2025'!R17</f>
        <v>0.16651432053625839</v>
      </c>
      <c r="Y80" s="42">
        <f>'2025'!S17</f>
        <v>0.16651432053625839</v>
      </c>
      <c r="Z80" s="42">
        <f>'2025'!T17</f>
        <v>0.16651432053625839</v>
      </c>
      <c r="AA80" s="42">
        <f>'2025'!U17</f>
        <v>3.3848890645846709E-2</v>
      </c>
      <c r="AB80" s="42">
        <f>'2025'!V17</f>
        <v>8.7278813964610236E-2</v>
      </c>
      <c r="AC80" s="42">
        <f>'2025'!W17</f>
        <v>8.7278813964610236E-2</v>
      </c>
      <c r="AD80" s="43">
        <f>'2025'!X17</f>
        <v>8.7278813964610236E-2</v>
      </c>
      <c r="AE80" s="44">
        <f>'2025'!Y17</f>
        <v>20.671232876712327</v>
      </c>
      <c r="AF80" s="45">
        <f>'2025'!Z17</f>
        <v>116.8183293447773</v>
      </c>
      <c r="AG80" s="45">
        <f>'2025'!AA17</f>
        <v>28.940978785969335</v>
      </c>
      <c r="AH80" s="45">
        <f>'2025'!AB17</f>
        <v>0.27692307692307694</v>
      </c>
      <c r="AI80" s="45">
        <f>'2025'!AC17</f>
        <v>6.1230769230769226</v>
      </c>
      <c r="AJ80" s="45">
        <f t="shared" si="4"/>
        <v>9.127272727272727</v>
      </c>
      <c r="AK80" s="45">
        <f t="shared" si="5"/>
        <v>0.23295454545454544</v>
      </c>
      <c r="AL80" s="45">
        <f>'2025'!AD17</f>
        <v>113.1</v>
      </c>
      <c r="AM80" s="45">
        <f>'2025'!AE17</f>
        <v>3.83</v>
      </c>
      <c r="AN80" s="46">
        <f>'2025'!AF17</f>
        <v>39.6</v>
      </c>
      <c r="AO80" s="47">
        <f>'2025'!AG17</f>
        <v>2</v>
      </c>
      <c r="AP80" s="48">
        <f>'2025'!AH17</f>
        <v>8</v>
      </c>
      <c r="AQ80" s="48">
        <f>'2025'!AI17</f>
        <v>3</v>
      </c>
      <c r="AR80" s="48">
        <f>'2025'!AJ17</f>
        <v>10</v>
      </c>
      <c r="AS80" s="48">
        <f>'2025'!AK17</f>
        <v>7</v>
      </c>
      <c r="AT80" s="48">
        <f>'2025'!AL17</f>
        <v>3</v>
      </c>
      <c r="AU80" s="48">
        <f>'2025'!AM17</f>
        <v>5</v>
      </c>
      <c r="AV80" s="48">
        <f>'2025'!AN17</f>
        <v>3</v>
      </c>
      <c r="AW80" s="49">
        <f>'2025'!AO17</f>
        <v>3</v>
      </c>
      <c r="AX80" s="50">
        <f>'2025'!AP17</f>
        <v>0.75</v>
      </c>
      <c r="AY80" s="55">
        <f>'2025'!AQ17</f>
        <v>0</v>
      </c>
      <c r="AZ80" s="56">
        <f>'2025'!AR17</f>
        <v>1</v>
      </c>
      <c r="BA80" s="56">
        <f>'2025'!AS17</f>
        <v>0</v>
      </c>
      <c r="BB80" s="56">
        <f>'2025'!AT17</f>
        <v>0</v>
      </c>
      <c r="BC80" s="56">
        <f>'2025'!AU17</f>
        <v>0</v>
      </c>
      <c r="BD80" s="56">
        <f>'2025'!AV17</f>
        <v>0</v>
      </c>
      <c r="BE80" s="57">
        <f>'2025'!AW17</f>
        <v>0</v>
      </c>
      <c r="BF80" s="57">
        <f>'2025'!AX17</f>
        <v>0</v>
      </c>
      <c r="BG80" s="57">
        <f>'2025'!AY17</f>
        <v>0</v>
      </c>
      <c r="BH80" s="57">
        <f>'2025'!AZ17</f>
        <v>0</v>
      </c>
      <c r="BI80" s="56">
        <f>'2025'!BA17</f>
        <v>0</v>
      </c>
      <c r="BJ80" s="56">
        <f>'2025'!BB17</f>
        <v>0</v>
      </c>
      <c r="BK80" s="56">
        <f>'2025'!BC17</f>
        <v>0</v>
      </c>
      <c r="BL80" s="56">
        <f>'2025'!BD17</f>
        <v>0</v>
      </c>
      <c r="BM80" s="58">
        <f>'2025'!BE17</f>
        <v>0</v>
      </c>
      <c r="BN80" s="55">
        <f>'2025'!BF17</f>
        <v>0</v>
      </c>
      <c r="BO80" s="56">
        <f>'2025'!BG17</f>
        <v>1</v>
      </c>
      <c r="BP80" s="56">
        <f>'2025'!BH17</f>
        <v>0</v>
      </c>
      <c r="BQ80" s="56">
        <f>'2025'!BI17</f>
        <v>0</v>
      </c>
      <c r="BR80" s="56">
        <f>'2025'!BJ17</f>
        <v>0</v>
      </c>
      <c r="BS80" s="56">
        <f>'2025'!BK17</f>
        <v>0</v>
      </c>
      <c r="BT80" s="57">
        <f>'2025'!BL17</f>
        <v>0</v>
      </c>
      <c r="BU80" s="57">
        <f>'2025'!BM17</f>
        <v>0</v>
      </c>
      <c r="BV80" s="57">
        <f>'2025'!BN17</f>
        <v>0</v>
      </c>
      <c r="BW80" s="57">
        <f>'2025'!BO17</f>
        <v>0</v>
      </c>
      <c r="BX80" s="56">
        <f>'2025'!BP17</f>
        <v>0</v>
      </c>
      <c r="BY80" s="56">
        <f>'2025'!BQ17</f>
        <v>0</v>
      </c>
      <c r="BZ80" s="56">
        <f>'2025'!BR17</f>
        <v>0</v>
      </c>
      <c r="CA80" s="56">
        <f>'2025'!BS17</f>
        <v>0</v>
      </c>
      <c r="CB80" s="58">
        <f>'2025'!BT17</f>
        <v>0</v>
      </c>
      <c r="CC80" s="55">
        <f>'2025'!BU17</f>
        <v>33</v>
      </c>
      <c r="CD80" s="56">
        <f>'2025'!BV17</f>
        <v>1693.8</v>
      </c>
      <c r="CE80" s="56">
        <f>'2025'!BW17</f>
        <v>0</v>
      </c>
      <c r="CF80" s="56">
        <f>'2025'!BX17</f>
        <v>19.8</v>
      </c>
      <c r="CG80" s="56">
        <f>'2025'!BY17</f>
        <v>15</v>
      </c>
      <c r="CH80" s="56">
        <f>'2025'!BZ17</f>
        <v>1</v>
      </c>
      <c r="CI80" s="57">
        <f>'2025'!CA17</f>
        <v>2.2000000000000002</v>
      </c>
      <c r="CJ80" s="57">
        <f>'2025'!CB17</f>
        <v>11.6</v>
      </c>
      <c r="CK80" s="57">
        <f>'2025'!CC17</f>
        <v>1.73</v>
      </c>
      <c r="CL80" s="57">
        <f>'2025'!CD17</f>
        <v>0</v>
      </c>
      <c r="CM80" s="56">
        <f>'2025'!CE17</f>
        <v>0</v>
      </c>
      <c r="CN80" s="56">
        <f>'2025'!CF17</f>
        <v>2172.6</v>
      </c>
      <c r="CO80" s="56">
        <f>'2025'!CG17</f>
        <v>0</v>
      </c>
      <c r="CP80" s="56">
        <f>'2025'!CH17</f>
        <v>0</v>
      </c>
      <c r="CQ80" s="58">
        <f>'2025'!CI17</f>
        <v>15.299999999999999</v>
      </c>
      <c r="CR80" s="55">
        <f>'2025'!CJ17</f>
        <v>398</v>
      </c>
      <c r="CS80" s="56">
        <f>'2025'!CK17</f>
        <v>2637.6</v>
      </c>
      <c r="CT80" s="56">
        <f>'2025'!CL17</f>
        <v>3</v>
      </c>
      <c r="CU80" s="56">
        <f>'2025'!CM17</f>
        <v>29.400000000000002</v>
      </c>
      <c r="CV80" s="56">
        <f>'2025'!CN17</f>
        <v>65</v>
      </c>
      <c r="CW80" s="56">
        <f>'2025'!CO17</f>
        <v>18</v>
      </c>
      <c r="CX80" s="57">
        <f>'2025'!CP17</f>
        <v>6.1230769230769226</v>
      </c>
      <c r="CY80" s="57">
        <f>'2025'!CQ17</f>
        <v>84.2</v>
      </c>
      <c r="CZ80" s="57">
        <f>'2025'!CR17</f>
        <v>3.17</v>
      </c>
      <c r="DA80" s="57">
        <f>'2025'!CS17</f>
        <v>38.9</v>
      </c>
      <c r="DB80" s="56">
        <f>'2025'!CT17</f>
        <v>137</v>
      </c>
      <c r="DC80" s="56">
        <f>'2025'!CU17</f>
        <v>4047.4000000000005</v>
      </c>
      <c r="DD80" s="56">
        <f>'2025'!CV17</f>
        <v>14</v>
      </c>
      <c r="DE80" s="56">
        <f>'2025'!CW17</f>
        <v>1</v>
      </c>
      <c r="DF80" s="58">
        <f>'2025'!CX17</f>
        <v>25.2</v>
      </c>
      <c r="DG80" s="55">
        <f>'2025'!CY17</f>
        <v>728</v>
      </c>
      <c r="DH80" s="56">
        <f>'2025'!CZ17</f>
        <v>2382</v>
      </c>
      <c r="DI80" s="56">
        <f>'2025'!DA17</f>
        <v>8</v>
      </c>
      <c r="DJ80" s="56">
        <f>'2025'!DB17</f>
        <v>19.8</v>
      </c>
      <c r="DK80" s="56">
        <f>'2025'!DC17</f>
        <v>135</v>
      </c>
      <c r="DL80" s="56">
        <f>'2025'!DD17</f>
        <v>37</v>
      </c>
      <c r="DM80" s="57">
        <f>'2025'!DE17</f>
        <v>5.3925925925925924</v>
      </c>
      <c r="DN80" s="57">
        <f>'2025'!DF17</f>
        <v>113.1</v>
      </c>
      <c r="DO80" s="57">
        <f>'2025'!DG17</f>
        <v>3.83</v>
      </c>
      <c r="DP80" s="57">
        <f>'2025'!DH17</f>
        <v>39.6</v>
      </c>
      <c r="DQ80" s="56">
        <f>'2025'!DI17</f>
        <v>365</v>
      </c>
      <c r="DR80" s="56">
        <f>'2025'!DJ17</f>
        <v>4182</v>
      </c>
      <c r="DS80" s="56">
        <f>'2025'!DK17</f>
        <v>41</v>
      </c>
      <c r="DT80" s="56">
        <f>'2025'!DL17</f>
        <v>6</v>
      </c>
      <c r="DU80" s="58">
        <f>'2025'!DM17</f>
        <v>30.799999999999997</v>
      </c>
    </row>
    <row r="81" spans="1:125" ht="15.75" customHeight="1" x14ac:dyDescent="0.2">
      <c r="A81" s="33">
        <f t="shared" si="0"/>
        <v>79</v>
      </c>
      <c r="B81" s="11">
        <f>'2023'!A13</f>
        <v>11</v>
      </c>
      <c r="C81" s="11">
        <v>2023</v>
      </c>
      <c r="D81" s="34" t="str">
        <f>'2023'!B13</f>
        <v>Roschon Johnson</v>
      </c>
      <c r="E81" s="14">
        <f>'2023'!C13</f>
        <v>7.81111111111111</v>
      </c>
      <c r="F81" s="14">
        <f t="shared" si="6"/>
        <v>68.100000000000009</v>
      </c>
      <c r="G81" s="35">
        <f t="shared" si="2"/>
        <v>0.23386409319397794</v>
      </c>
      <c r="H81" s="36" t="str">
        <f>'2023'!D13</f>
        <v>Texas</v>
      </c>
      <c r="I81" s="37">
        <f>'2023'!E13</f>
        <v>3</v>
      </c>
      <c r="J81" s="38">
        <f>'2023'!F13</f>
        <v>36922</v>
      </c>
      <c r="K81" s="39">
        <f>'2023'!G13</f>
        <v>24.24931506849315</v>
      </c>
      <c r="L81" s="39" t="str">
        <f>'2023'!H13</f>
        <v>SR</v>
      </c>
      <c r="M81" s="39">
        <f>'2023'!I13</f>
        <v>22.24931506849315</v>
      </c>
      <c r="N81" s="39" t="str">
        <f t="shared" si="3"/>
        <v>BELL COW</v>
      </c>
      <c r="O81" s="39" t="str">
        <f t="shared" si="9"/>
        <v>3DOWN</v>
      </c>
      <c r="P81" s="37">
        <f>'2023'!J13</f>
        <v>72</v>
      </c>
      <c r="Q81" s="37">
        <f>'2023'!K13</f>
        <v>219</v>
      </c>
      <c r="R81" s="37">
        <f>'2023'!L13</f>
        <v>4.58</v>
      </c>
      <c r="S81" s="40">
        <f>'2023'!M13</f>
        <v>115</v>
      </c>
      <c r="T81" s="41">
        <f>'2023'!N13</f>
        <v>0</v>
      </c>
      <c r="U81" s="42">
        <f>'2023'!O13</f>
        <v>0.1334214002642008</v>
      </c>
      <c r="V81" s="42">
        <f>'2023'!P13</f>
        <v>9.8653765250315523E-2</v>
      </c>
      <c r="W81" s="42">
        <f>'2023'!Q13</f>
        <v>0.1279183833627624</v>
      </c>
      <c r="X81" s="42">
        <f>'2023'!R13</f>
        <v>0.14121663563004347</v>
      </c>
      <c r="Y81" s="42">
        <f>'2023'!S13</f>
        <v>0.14121663563004347</v>
      </c>
      <c r="Z81" s="42">
        <f>'2023'!T13</f>
        <v>0.12709497206703912</v>
      </c>
      <c r="AA81" s="42">
        <f>'2023'!U13</f>
        <v>3.0683918669131238E-2</v>
      </c>
      <c r="AB81" s="42">
        <f>'2023'!V13</f>
        <v>4.4186688760011042E-2</v>
      </c>
      <c r="AC81" s="42">
        <f>'2023'!W13</f>
        <v>4.4186688760011042E-2</v>
      </c>
      <c r="AD81" s="43">
        <f>'2023'!X13</f>
        <v>3.9768019884009936E-2</v>
      </c>
      <c r="AE81" s="44" t="str">
        <f>'2023'!Y13</f>
        <v>N/A</v>
      </c>
      <c r="AF81" s="45">
        <f>'2023'!Z13</f>
        <v>99.543337674934321</v>
      </c>
      <c r="AG81" s="45">
        <f>'2023'!AA13</f>
        <v>29.69849537037037</v>
      </c>
      <c r="AH81" s="45">
        <f>'2023'!AB13</f>
        <v>0.48936170212765956</v>
      </c>
      <c r="AI81" s="45">
        <f>'2023'!AC13</f>
        <v>5.9</v>
      </c>
      <c r="AJ81" s="45">
        <f t="shared" si="4"/>
        <v>7.5</v>
      </c>
      <c r="AK81" s="45">
        <f t="shared" si="5"/>
        <v>0.12962962962962962</v>
      </c>
      <c r="AL81" s="45">
        <f>'2023'!AD13</f>
        <v>198</v>
      </c>
      <c r="AM81" s="45">
        <f>'2023'!AE13</f>
        <v>4.28</v>
      </c>
      <c r="AN81" s="46">
        <f>'2023'!AF13</f>
        <v>39.6</v>
      </c>
      <c r="AO81" s="47">
        <f>'2023'!AG13</f>
        <v>1</v>
      </c>
      <c r="AP81" s="48">
        <f>'2023'!AH13</f>
        <v>4</v>
      </c>
      <c r="AQ81" s="48">
        <f>'2023'!AI13</f>
        <v>0</v>
      </c>
      <c r="AR81" s="48">
        <f t="shared" ref="AR81:AR88" si="31">IF(AF81&gt;113.25,10,IF(AF81&gt;=107.84,9,IF(AF81&gt;=105.37,8,IF(AF81&gt;=103.25,7,IF(AF81&gt;=100.55,6,IF(AF81&gt;=98.75,5,IF(AF81&gt;=96.08,4,IF(AF81&gt;=94.39,3,IF(AF81&gt;=88.43,2,IF(AF81&gt;=85.16,1,IF(AF81&lt;85.16,0,FALSE)))))))))))</f>
        <v>5</v>
      </c>
      <c r="AS81" s="48">
        <f>'2023'!AK13</f>
        <v>10</v>
      </c>
      <c r="AT81" s="48">
        <f>'2023'!AL13</f>
        <v>2</v>
      </c>
      <c r="AU81" s="48">
        <f>'2023'!AM13</f>
        <v>9</v>
      </c>
      <c r="AV81" s="48">
        <f>'2023'!AN13</f>
        <v>6</v>
      </c>
      <c r="AW81" s="49">
        <f>'2023'!AO13</f>
        <v>4</v>
      </c>
      <c r="AX81" s="50">
        <f>'2023'!AP13</f>
        <v>1.5</v>
      </c>
      <c r="AY81" s="55">
        <f>'2023'!AQ13</f>
        <v>0</v>
      </c>
      <c r="AZ81" s="56">
        <f>'2023'!AR13</f>
        <v>2143</v>
      </c>
      <c r="BA81" s="56">
        <f>'2023'!AS13</f>
        <v>0</v>
      </c>
      <c r="BB81" s="56">
        <f>'2023'!AT13</f>
        <v>24</v>
      </c>
      <c r="BC81" s="56">
        <f>'2023'!AU13</f>
        <v>0</v>
      </c>
      <c r="BD81" s="56">
        <f>'2023'!AV13</f>
        <v>0</v>
      </c>
      <c r="BE81" s="57">
        <f>'2023'!AW13</f>
        <v>0</v>
      </c>
      <c r="BF81" s="57">
        <f>'2023'!AX13</f>
        <v>0</v>
      </c>
      <c r="BG81" s="57">
        <f>'2023'!AY13</f>
        <v>0</v>
      </c>
      <c r="BH81" s="57">
        <f>'2023'!AZ13</f>
        <v>0</v>
      </c>
      <c r="BI81" s="56">
        <f>'2023'!BA13</f>
        <v>0</v>
      </c>
      <c r="BJ81" s="56">
        <f>'2023'!BB13</f>
        <v>3615</v>
      </c>
      <c r="BK81" s="56">
        <f>'2023'!BC13</f>
        <v>0</v>
      </c>
      <c r="BL81" s="56">
        <f>'2023'!BD13</f>
        <v>0</v>
      </c>
      <c r="BM81" s="58">
        <f>'2023'!BE13</f>
        <v>28</v>
      </c>
      <c r="BN81" s="55">
        <f>'2023'!BF13</f>
        <v>650</v>
      </c>
      <c r="BO81" s="56">
        <f>'2023'!BG13</f>
        <v>2295</v>
      </c>
      <c r="BP81" s="56">
        <f>'2023'!BH13</f>
        <v>7</v>
      </c>
      <c r="BQ81" s="56">
        <f>'2023'!BI13</f>
        <v>26</v>
      </c>
      <c r="BR81" s="56">
        <f>'2023'!BJ13</f>
        <v>123</v>
      </c>
      <c r="BS81" s="56">
        <f>'2023'!BK13</f>
        <v>26</v>
      </c>
      <c r="BT81" s="57">
        <f>'2023'!BL13</f>
        <v>5.3</v>
      </c>
      <c r="BU81" s="57">
        <f>'2023'!BM13</f>
        <v>77.3</v>
      </c>
      <c r="BV81" s="57">
        <f>'2023'!BN13</f>
        <v>3.64</v>
      </c>
      <c r="BW81" s="57">
        <f>'2023'!BO13</f>
        <v>26.2</v>
      </c>
      <c r="BX81" s="56">
        <f>'2023'!BP13</f>
        <v>158</v>
      </c>
      <c r="BY81" s="56">
        <f>'2023'!BQ13</f>
        <v>3761</v>
      </c>
      <c r="BZ81" s="56">
        <f>'2023'!BR13</f>
        <v>23</v>
      </c>
      <c r="CA81" s="56">
        <f>'2023'!BS13</f>
        <v>0</v>
      </c>
      <c r="CB81" s="58">
        <f>'2023'!BT13</f>
        <v>32</v>
      </c>
      <c r="CC81" s="55">
        <f>'2023'!BU13</f>
        <v>418</v>
      </c>
      <c r="CD81" s="56">
        <f>'2023'!BV13</f>
        <v>1953</v>
      </c>
      <c r="CE81" s="56">
        <f>'2023'!BW13</f>
        <v>6</v>
      </c>
      <c r="CF81" s="56">
        <f>'2023'!BX13</f>
        <v>20</v>
      </c>
      <c r="CG81" s="56">
        <f>'2023'!BY13</f>
        <v>80</v>
      </c>
      <c r="CH81" s="56">
        <f>'2023'!BZ13</f>
        <v>27</v>
      </c>
      <c r="CI81" s="57">
        <f>'2023'!CA13</f>
        <v>5.2</v>
      </c>
      <c r="CJ81" s="57">
        <f>'2023'!CB13</f>
        <v>144.4</v>
      </c>
      <c r="CK81" s="57">
        <f>'2023'!CC13</f>
        <v>4.0999999999999996</v>
      </c>
      <c r="CL81" s="57">
        <f>'2023'!CD13</f>
        <v>40.9</v>
      </c>
      <c r="CM81" s="56">
        <f>'2023'!CE13</f>
        <v>51</v>
      </c>
      <c r="CN81" s="56">
        <f>'2023'!CF13</f>
        <v>2801</v>
      </c>
      <c r="CO81" s="56">
        <f>'2023'!CG13</f>
        <v>8</v>
      </c>
      <c r="CP81" s="56">
        <f>'2023'!CH13</f>
        <v>0</v>
      </c>
      <c r="CQ81" s="58">
        <f>'2023'!CI13</f>
        <v>32</v>
      </c>
      <c r="CR81" s="55">
        <f>'2023'!CJ13</f>
        <v>569</v>
      </c>
      <c r="CS81" s="56">
        <f>'2023'!CK13</f>
        <v>2392</v>
      </c>
      <c r="CT81" s="56">
        <f>'2023'!CL13</f>
        <v>5</v>
      </c>
      <c r="CU81" s="56">
        <f>'2023'!CM13</f>
        <v>25</v>
      </c>
      <c r="CV81" s="56">
        <f>'2023'!CN13</f>
        <v>95</v>
      </c>
      <c r="CW81" s="56">
        <f>'2023'!CO13</f>
        <v>36</v>
      </c>
      <c r="CX81" s="57">
        <f>'2023'!CP13</f>
        <v>5.9</v>
      </c>
      <c r="CY81" s="57">
        <f>'2023'!CQ13</f>
        <v>144.9</v>
      </c>
      <c r="CZ81" s="57">
        <f>'2023'!CR13</f>
        <v>4.0599999999999996</v>
      </c>
      <c r="DA81" s="57">
        <f>'2023'!CS13</f>
        <v>34.4</v>
      </c>
      <c r="DB81" s="56">
        <f>'2023'!CT13</f>
        <v>83</v>
      </c>
      <c r="DC81" s="56">
        <f>'2023'!CU13</f>
        <v>2705</v>
      </c>
      <c r="DD81" s="56">
        <f>'2023'!CV13</f>
        <v>11</v>
      </c>
      <c r="DE81" s="56">
        <f>'2023'!CW13</f>
        <v>0</v>
      </c>
      <c r="DF81" s="58">
        <f>'2023'!CX13</f>
        <v>29</v>
      </c>
      <c r="DG81" s="55">
        <f>'2023'!CY13</f>
        <v>600</v>
      </c>
      <c r="DH81" s="56">
        <f>'2023'!CZ13</f>
        <v>2258.3999999999996</v>
      </c>
      <c r="DI81" s="56">
        <f>'2023'!DA13</f>
        <v>5</v>
      </c>
      <c r="DJ81" s="56">
        <f>'2023'!DB13</f>
        <v>29</v>
      </c>
      <c r="DK81" s="56">
        <f>'2023'!DC13</f>
        <v>94</v>
      </c>
      <c r="DL81" s="56">
        <f>'2023'!DD13</f>
        <v>46</v>
      </c>
      <c r="DM81" s="57">
        <f>'2023'!DE13</f>
        <v>5.8</v>
      </c>
      <c r="DN81" s="57">
        <f>'2023'!DF13</f>
        <v>198</v>
      </c>
      <c r="DO81" s="57">
        <f>'2023'!DG13</f>
        <v>4.28</v>
      </c>
      <c r="DP81" s="57">
        <f>'2023'!DH13</f>
        <v>39.6</v>
      </c>
      <c r="DQ81" s="56">
        <f>'2023'!DI13</f>
        <v>128</v>
      </c>
      <c r="DR81" s="56">
        <f>'2023'!DJ13</f>
        <v>2896.8</v>
      </c>
      <c r="DS81" s="56">
        <f>'2023'!DK13</f>
        <v>14</v>
      </c>
      <c r="DT81" s="56">
        <f>'2023'!DL13</f>
        <v>0</v>
      </c>
      <c r="DU81" s="58">
        <f>'2023'!DM13</f>
        <v>22</v>
      </c>
    </row>
    <row r="82" spans="1:125" ht="15.75" customHeight="1" x14ac:dyDescent="0.2">
      <c r="A82" s="33">
        <f t="shared" si="0"/>
        <v>80</v>
      </c>
      <c r="B82" s="11">
        <f>'2023'!A14</f>
        <v>12</v>
      </c>
      <c r="C82" s="11">
        <v>2023</v>
      </c>
      <c r="D82" s="34" t="str">
        <f>'2023'!B14</f>
        <v>Evan Hull</v>
      </c>
      <c r="E82" s="14">
        <f>'2023'!C14</f>
        <v>7.7666666666666675</v>
      </c>
      <c r="F82" s="14">
        <f t="shared" si="6"/>
        <v>67.7</v>
      </c>
      <c r="G82" s="35">
        <f t="shared" si="2"/>
        <v>0.21558575107845987</v>
      </c>
      <c r="H82" s="36" t="str">
        <f>'2023'!D14</f>
        <v>Northwestern</v>
      </c>
      <c r="I82" s="37">
        <f>'2023'!E14</f>
        <v>2</v>
      </c>
      <c r="J82" s="38">
        <f>'2023'!F14</f>
        <v>36825</v>
      </c>
      <c r="K82" s="39">
        <f>'2023'!G14</f>
        <v>24.515068493150686</v>
      </c>
      <c r="L82" s="39" t="str">
        <f>'2023'!H14</f>
        <v>RS JR</v>
      </c>
      <c r="M82" s="39">
        <f>'2023'!I14</f>
        <v>22.515068493150686</v>
      </c>
      <c r="N82" s="39" t="str">
        <f t="shared" si="3"/>
        <v>DYNAMIC</v>
      </c>
      <c r="O82" s="39" t="str">
        <f t="shared" si="9"/>
        <v>+RECEIVER</v>
      </c>
      <c r="P82" s="37">
        <f>'2023'!J14</f>
        <v>70</v>
      </c>
      <c r="Q82" s="37">
        <f>'2023'!K14</f>
        <v>209</v>
      </c>
      <c r="R82" s="37">
        <f>'2023'!L14</f>
        <v>4.47</v>
      </c>
      <c r="S82" s="40">
        <f>'2023'!M14</f>
        <v>176</v>
      </c>
      <c r="T82" s="41">
        <f>'2023'!N14</f>
        <v>0</v>
      </c>
      <c r="U82" s="42">
        <f>'2023'!O14</f>
        <v>7.9943899018232817E-2</v>
      </c>
      <c r="V82" s="42">
        <f>'2023'!P14</f>
        <v>7.7017868145409729E-2</v>
      </c>
      <c r="W82" s="42">
        <f>'2023'!Q14</f>
        <v>0.32911065149948293</v>
      </c>
      <c r="X82" s="42">
        <f>'2023'!R14</f>
        <v>0.36024844720496896</v>
      </c>
      <c r="Y82" s="42">
        <f>'2023'!S14</f>
        <v>0.36024844720496896</v>
      </c>
      <c r="Z82" s="42">
        <f>'2023'!T14</f>
        <v>0.36024844720496896</v>
      </c>
      <c r="AA82" s="42">
        <f>'2023'!U14</f>
        <v>0.12406015037593984</v>
      </c>
      <c r="AB82" s="42">
        <f>'2023'!V14</f>
        <v>0.21236133122028525</v>
      </c>
      <c r="AC82" s="42">
        <f>'2023'!W14</f>
        <v>0.21236133122028525</v>
      </c>
      <c r="AD82" s="43">
        <f>'2023'!X14</f>
        <v>0.21236133122028525</v>
      </c>
      <c r="AE82" s="44">
        <f>'2023'!Y14</f>
        <v>20.873972602739727</v>
      </c>
      <c r="AF82" s="45">
        <f>'2023'!Z14</f>
        <v>104.69988128434389</v>
      </c>
      <c r="AG82" s="45">
        <f>'2023'!AA14</f>
        <v>29.985102040816326</v>
      </c>
      <c r="AH82" s="45">
        <f>'2023'!AB14</f>
        <v>0.23181818181818181</v>
      </c>
      <c r="AI82" s="45">
        <f>'2023'!AC14</f>
        <v>5.0999999999999996</v>
      </c>
      <c r="AJ82" s="45">
        <f t="shared" si="4"/>
        <v>9.043010752688172</v>
      </c>
      <c r="AK82" s="45">
        <f t="shared" si="5"/>
        <v>0.19708029197080293</v>
      </c>
      <c r="AL82" s="45">
        <f>'2023'!AD14</f>
        <v>97.4</v>
      </c>
      <c r="AM82" s="45">
        <f>'2023'!AE14</f>
        <v>3.6</v>
      </c>
      <c r="AN82" s="46">
        <f>'2023'!AF14</f>
        <v>43.8</v>
      </c>
      <c r="AO82" s="47">
        <f>'2023'!AG14</f>
        <v>10</v>
      </c>
      <c r="AP82" s="48">
        <f>'2023'!AH14</f>
        <v>10</v>
      </c>
      <c r="AQ82" s="48">
        <f>'2023'!AI14</f>
        <v>3</v>
      </c>
      <c r="AR82" s="48">
        <f t="shared" si="31"/>
        <v>7</v>
      </c>
      <c r="AS82" s="48">
        <f>'2023'!AK14</f>
        <v>5</v>
      </c>
      <c r="AT82" s="48">
        <f>'2023'!AL14</f>
        <v>0</v>
      </c>
      <c r="AU82" s="48">
        <f>'2023'!AM14</f>
        <v>4</v>
      </c>
      <c r="AV82" s="48">
        <f>'2023'!AN14</f>
        <v>2</v>
      </c>
      <c r="AW82" s="49">
        <f>'2023'!AO14</f>
        <v>3</v>
      </c>
      <c r="AX82" s="50">
        <f>'2023'!AP14</f>
        <v>0</v>
      </c>
      <c r="AY82" s="55">
        <f>'2023'!AQ14</f>
        <v>0</v>
      </c>
      <c r="AZ82" s="56">
        <f>'2023'!AR14</f>
        <v>1609</v>
      </c>
      <c r="BA82" s="56">
        <f>'2023'!AS14</f>
        <v>0</v>
      </c>
      <c r="BB82" s="56">
        <f>'2023'!AT14</f>
        <v>25</v>
      </c>
      <c r="BC82" s="56">
        <f>'2023'!AU14</f>
        <v>0</v>
      </c>
      <c r="BD82" s="56">
        <f>'2023'!AV14</f>
        <v>0</v>
      </c>
      <c r="BE82" s="57">
        <f>'2023'!AW14</f>
        <v>0</v>
      </c>
      <c r="BF82" s="57">
        <f>'2023'!AX14</f>
        <v>0</v>
      </c>
      <c r="BG82" s="57">
        <f>'2023'!AY14</f>
        <v>0</v>
      </c>
      <c r="BH82" s="57">
        <f>'2023'!AZ14</f>
        <v>0</v>
      </c>
      <c r="BI82" s="56">
        <f>'2023'!BA14</f>
        <v>0</v>
      </c>
      <c r="BJ82" s="56">
        <f>'2023'!BB14</f>
        <v>3352</v>
      </c>
      <c r="BK82" s="56">
        <f>'2023'!BC14</f>
        <v>0</v>
      </c>
      <c r="BL82" s="56">
        <f>'2023'!BD14</f>
        <v>0</v>
      </c>
      <c r="BM82" s="58">
        <f>'2023'!BE14</f>
        <v>17</v>
      </c>
      <c r="BN82" s="55">
        <f>'2023'!BF14</f>
        <v>285</v>
      </c>
      <c r="BO82" s="56">
        <f>'2023'!BG14</f>
        <v>2161</v>
      </c>
      <c r="BP82" s="56">
        <f>'2023'!BH14</f>
        <v>4</v>
      </c>
      <c r="BQ82" s="56">
        <f>'2023'!BI14</f>
        <v>17</v>
      </c>
      <c r="BR82" s="56">
        <f>'2023'!BJ14</f>
        <v>46</v>
      </c>
      <c r="BS82" s="56">
        <f>'2023'!BK14</f>
        <v>9</v>
      </c>
      <c r="BT82" s="57">
        <f>'2023'!BL14</f>
        <v>6.2</v>
      </c>
      <c r="BU82" s="57">
        <f>'2023'!BM14</f>
        <v>89.3</v>
      </c>
      <c r="BV82" s="57">
        <f>'2023'!BN14</f>
        <v>4.57</v>
      </c>
      <c r="BW82" s="57">
        <f>'2023'!BO14</f>
        <v>57.2</v>
      </c>
      <c r="BX82" s="56">
        <f>'2023'!BP14</f>
        <v>0</v>
      </c>
      <c r="BY82" s="56">
        <f>'2023'!BQ14</f>
        <v>1404</v>
      </c>
      <c r="BZ82" s="56">
        <f>'2023'!BR14</f>
        <v>0</v>
      </c>
      <c r="CA82" s="56">
        <f>'2023'!BS14</f>
        <v>0</v>
      </c>
      <c r="CB82" s="58">
        <f>'2023'!BT14</f>
        <v>6</v>
      </c>
      <c r="CC82" s="55">
        <f>'2023'!BU14</f>
        <v>209</v>
      </c>
      <c r="CD82" s="56">
        <f>'2023'!BV14</f>
        <v>1465</v>
      </c>
      <c r="CE82" s="56">
        <f>'2023'!BW14</f>
        <v>2</v>
      </c>
      <c r="CF82" s="56">
        <f>'2023'!BX14</f>
        <v>16</v>
      </c>
      <c r="CG82" s="56">
        <f>'2023'!BY14</f>
        <v>25</v>
      </c>
      <c r="CH82" s="56">
        <f>'2023'!BZ14</f>
        <v>5</v>
      </c>
      <c r="CI82" s="57">
        <f>'2023'!CA14</f>
        <v>8.4</v>
      </c>
      <c r="CJ82" s="57">
        <f>'2023'!CB14</f>
        <v>92.1</v>
      </c>
      <c r="CK82" s="57">
        <f>'2023'!CC14</f>
        <v>4.76</v>
      </c>
      <c r="CL82" s="57">
        <f>'2023'!CD14</f>
        <v>74.2</v>
      </c>
      <c r="CM82" s="56">
        <f>'2023'!CE14</f>
        <v>41</v>
      </c>
      <c r="CN82" s="56">
        <f>'2023'!CF14</f>
        <v>1781</v>
      </c>
      <c r="CO82" s="56">
        <f>'2023'!CG14</f>
        <v>6</v>
      </c>
      <c r="CP82" s="56">
        <f>'2023'!CH14</f>
        <v>0</v>
      </c>
      <c r="CQ82" s="58">
        <f>'2023'!CI14</f>
        <v>12</v>
      </c>
      <c r="CR82" s="55">
        <f>'2023'!CJ14</f>
        <v>1009</v>
      </c>
      <c r="CS82" s="56">
        <f>'2023'!CK14</f>
        <v>1740</v>
      </c>
      <c r="CT82" s="56">
        <f>'2023'!CL14</f>
        <v>7</v>
      </c>
      <c r="CU82" s="56">
        <f>'2023'!CM14</f>
        <v>12</v>
      </c>
      <c r="CV82" s="56">
        <f>'2023'!CN14</f>
        <v>196</v>
      </c>
      <c r="CW82" s="56">
        <f>'2023'!CO14</f>
        <v>50</v>
      </c>
      <c r="CX82" s="57">
        <f>'2023'!CP14</f>
        <v>5.0999999999999996</v>
      </c>
      <c r="CY82" s="57">
        <f>'2023'!CQ14</f>
        <v>97.4</v>
      </c>
      <c r="CZ82" s="57">
        <f>'2023'!CR14</f>
        <v>3.6</v>
      </c>
      <c r="DA82" s="57">
        <f>'2023'!CS14</f>
        <v>43.8</v>
      </c>
      <c r="DB82" s="56">
        <f>'2023'!CT14</f>
        <v>264</v>
      </c>
      <c r="DC82" s="56">
        <f>'2023'!CU14</f>
        <v>2128</v>
      </c>
      <c r="DD82" s="56">
        <f>'2023'!CV14</f>
        <v>33</v>
      </c>
      <c r="DE82" s="56">
        <f>'2023'!CW14</f>
        <v>0</v>
      </c>
      <c r="DF82" s="58">
        <f>'2023'!CX14</f>
        <v>13</v>
      </c>
      <c r="DG82" s="55">
        <f>'2023'!CY14</f>
        <v>914</v>
      </c>
      <c r="DH82" s="56">
        <f>'2023'!CZ14</f>
        <v>1501</v>
      </c>
      <c r="DI82" s="56">
        <f>'2023'!DA14</f>
        <v>5</v>
      </c>
      <c r="DJ82" s="56">
        <f>'2023'!DB14</f>
        <v>11</v>
      </c>
      <c r="DK82" s="56">
        <f>'2023'!DC14</f>
        <v>220</v>
      </c>
      <c r="DL82" s="56">
        <f>'2023'!DD14</f>
        <v>51</v>
      </c>
      <c r="DM82" s="57">
        <f>'2023'!DE14</f>
        <v>4.2</v>
      </c>
      <c r="DN82" s="57">
        <f>'2023'!DF14</f>
        <v>62.9</v>
      </c>
      <c r="DO82" s="57">
        <f>'2023'!DG14</f>
        <v>2.74</v>
      </c>
      <c r="DP82" s="57">
        <f>'2023'!DH14</f>
        <v>28.1</v>
      </c>
      <c r="DQ82" s="56">
        <f>'2023'!DI14</f>
        <v>536</v>
      </c>
      <c r="DR82" s="56">
        <f>'2023'!DJ14</f>
        <v>2524</v>
      </c>
      <c r="DS82" s="56">
        <f>'2023'!DK14</f>
        <v>54</v>
      </c>
      <c r="DT82" s="56">
        <f>'2023'!DL14</f>
        <v>0</v>
      </c>
      <c r="DU82" s="58">
        <f>'2023'!DM14</f>
        <v>10</v>
      </c>
    </row>
    <row r="83" spans="1:125" ht="15.75" customHeight="1" x14ac:dyDescent="0.2">
      <c r="A83" s="33">
        <f t="shared" si="0"/>
        <v>81</v>
      </c>
      <c r="B83" s="11">
        <f>'2020'!A12</f>
        <v>10</v>
      </c>
      <c r="C83" s="11">
        <v>2020</v>
      </c>
      <c r="D83" s="34" t="str">
        <f>'2020'!B12</f>
        <v>Anthony McFarland Jr.</v>
      </c>
      <c r="E83" s="14">
        <f>'2020'!C12</f>
        <v>7.6444444444444439</v>
      </c>
      <c r="F83" s="14">
        <f t="shared" si="6"/>
        <v>67.300000000000011</v>
      </c>
      <c r="G83" s="35">
        <f t="shared" si="2"/>
        <v>0.16532031026078245</v>
      </c>
      <c r="H83" s="36" t="str">
        <f>'2020'!D12</f>
        <v>Maryland</v>
      </c>
      <c r="I83" s="37">
        <f>'2020'!E12</f>
        <v>2</v>
      </c>
      <c r="J83" s="38">
        <f>'2020'!F12</f>
        <v>35858</v>
      </c>
      <c r="K83" s="39">
        <f>'2020'!G12</f>
        <v>27.164383561643834</v>
      </c>
      <c r="L83" s="39" t="str">
        <f>'2020'!H12</f>
        <v>RS SO</v>
      </c>
      <c r="M83" s="39">
        <f>'2020'!I12</f>
        <v>22.153424657534245</v>
      </c>
      <c r="N83" s="39" t="str">
        <f t="shared" si="3"/>
        <v>DYNAMIC</v>
      </c>
      <c r="O83" s="39" t="str">
        <f t="shared" si="9"/>
        <v>HORSE</v>
      </c>
      <c r="P83" s="37">
        <f>'2020'!J12</f>
        <v>68</v>
      </c>
      <c r="Q83" s="37">
        <f>'2020'!K12</f>
        <v>208</v>
      </c>
      <c r="R83" s="37">
        <f>'2020'!L12</f>
        <v>4.4400000000000004</v>
      </c>
      <c r="S83" s="40">
        <f>'2020'!M12</f>
        <v>124</v>
      </c>
      <c r="T83" s="41">
        <f>'2020'!N12</f>
        <v>0</v>
      </c>
      <c r="U83" s="42">
        <f>'2020'!O12</f>
        <v>0</v>
      </c>
      <c r="V83" s="42">
        <f>'2020'!P12</f>
        <v>0</v>
      </c>
      <c r="W83" s="42">
        <f>'2020'!Q12</f>
        <v>0.2481489791339466</v>
      </c>
      <c r="X83" s="42">
        <f>'2020'!R12</f>
        <v>0.17956806600339723</v>
      </c>
      <c r="Y83" s="42">
        <f>'2020'!S12</f>
        <v>0.21385852256867191</v>
      </c>
      <c r="Z83" s="42">
        <f>'2020'!T12</f>
        <v>0.21385852256867191</v>
      </c>
      <c r="AA83" s="42">
        <f>'2020'!U12</f>
        <v>4.3067846607669616E-2</v>
      </c>
      <c r="AB83" s="42">
        <f>'2020'!V12</f>
        <v>6.0344827586206899E-2</v>
      </c>
      <c r="AC83" s="42">
        <f>'2020'!W12</f>
        <v>6.0344827586206899E-2</v>
      </c>
      <c r="AD83" s="43">
        <f>'2020'!X12</f>
        <v>6.0344827586206899E-2</v>
      </c>
      <c r="AE83" s="44">
        <f>'2020'!Y12</f>
        <v>20.506849315068493</v>
      </c>
      <c r="AF83" s="45">
        <f>'2020'!Z12</f>
        <v>107.04378329856252</v>
      </c>
      <c r="AG83" s="45">
        <f>'2020'!AA12</f>
        <v>31.622837370242216</v>
      </c>
      <c r="AH83" s="45">
        <f>'2020'!AB12</f>
        <v>0.24561403508771928</v>
      </c>
      <c r="AI83" s="45">
        <f>'2020'!AC12</f>
        <v>7.9</v>
      </c>
      <c r="AJ83" s="45">
        <f t="shared" si="4"/>
        <v>10.473684210526315</v>
      </c>
      <c r="AK83" s="45">
        <f t="shared" si="5"/>
        <v>0.12977099236641221</v>
      </c>
      <c r="AL83" s="45">
        <f>'2020'!AD12</f>
        <v>85</v>
      </c>
      <c r="AM83" s="45">
        <f>'2020'!AE12</f>
        <v>3.91</v>
      </c>
      <c r="AN83" s="46">
        <f>'2020'!AF12</f>
        <v>63.1</v>
      </c>
      <c r="AO83" s="47">
        <f>'2020'!AG12</f>
        <v>4</v>
      </c>
      <c r="AP83" s="48">
        <f>'2020'!AH12</f>
        <v>6</v>
      </c>
      <c r="AQ83" s="48">
        <f>'2020'!AI12</f>
        <v>4</v>
      </c>
      <c r="AR83" s="48">
        <f t="shared" si="31"/>
        <v>8</v>
      </c>
      <c r="AS83" s="48">
        <f>'2020'!AK12</f>
        <v>6</v>
      </c>
      <c r="AT83" s="48">
        <f>'2020'!AL12</f>
        <v>8</v>
      </c>
      <c r="AU83" s="48">
        <f>'2020'!AM12</f>
        <v>2</v>
      </c>
      <c r="AV83" s="48">
        <f>'2020'!AN12</f>
        <v>4</v>
      </c>
      <c r="AW83" s="49" t="str">
        <f t="shared" ref="AW83:AW88" si="32">IF(S83=1,10,IF(S83=2,7,IF(S83=3,6,IF(S83=4,4,IF(S83=5,3,IF(S83=6,2,IF(S83=7,1,IF(S83=0,0,"-"))))))))</f>
        <v>-</v>
      </c>
      <c r="AX83" s="50">
        <f>'2020'!AP12</f>
        <v>0</v>
      </c>
      <c r="AY83" s="55">
        <f>'2020'!AQ12</f>
        <v>0</v>
      </c>
      <c r="AZ83" s="56">
        <f>'2020'!AR12</f>
        <v>2408</v>
      </c>
      <c r="BA83" s="56">
        <f>'2020'!AS12</f>
        <v>0</v>
      </c>
      <c r="BB83" s="56">
        <f>'2020'!AT12</f>
        <v>20</v>
      </c>
      <c r="BC83" s="56">
        <f>'2020'!AU12</f>
        <v>0</v>
      </c>
      <c r="BD83" s="56">
        <f>'2020'!AV12</f>
        <v>0</v>
      </c>
      <c r="BE83" s="57">
        <f>'2020'!AW12</f>
        <v>0</v>
      </c>
      <c r="BF83" s="57">
        <f>'2020'!AX12</f>
        <v>0</v>
      </c>
      <c r="BG83" s="57">
        <f>'2020'!AY12</f>
        <v>0</v>
      </c>
      <c r="BH83" s="57">
        <f>'2020'!AZ12</f>
        <v>0</v>
      </c>
      <c r="BI83" s="56">
        <f>'2020'!BA12</f>
        <v>0</v>
      </c>
      <c r="BJ83" s="56">
        <f>'2020'!BB12</f>
        <v>2092</v>
      </c>
      <c r="BK83" s="56">
        <f>'2020'!BC12</f>
        <v>0</v>
      </c>
      <c r="BL83" s="56">
        <f>'2020'!BD12</f>
        <v>0</v>
      </c>
      <c r="BM83" s="58">
        <f>'2020'!BE12</f>
        <v>15</v>
      </c>
      <c r="BN83" s="55">
        <f>'2020'!BF12</f>
        <v>0</v>
      </c>
      <c r="BO83" s="56">
        <f>'2020'!BG12</f>
        <v>2594</v>
      </c>
      <c r="BP83" s="56">
        <f>'2020'!BH12</f>
        <v>0</v>
      </c>
      <c r="BQ83" s="56">
        <f>'2020'!BI12</f>
        <v>26</v>
      </c>
      <c r="BR83" s="56">
        <f>'2020'!BJ12</f>
        <v>0</v>
      </c>
      <c r="BS83" s="56">
        <f>'2020'!BK12</f>
        <v>0</v>
      </c>
      <c r="BT83" s="57">
        <f>'2020'!BL12</f>
        <v>0</v>
      </c>
      <c r="BU83" s="57">
        <f>'2020'!BM12</f>
        <v>0</v>
      </c>
      <c r="BV83" s="57">
        <f>'2020'!BN12</f>
        <v>0</v>
      </c>
      <c r="BW83" s="57">
        <f>'2020'!BO12</f>
        <v>0</v>
      </c>
      <c r="BX83" s="56">
        <f>'2020'!BP12</f>
        <v>0</v>
      </c>
      <c r="BY83" s="56">
        <f>'2020'!BQ12</f>
        <v>2317</v>
      </c>
      <c r="BZ83" s="56">
        <f>'2020'!BR12</f>
        <v>0</v>
      </c>
      <c r="CA83" s="56">
        <f>'2020'!BS12</f>
        <v>0</v>
      </c>
      <c r="CB83" s="58">
        <f>'2020'!BT12</f>
        <v>15</v>
      </c>
      <c r="CC83" s="55">
        <f>'2020'!BU12</f>
        <v>0</v>
      </c>
      <c r="CD83" s="56">
        <f>'2020'!BV12</f>
        <v>1940</v>
      </c>
      <c r="CE83" s="56">
        <f>'2020'!BW12</f>
        <v>0</v>
      </c>
      <c r="CF83" s="56">
        <f>'2020'!BX12</f>
        <v>19</v>
      </c>
      <c r="CG83" s="56">
        <f>'2020'!BY12</f>
        <v>0</v>
      </c>
      <c r="CH83" s="56">
        <f>'2020'!BZ12</f>
        <v>0</v>
      </c>
      <c r="CI83" s="57">
        <f>'2020'!CA12</f>
        <v>0</v>
      </c>
      <c r="CJ83" s="57">
        <f>'2020'!CB12</f>
        <v>0</v>
      </c>
      <c r="CK83" s="57">
        <f>'2020'!CC12</f>
        <v>0</v>
      </c>
      <c r="CL83" s="57">
        <f>'2020'!CD12</f>
        <v>0</v>
      </c>
      <c r="CM83" s="56">
        <f>'2020'!CE12</f>
        <v>0</v>
      </c>
      <c r="CN83" s="56">
        <f>'2020'!CF12</f>
        <v>1940</v>
      </c>
      <c r="CO83" s="56">
        <f>'2020'!CG12</f>
        <v>0</v>
      </c>
      <c r="CP83" s="56">
        <f>'2020'!CH12</f>
        <v>0</v>
      </c>
      <c r="CQ83" s="58">
        <f>'2020'!CI12</f>
        <v>15</v>
      </c>
      <c r="CR83" s="55">
        <f>'2020'!CJ12</f>
        <v>1033</v>
      </c>
      <c r="CS83" s="56">
        <f>'2020'!CK12</f>
        <v>2762</v>
      </c>
      <c r="CT83" s="56">
        <f>'2020'!CL12</f>
        <v>4</v>
      </c>
      <c r="CU83" s="56">
        <f>'2020'!CM12</f>
        <v>26</v>
      </c>
      <c r="CV83" s="56">
        <f>'2020'!CN12</f>
        <v>131</v>
      </c>
      <c r="CW83" s="56">
        <f>'2020'!CO12</f>
        <v>28</v>
      </c>
      <c r="CX83" s="57">
        <f>'2020'!CP12</f>
        <v>7.9</v>
      </c>
      <c r="CY83" s="57">
        <f>'2020'!CQ12</f>
        <v>85</v>
      </c>
      <c r="CZ83" s="57">
        <f>'2020'!CR12</f>
        <v>3.91</v>
      </c>
      <c r="DA83" s="57">
        <f>'2020'!CS12</f>
        <v>63.1</v>
      </c>
      <c r="DB83" s="56">
        <f>'2020'!CT12</f>
        <v>73</v>
      </c>
      <c r="DC83" s="56">
        <f>'2020'!CU12</f>
        <v>1695</v>
      </c>
      <c r="DD83" s="56">
        <f>'2020'!CV12</f>
        <v>2</v>
      </c>
      <c r="DE83" s="56">
        <f>'2020'!CW12</f>
        <v>0</v>
      </c>
      <c r="DF83" s="58">
        <f>'2020'!CX12</f>
        <v>12</v>
      </c>
      <c r="DG83" s="55">
        <f>'2020'!CY12</f>
        <v>614</v>
      </c>
      <c r="DH83" s="56">
        <f>'2020'!CZ12</f>
        <v>2033</v>
      </c>
      <c r="DI83" s="56">
        <f>'2020'!DA12</f>
        <v>8</v>
      </c>
      <c r="DJ83" s="56">
        <f>'2020'!DB12</f>
        <v>23</v>
      </c>
      <c r="DK83" s="56">
        <f>'2020'!DC12</f>
        <v>114</v>
      </c>
      <c r="DL83" s="56">
        <f>'2020'!DD12</f>
        <v>28</v>
      </c>
      <c r="DM83" s="57">
        <f>'2020'!DE12</f>
        <v>5.4</v>
      </c>
      <c r="DN83" s="57">
        <f>'2020'!DF12</f>
        <v>69.8</v>
      </c>
      <c r="DO83" s="57">
        <f>'2020'!DG12</f>
        <v>2.77</v>
      </c>
      <c r="DP83" s="57">
        <f>'2020'!DH12</f>
        <v>46.3</v>
      </c>
      <c r="DQ83" s="56">
        <f>'2020'!DI12</f>
        <v>126</v>
      </c>
      <c r="DR83" s="56">
        <f>'2020'!DJ12</f>
        <v>2088</v>
      </c>
      <c r="DS83" s="56">
        <f>'2020'!DK12</f>
        <v>17</v>
      </c>
      <c r="DT83" s="56">
        <f>'2020'!DL12</f>
        <v>0</v>
      </c>
      <c r="DU83" s="58">
        <f>'2020'!DM12</f>
        <v>16</v>
      </c>
    </row>
    <row r="84" spans="1:125" ht="15.75" customHeight="1" x14ac:dyDescent="0.2">
      <c r="A84" s="33">
        <f t="shared" si="0"/>
        <v>82</v>
      </c>
      <c r="B84" s="11">
        <f>'2018'!A10</f>
        <v>8</v>
      </c>
      <c r="C84" s="11">
        <v>2018</v>
      </c>
      <c r="D84" s="34" t="str">
        <f>'2018'!B10</f>
        <v>John Kelly</v>
      </c>
      <c r="E84" s="14">
        <f>'2018'!C10</f>
        <v>7.6388888888888893</v>
      </c>
      <c r="F84" s="14">
        <f t="shared" si="6"/>
        <v>66.900000000000006</v>
      </c>
      <c r="G84" s="35">
        <f t="shared" si="2"/>
        <v>0.16303551749634296</v>
      </c>
      <c r="H84" s="36" t="str">
        <f>'2018'!D10</f>
        <v>Tennessee</v>
      </c>
      <c r="I84" s="37">
        <f>'2018'!E10</f>
        <v>1</v>
      </c>
      <c r="J84" s="38">
        <f>'2018'!F10</f>
        <v>35342</v>
      </c>
      <c r="K84" s="39">
        <f>'2018'!G10</f>
        <v>28.578082191780823</v>
      </c>
      <c r="L84" s="39" t="str">
        <f>'2018'!H10</f>
        <v>JR</v>
      </c>
      <c r="M84" s="39">
        <f>'2018'!I10</f>
        <v>21.572602739726026</v>
      </c>
      <c r="N84" s="39" t="str">
        <f t="shared" si="3"/>
        <v>BELL CALF</v>
      </c>
      <c r="O84" s="39" t="str">
        <f t="shared" si="9"/>
        <v>HORSE</v>
      </c>
      <c r="P84" s="37">
        <f>'2018'!J10</f>
        <v>70</v>
      </c>
      <c r="Q84" s="37">
        <f>'2018'!K10</f>
        <v>216</v>
      </c>
      <c r="R84" s="37">
        <f>'2018'!L10</f>
        <v>4.6399999999999997</v>
      </c>
      <c r="S84" s="40">
        <f>'2018'!M10</f>
        <v>176</v>
      </c>
      <c r="T84" s="41">
        <f>'2018'!N10</f>
        <v>0</v>
      </c>
      <c r="U84" s="42">
        <f>'2018'!O10</f>
        <v>0</v>
      </c>
      <c r="V84" s="42">
        <f>'2018'!P10</f>
        <v>3.0054644808743168E-2</v>
      </c>
      <c r="W84" s="42">
        <f>'2018'!Q10</f>
        <v>0.1144244105409154</v>
      </c>
      <c r="X84" s="42">
        <f>'2018'!R10</f>
        <v>0.30833094760950475</v>
      </c>
      <c r="Y84" s="42">
        <f>'2018'!S10</f>
        <v>0.30833094760950475</v>
      </c>
      <c r="Z84" s="42">
        <f>'2018'!T10</f>
        <v>0.30833094760950475</v>
      </c>
      <c r="AA84" s="42">
        <f>'2018'!U10</f>
        <v>1.6451612903225808E-2</v>
      </c>
      <c r="AB84" s="42">
        <f>'2018'!V10</f>
        <v>0.14347408829174665</v>
      </c>
      <c r="AC84" s="42">
        <f>'2018'!W10</f>
        <v>0.14347408829174665</v>
      </c>
      <c r="AD84" s="43">
        <f>'2018'!X10</f>
        <v>0.14347408829174665</v>
      </c>
      <c r="AE84" s="44">
        <f>'2018'!Y10</f>
        <v>20.934246575342467</v>
      </c>
      <c r="AF84" s="45">
        <f>'2018'!Z10</f>
        <v>93.19912276733011</v>
      </c>
      <c r="AG84" s="45">
        <f>'2018'!AA10</f>
        <v>30.98938775510204</v>
      </c>
      <c r="AH84" s="45">
        <f>'2018'!AB10</f>
        <v>0.20105820105820105</v>
      </c>
      <c r="AI84" s="45">
        <f>'2018'!AC10</f>
        <v>6.2</v>
      </c>
      <c r="AJ84" s="45">
        <f t="shared" si="4"/>
        <v>8.1395348837209305</v>
      </c>
      <c r="AK84" s="45">
        <f t="shared" si="5"/>
        <v>0.16371681415929204</v>
      </c>
      <c r="AL84" s="45">
        <f>'2018'!AD10</f>
        <v>131.6</v>
      </c>
      <c r="AM84" s="45">
        <f>'2018'!AE10</f>
        <v>4.28</v>
      </c>
      <c r="AN84" s="46">
        <f>'2018'!AF10</f>
        <v>39.4</v>
      </c>
      <c r="AO84" s="47">
        <f>'2018'!AG10</f>
        <v>8</v>
      </c>
      <c r="AP84" s="48">
        <f>'2018'!AH10</f>
        <v>10</v>
      </c>
      <c r="AQ84" s="48">
        <f>'2018'!AI10</f>
        <v>3</v>
      </c>
      <c r="AR84" s="48">
        <f t="shared" si="31"/>
        <v>2</v>
      </c>
      <c r="AS84" s="48">
        <f>'2018'!AK10</f>
        <v>4</v>
      </c>
      <c r="AT84" s="48">
        <f>'2018'!AL10</f>
        <v>4</v>
      </c>
      <c r="AU84" s="48">
        <f>'2018'!AM10</f>
        <v>7</v>
      </c>
      <c r="AV84" s="48">
        <f>'2018'!AN10</f>
        <v>6</v>
      </c>
      <c r="AW84" s="49" t="str">
        <f t="shared" si="32"/>
        <v>-</v>
      </c>
      <c r="AX84" s="50">
        <f>'2018'!AP10</f>
        <v>0.25</v>
      </c>
      <c r="AY84" s="55">
        <f>'2018'!AQ10</f>
        <v>0</v>
      </c>
      <c r="AZ84" s="56">
        <f>'2018'!AR10</f>
        <v>2261</v>
      </c>
      <c r="BA84" s="56">
        <f>'2018'!AS10</f>
        <v>0</v>
      </c>
      <c r="BB84" s="56">
        <f>'2018'!AT10</f>
        <v>0</v>
      </c>
      <c r="BC84" s="56">
        <f>'2018'!AU10</f>
        <v>0</v>
      </c>
      <c r="BD84" s="56">
        <f>'2018'!AV10</f>
        <v>0</v>
      </c>
      <c r="BE84" s="57">
        <f>'2018'!AW10</f>
        <v>0</v>
      </c>
      <c r="BF84" s="57">
        <f>'2018'!AX10</f>
        <v>0</v>
      </c>
      <c r="BG84" s="57">
        <f>'2018'!AY10</f>
        <v>0</v>
      </c>
      <c r="BH84" s="57">
        <f>'2018'!AZ10</f>
        <v>0</v>
      </c>
      <c r="BI84" s="56">
        <f>'2018'!BA10</f>
        <v>0</v>
      </c>
      <c r="BJ84" s="56">
        <f>'2018'!BB10</f>
        <v>1979</v>
      </c>
      <c r="BK84" s="56">
        <f>'2018'!BC10</f>
        <v>0</v>
      </c>
      <c r="BL84" s="56">
        <f>'2018'!BD10</f>
        <v>0</v>
      </c>
      <c r="BM84" s="58">
        <f>'2018'!BE10</f>
        <v>0</v>
      </c>
      <c r="BN84" s="55">
        <f>'2018'!BF10</f>
        <v>0</v>
      </c>
      <c r="BO84" s="56">
        <f>'2018'!BG10</f>
        <v>1903</v>
      </c>
      <c r="BP84" s="56">
        <f>'2018'!BH10</f>
        <v>0</v>
      </c>
      <c r="BQ84" s="56">
        <f>'2018'!BI10</f>
        <v>0</v>
      </c>
      <c r="BR84" s="56">
        <f>'2018'!BJ10</f>
        <v>0</v>
      </c>
      <c r="BS84" s="56">
        <f>'2018'!BK10</f>
        <v>0</v>
      </c>
      <c r="BT84" s="57">
        <f>'2018'!BL10</f>
        <v>0</v>
      </c>
      <c r="BU84" s="57">
        <f>'2018'!BM10</f>
        <v>0</v>
      </c>
      <c r="BV84" s="57">
        <f>'2018'!BN10</f>
        <v>0</v>
      </c>
      <c r="BW84" s="57">
        <f>'2018'!BO10</f>
        <v>0</v>
      </c>
      <c r="BX84" s="56">
        <f>'2018'!BP10</f>
        <v>0</v>
      </c>
      <c r="BY84" s="56">
        <f>'2018'!BQ10</f>
        <v>2914</v>
      </c>
      <c r="BZ84" s="56">
        <f>'2018'!BR10</f>
        <v>0</v>
      </c>
      <c r="CA84" s="56">
        <f>'2018'!BS10</f>
        <v>0</v>
      </c>
      <c r="CB84" s="58">
        <f>'2018'!BT10</f>
        <v>0</v>
      </c>
      <c r="CC84" s="55">
        <f>'2018'!BU10</f>
        <v>165</v>
      </c>
      <c r="CD84" s="56">
        <f>'2018'!BV10</f>
        <v>2908</v>
      </c>
      <c r="CE84" s="56">
        <f>'2018'!BW10</f>
        <v>1</v>
      </c>
      <c r="CF84" s="56">
        <f>'2018'!BX10</f>
        <v>0</v>
      </c>
      <c r="CG84" s="56">
        <f>'2018'!BY10</f>
        <v>40</v>
      </c>
      <c r="CH84" s="56">
        <f>'2018'!BZ10</f>
        <v>11</v>
      </c>
      <c r="CI84" s="57">
        <f>'2018'!CA10</f>
        <v>4.0999999999999996</v>
      </c>
      <c r="CJ84" s="57">
        <f>'2018'!CB10</f>
        <v>68.8</v>
      </c>
      <c r="CK84" s="57">
        <f>'2018'!CC10</f>
        <v>2.5</v>
      </c>
      <c r="CL84" s="57">
        <f>'2018'!CD10</f>
        <v>33.9</v>
      </c>
      <c r="CM84" s="56">
        <f>'2018'!CE10</f>
        <v>0</v>
      </c>
      <c r="CN84" s="56">
        <f>'2018'!CF10</f>
        <v>2582</v>
      </c>
      <c r="CO84" s="56">
        <f>'2018'!CG10</f>
        <v>0</v>
      </c>
      <c r="CP84" s="56">
        <f>'2018'!CH10</f>
        <v>0</v>
      </c>
      <c r="CQ84" s="58">
        <f>'2018'!CI10</f>
        <v>0</v>
      </c>
      <c r="CR84" s="55">
        <f>'2018'!CJ10</f>
        <v>609</v>
      </c>
      <c r="CS84" s="56">
        <f>'2018'!CK10</f>
        <v>2668</v>
      </c>
      <c r="CT84" s="56">
        <f>'2018'!CL10</f>
        <v>5</v>
      </c>
      <c r="CU84" s="56">
        <f>'2018'!CM10</f>
        <v>0</v>
      </c>
      <c r="CV84" s="56">
        <f>'2018'!CN10</f>
        <v>98</v>
      </c>
      <c r="CW84" s="56">
        <f>'2018'!CO10</f>
        <v>31</v>
      </c>
      <c r="CX84" s="57">
        <f>'2018'!CP10</f>
        <v>6.2</v>
      </c>
      <c r="CY84" s="57">
        <f>'2018'!CQ10</f>
        <v>131.6</v>
      </c>
      <c r="CZ84" s="57">
        <f>'2018'!CR10</f>
        <v>4.28</v>
      </c>
      <c r="DA84" s="57">
        <f>'2018'!CS10</f>
        <v>39.4</v>
      </c>
      <c r="DB84" s="56">
        <f>'2018'!CT10</f>
        <v>51</v>
      </c>
      <c r="DC84" s="56">
        <f>'2018'!CU10</f>
        <v>3100</v>
      </c>
      <c r="DD84" s="56">
        <f>'2018'!CV10</f>
        <v>6</v>
      </c>
      <c r="DE84" s="56">
        <f>'2018'!CW10</f>
        <v>0</v>
      </c>
      <c r="DF84" s="58">
        <f>'2018'!CX10</f>
        <v>0</v>
      </c>
      <c r="DG84" s="55">
        <f>'2018'!CY10</f>
        <v>778</v>
      </c>
      <c r="DH84" s="56">
        <f>'2018'!CZ10</f>
        <v>1409</v>
      </c>
      <c r="DI84" s="56">
        <f>'2018'!DA10</f>
        <v>9</v>
      </c>
      <c r="DJ84" s="56">
        <f>'2018'!DB10</f>
        <v>0</v>
      </c>
      <c r="DK84" s="56">
        <f>'2018'!DC10</f>
        <v>189</v>
      </c>
      <c r="DL84" s="56">
        <f>'2018'!DD10</f>
        <v>38</v>
      </c>
      <c r="DM84" s="57">
        <f>'2018'!DE10</f>
        <v>4.0999999999999996</v>
      </c>
      <c r="DN84" s="57">
        <f>'2018'!DF10</f>
        <v>74.099999999999994</v>
      </c>
      <c r="DO84" s="57">
        <f>'2018'!DG10</f>
        <v>3.22</v>
      </c>
      <c r="DP84" s="57">
        <f>'2018'!DH10</f>
        <v>38</v>
      </c>
      <c r="DQ84" s="56">
        <f>'2018'!DI10</f>
        <v>299</v>
      </c>
      <c r="DR84" s="56">
        <f>'2018'!DJ10</f>
        <v>2084</v>
      </c>
      <c r="DS84" s="56">
        <f>'2018'!DK10</f>
        <v>37</v>
      </c>
      <c r="DT84" s="56">
        <f>'2018'!DL10</f>
        <v>0</v>
      </c>
      <c r="DU84" s="58">
        <f>'2018'!DM10</f>
        <v>0</v>
      </c>
    </row>
    <row r="85" spans="1:125" ht="15.75" customHeight="1" x14ac:dyDescent="0.2">
      <c r="A85" s="33">
        <f t="shared" si="0"/>
        <v>83</v>
      </c>
      <c r="B85" s="11">
        <f>'2021'!A9</f>
        <v>7</v>
      </c>
      <c r="C85" s="11">
        <v>2021</v>
      </c>
      <c r="D85" s="34" t="str">
        <f>'2021'!B9</f>
        <v>Trey Sermon</v>
      </c>
      <c r="E85" s="14">
        <f>'2021'!C9</f>
        <v>7.6277777777777782</v>
      </c>
      <c r="F85" s="14">
        <f t="shared" si="6"/>
        <v>66.5</v>
      </c>
      <c r="G85" s="35">
        <f t="shared" si="2"/>
        <v>0.15846593196746325</v>
      </c>
      <c r="H85" s="36" t="str">
        <f>'2021'!D9</f>
        <v>Ohio State</v>
      </c>
      <c r="I85" s="37">
        <f>'2021'!E9</f>
        <v>2</v>
      </c>
      <c r="J85" s="38">
        <f>'2021'!F9</f>
        <v>36190</v>
      </c>
      <c r="K85" s="39">
        <f>'2021'!G9</f>
        <v>26.254794520547946</v>
      </c>
      <c r="L85" s="39" t="str">
        <f>'2021'!H9</f>
        <v>SR</v>
      </c>
      <c r="M85" s="39">
        <f>'2021'!I9</f>
        <v>22.260273972602739</v>
      </c>
      <c r="N85" s="39" t="str">
        <f t="shared" si="3"/>
        <v>BELL COW</v>
      </c>
      <c r="O85" s="39" t="str">
        <f t="shared" si="9"/>
        <v>3DOWN</v>
      </c>
      <c r="P85" s="37">
        <f>'2021'!J9</f>
        <v>72</v>
      </c>
      <c r="Q85" s="37">
        <f>'2021'!K9</f>
        <v>215</v>
      </c>
      <c r="R85" s="37">
        <f>'2021'!L9</f>
        <v>4.6100000000000003</v>
      </c>
      <c r="S85" s="40">
        <f>'2021'!M9</f>
        <v>88</v>
      </c>
      <c r="T85" s="41">
        <f>'2021'!N9</f>
        <v>0</v>
      </c>
      <c r="U85" s="42">
        <f>'2021'!O9</f>
        <v>0.10436835891381346</v>
      </c>
      <c r="V85" s="42">
        <f>'2021'!P9</f>
        <v>0.1406563126252505</v>
      </c>
      <c r="W85" s="42">
        <f>'2021'!Q9</f>
        <v>6.0581905141490637E-2</v>
      </c>
      <c r="X85" s="42">
        <f>'2021'!R9</f>
        <v>0.23225030084235859</v>
      </c>
      <c r="Y85" s="42">
        <f>'2021'!S9</f>
        <v>0.23225030084235859</v>
      </c>
      <c r="Z85" s="42">
        <f>'2021'!T9</f>
        <v>0.23225030084235859</v>
      </c>
      <c r="AA85" s="42">
        <f>'2021'!U9</f>
        <v>1.7050912584053793E-2</v>
      </c>
      <c r="AB85" s="42">
        <f>'2021'!V9</f>
        <v>4.5238095238095237E-2</v>
      </c>
      <c r="AC85" s="42">
        <f>'2021'!W9</f>
        <v>4.5238095238095237E-2</v>
      </c>
      <c r="AD85" s="43">
        <f>'2021'!X9</f>
        <v>4.5238095238095237E-2</v>
      </c>
      <c r="AE85" s="44">
        <f>'2021'!Y9</f>
        <v>21.613698630136987</v>
      </c>
      <c r="AF85" s="45">
        <f>'2021'!Z9</f>
        <v>95.206095360288344</v>
      </c>
      <c r="AG85" s="45">
        <f>'2021'!AA9</f>
        <v>29.15605709876543</v>
      </c>
      <c r="AH85" s="45">
        <f>'2021'!AB9</f>
        <v>0.28448275862068967</v>
      </c>
      <c r="AI85" s="45">
        <f>'2021'!AC9</f>
        <v>7.5</v>
      </c>
      <c r="AJ85" s="45">
        <f t="shared" si="4"/>
        <v>12.025</v>
      </c>
      <c r="AK85" s="45">
        <f t="shared" si="5"/>
        <v>9.375E-2</v>
      </c>
      <c r="AL85" s="45">
        <f>'2021'!AD9</f>
        <v>116.9</v>
      </c>
      <c r="AM85" s="45">
        <f>'2021'!AE9</f>
        <v>4.04</v>
      </c>
      <c r="AN85" s="46">
        <f>'2021'!AF9</f>
        <v>53.1</v>
      </c>
      <c r="AO85" s="47">
        <f>'2021'!AG9</f>
        <v>5</v>
      </c>
      <c r="AP85" s="48">
        <f>'2021'!AH9</f>
        <v>5</v>
      </c>
      <c r="AQ85" s="48">
        <f>'2021'!AI9</f>
        <v>2</v>
      </c>
      <c r="AR85" s="48">
        <f t="shared" si="31"/>
        <v>3</v>
      </c>
      <c r="AS85" s="48">
        <f>'2021'!AK9</f>
        <v>8</v>
      </c>
      <c r="AT85" s="48">
        <f>'2021'!AL9</f>
        <v>7</v>
      </c>
      <c r="AU85" s="48">
        <f>'2021'!AM9</f>
        <v>5</v>
      </c>
      <c r="AV85" s="48">
        <f>'2021'!AN9</f>
        <v>5</v>
      </c>
      <c r="AW85" s="49" t="str">
        <f t="shared" si="32"/>
        <v>-</v>
      </c>
      <c r="AX85" s="50">
        <f>'2021'!AP9</f>
        <v>0</v>
      </c>
      <c r="AY85" s="55">
        <f>'2021'!AQ9</f>
        <v>0</v>
      </c>
      <c r="AZ85" s="56">
        <f>'2021'!AR9</f>
        <v>3188</v>
      </c>
      <c r="BA85" s="56">
        <f>'2021'!AS9</f>
        <v>0</v>
      </c>
      <c r="BB85" s="56">
        <f>'2021'!AT9</f>
        <v>33</v>
      </c>
      <c r="BC85" s="56">
        <f>'2021'!AU9</f>
        <v>0</v>
      </c>
      <c r="BD85" s="56">
        <f>'2021'!AV9</f>
        <v>0</v>
      </c>
      <c r="BE85" s="57">
        <f>'2021'!AW9</f>
        <v>0</v>
      </c>
      <c r="BF85" s="57">
        <f>'2021'!AX9</f>
        <v>0</v>
      </c>
      <c r="BG85" s="57">
        <f>'2021'!AY9</f>
        <v>0</v>
      </c>
      <c r="BH85" s="57">
        <f>'2021'!AZ9</f>
        <v>0</v>
      </c>
      <c r="BI85" s="56">
        <f>'2021'!BA9</f>
        <v>0</v>
      </c>
      <c r="BJ85" s="56">
        <f>'2021'!BB9</f>
        <v>4134</v>
      </c>
      <c r="BK85" s="56">
        <f>'2021'!BC9</f>
        <v>0</v>
      </c>
      <c r="BL85" s="56">
        <f>'2021'!BD9</f>
        <v>0</v>
      </c>
      <c r="BM85" s="58">
        <f>'2021'!BE9</f>
        <v>43</v>
      </c>
      <c r="BN85" s="55">
        <f>'2021'!BF9</f>
        <v>745</v>
      </c>
      <c r="BO85" s="56">
        <f>'2021'!BG9</f>
        <v>3405</v>
      </c>
      <c r="BP85" s="56">
        <f>'2021'!BH9</f>
        <v>5</v>
      </c>
      <c r="BQ85" s="56">
        <f>'2021'!BI9</f>
        <v>34</v>
      </c>
      <c r="BR85" s="56">
        <f>'2021'!BJ9</f>
        <v>120</v>
      </c>
      <c r="BS85" s="56">
        <f>'2021'!BK9</f>
        <v>39</v>
      </c>
      <c r="BT85" s="57">
        <f>'2021'!BL9</f>
        <v>6.2</v>
      </c>
      <c r="BU85" s="57">
        <f>'2021'!BM9</f>
        <v>125.1</v>
      </c>
      <c r="BV85" s="57">
        <f>'2021'!BN9</f>
        <v>4.1500000000000004</v>
      </c>
      <c r="BW85" s="57">
        <f>'2021'!BO9</f>
        <v>34.799999999999997</v>
      </c>
      <c r="BX85" s="56">
        <f>'2021'!BP9</f>
        <v>139</v>
      </c>
      <c r="BY85" s="56">
        <f>'2021'!BQ9</f>
        <v>5065</v>
      </c>
      <c r="BZ85" s="56">
        <f>'2021'!BR9</f>
        <v>16</v>
      </c>
      <c r="CA85" s="56">
        <f>'2021'!BS9</f>
        <v>0</v>
      </c>
      <c r="CB85" s="58">
        <f>'2021'!BT9</f>
        <v>47</v>
      </c>
      <c r="CC85" s="55">
        <f>'2021'!BU9</f>
        <v>947</v>
      </c>
      <c r="CD85" s="56">
        <f>'2021'!BV9</f>
        <v>3464</v>
      </c>
      <c r="CE85" s="56">
        <f>'2021'!BW9</f>
        <v>13</v>
      </c>
      <c r="CF85" s="56">
        <f>'2021'!BX9</f>
        <v>42</v>
      </c>
      <c r="CG85" s="56">
        <f>'2021'!BY9</f>
        <v>162</v>
      </c>
      <c r="CH85" s="56">
        <f>'2021'!BZ9</f>
        <v>56</v>
      </c>
      <c r="CI85" s="57">
        <f>'2021'!CA9</f>
        <v>5.8</v>
      </c>
      <c r="CJ85" s="57">
        <f>'2021'!CB9</f>
        <v>116.2</v>
      </c>
      <c r="CK85" s="57">
        <f>'2021'!CC9</f>
        <v>3.42</v>
      </c>
      <c r="CL85" s="57">
        <f>'2021'!CD9</f>
        <v>36.6</v>
      </c>
      <c r="CM85" s="56">
        <f>'2021'!CE9</f>
        <v>176</v>
      </c>
      <c r="CN85" s="56">
        <f>'2021'!CF9</f>
        <v>4520</v>
      </c>
      <c r="CO85" s="56">
        <f>'2021'!CG9</f>
        <v>4</v>
      </c>
      <c r="CP85" s="56">
        <f>'2021'!CH9</f>
        <v>0</v>
      </c>
      <c r="CQ85" s="58">
        <f>'2021'!CI9</f>
        <v>43</v>
      </c>
      <c r="CR85" s="55">
        <f>'2021'!CJ9</f>
        <v>385</v>
      </c>
      <c r="CS85" s="56">
        <f>'2021'!CK9</f>
        <v>3363</v>
      </c>
      <c r="CT85" s="56">
        <f>'2021'!CL9</f>
        <v>4</v>
      </c>
      <c r="CU85" s="56">
        <f>'2021'!CM9</f>
        <v>38</v>
      </c>
      <c r="CV85" s="56">
        <f>'2021'!CN9</f>
        <v>54</v>
      </c>
      <c r="CW85" s="56">
        <f>'2021'!CO9</f>
        <v>17</v>
      </c>
      <c r="CX85" s="57">
        <f>'2021'!CP9</f>
        <v>7.1</v>
      </c>
      <c r="CY85" s="57">
        <f>'2021'!CQ9</f>
        <v>94.6</v>
      </c>
      <c r="CZ85" s="57">
        <f>'2021'!CR9</f>
        <v>3.26</v>
      </c>
      <c r="DA85" s="57">
        <f>'2021'!CS9</f>
        <v>52.5</v>
      </c>
      <c r="DB85" s="56">
        <f>'2021'!CT9</f>
        <v>71</v>
      </c>
      <c r="DC85" s="56">
        <f>'2021'!CU9</f>
        <v>4164</v>
      </c>
      <c r="DD85" s="56">
        <f>'2021'!CV9</f>
        <v>8</v>
      </c>
      <c r="DE85" s="56">
        <f>'2021'!CW9</f>
        <v>0</v>
      </c>
      <c r="DF85" s="58">
        <f>'2021'!CX9</f>
        <v>36</v>
      </c>
      <c r="DG85" s="55">
        <f>'2021'!CY9</f>
        <v>870</v>
      </c>
      <c r="DH85" s="56">
        <f>'2021'!CZ9</f>
        <v>2055</v>
      </c>
      <c r="DI85" s="56">
        <f>'2021'!DA9</f>
        <v>4</v>
      </c>
      <c r="DJ85" s="56">
        <f>'2021'!DB9</f>
        <v>19</v>
      </c>
      <c r="DK85" s="56">
        <f>'2021'!DC9</f>
        <v>116</v>
      </c>
      <c r="DL85" s="56">
        <f>'2021'!DD9</f>
        <v>33</v>
      </c>
      <c r="DM85" s="57">
        <f>'2021'!DE9</f>
        <v>7.5</v>
      </c>
      <c r="DN85" s="57">
        <f>'2021'!DF9</f>
        <v>116.9</v>
      </c>
      <c r="DO85" s="57">
        <f>'2021'!DG9</f>
        <v>4.04</v>
      </c>
      <c r="DP85" s="57">
        <f>'2021'!DH9</f>
        <v>53.1</v>
      </c>
      <c r="DQ85" s="56">
        <f>'2021'!DI9</f>
        <v>95</v>
      </c>
      <c r="DR85" s="56">
        <f>'2021'!DJ9</f>
        <v>2100</v>
      </c>
      <c r="DS85" s="56">
        <f>'2021'!DK9</f>
        <v>12</v>
      </c>
      <c r="DT85" s="56">
        <f>'2021'!DL9</f>
        <v>0</v>
      </c>
      <c r="DU85" s="58">
        <f>'2021'!DM9</f>
        <v>22</v>
      </c>
    </row>
    <row r="86" spans="1:125" ht="15.75" customHeight="1" x14ac:dyDescent="0.2">
      <c r="A86" s="33">
        <f t="shared" si="0"/>
        <v>84</v>
      </c>
      <c r="B86" s="11">
        <f>'2021'!A10</f>
        <v>8</v>
      </c>
      <c r="C86" s="11">
        <v>2021</v>
      </c>
      <c r="D86" s="34" t="str">
        <f>'2021'!B10</f>
        <v>Khalil Herbert</v>
      </c>
      <c r="E86" s="14">
        <f>'2021'!C10</f>
        <v>7.6166666666666671</v>
      </c>
      <c r="F86" s="14">
        <f t="shared" si="6"/>
        <v>66.100000000000009</v>
      </c>
      <c r="G86" s="35">
        <f t="shared" si="2"/>
        <v>0.15389634643858358</v>
      </c>
      <c r="H86" s="36" t="str">
        <f>'2021'!D10</f>
        <v>Virginia Tech</v>
      </c>
      <c r="I86" s="37">
        <f>'2021'!E10</f>
        <v>4</v>
      </c>
      <c r="J86" s="38">
        <f>'2021'!F10</f>
        <v>35906</v>
      </c>
      <c r="K86" s="39">
        <f>'2021'!G10</f>
        <v>27.032876712328768</v>
      </c>
      <c r="L86" s="39" t="str">
        <f>'2021'!H10</f>
        <v>RS SR</v>
      </c>
      <c r="M86" s="39">
        <f>'2021'!I10</f>
        <v>23.038356164383561</v>
      </c>
      <c r="N86" s="39" t="str">
        <f t="shared" si="3"/>
        <v>DYNAMIC</v>
      </c>
      <c r="O86" s="39" t="str">
        <f t="shared" si="9"/>
        <v>3DOWN</v>
      </c>
      <c r="P86" s="37">
        <f>'2021'!J10</f>
        <v>69</v>
      </c>
      <c r="Q86" s="37">
        <f>'2021'!K10</f>
        <v>210</v>
      </c>
      <c r="R86" s="37">
        <f>'2021'!L10</f>
        <v>4.5</v>
      </c>
      <c r="S86" s="40">
        <f>'2021'!M10</f>
        <v>217</v>
      </c>
      <c r="T86" s="41">
        <f>'2021'!N10</f>
        <v>4.2951541850220265E-2</v>
      </c>
      <c r="U86" s="42">
        <f>'2021'!O10</f>
        <v>0.14101790384228524</v>
      </c>
      <c r="V86" s="42">
        <f>'2021'!P10</f>
        <v>0.11655368467089439</v>
      </c>
      <c r="W86" s="42">
        <f>'2021'!Q10</f>
        <v>7.6421800947867297E-2</v>
      </c>
      <c r="X86" s="42">
        <f>'2021'!R10</f>
        <v>0.27867161716171618</v>
      </c>
      <c r="Y86" s="42">
        <f>'2021'!S10</f>
        <v>0.27867161716171618</v>
      </c>
      <c r="Z86" s="42">
        <f>'2021'!T10</f>
        <v>0.25080445544554458</v>
      </c>
      <c r="AA86" s="42">
        <f>'2021'!U10</f>
        <v>-3.6036036036036037E-4</v>
      </c>
      <c r="AB86" s="42">
        <f>'2021'!V10</f>
        <v>8.1105573176257356E-2</v>
      </c>
      <c r="AC86" s="42">
        <f>'2021'!W10</f>
        <v>8.1105573176257356E-2</v>
      </c>
      <c r="AD86" s="43">
        <f>'2021'!X10</f>
        <v>7.2995015858631621E-2</v>
      </c>
      <c r="AE86" s="44">
        <f>'2021'!Y10</f>
        <v>22.391780821917809</v>
      </c>
      <c r="AF86" s="45">
        <f>'2021'!Z10</f>
        <v>102.42341106538638</v>
      </c>
      <c r="AG86" s="45">
        <f>'2021'!AA10</f>
        <v>31.008191556395715</v>
      </c>
      <c r="AH86" s="45">
        <f>'2021'!AB10</f>
        <v>0.2709677419354839</v>
      </c>
      <c r="AI86" s="45">
        <f>'2021'!AC10</f>
        <v>9.1999999999999993</v>
      </c>
      <c r="AJ86" s="45">
        <f t="shared" si="4"/>
        <v>10.714285714285714</v>
      </c>
      <c r="AK86" s="45">
        <f t="shared" si="5"/>
        <v>6.0606060606060608E-2</v>
      </c>
      <c r="AL86" s="45">
        <f>'2021'!AD10</f>
        <v>218.3</v>
      </c>
      <c r="AM86" s="45">
        <f>'2021'!AE10</f>
        <v>5.21</v>
      </c>
      <c r="AN86" s="46">
        <f>'2021'!AF10</f>
        <v>72.7</v>
      </c>
      <c r="AO86" s="47">
        <f>'2021'!AG10</f>
        <v>6</v>
      </c>
      <c r="AP86" s="48">
        <f>'2021'!AH10</f>
        <v>7</v>
      </c>
      <c r="AQ86" s="48">
        <f>'2021'!AI10</f>
        <v>1</v>
      </c>
      <c r="AR86" s="48">
        <f t="shared" si="31"/>
        <v>6</v>
      </c>
      <c r="AS86" s="48">
        <f>'2021'!AK10</f>
        <v>7</v>
      </c>
      <c r="AT86" s="48">
        <f>'2021'!AL10</f>
        <v>9</v>
      </c>
      <c r="AU86" s="48">
        <f>'2021'!AM10</f>
        <v>10</v>
      </c>
      <c r="AV86" s="48">
        <f>'2021'!AN10</f>
        <v>9</v>
      </c>
      <c r="AW86" s="49" t="str">
        <f t="shared" si="32"/>
        <v>-</v>
      </c>
      <c r="AX86" s="50">
        <f>'2021'!AP10</f>
        <v>0</v>
      </c>
      <c r="AY86" s="55">
        <f>'2021'!AQ10</f>
        <v>189</v>
      </c>
      <c r="AZ86" s="56">
        <f>'2021'!AR10</f>
        <v>2563</v>
      </c>
      <c r="BA86" s="56">
        <f>'2021'!AS10</f>
        <v>3</v>
      </c>
      <c r="BB86" s="56">
        <f>'2021'!AT10</f>
        <v>27</v>
      </c>
      <c r="BC86" s="56">
        <f>'2021'!AU10</f>
        <v>44</v>
      </c>
      <c r="BD86" s="56">
        <f>'2021'!AV10</f>
        <v>4</v>
      </c>
      <c r="BE86" s="57">
        <f>'2021'!AW10</f>
        <v>4.3</v>
      </c>
      <c r="BF86" s="57">
        <f>'2021'!AX10</f>
        <v>19.600000000000001</v>
      </c>
      <c r="BG86" s="57">
        <f>'2021'!AY10</f>
        <v>2.5</v>
      </c>
      <c r="BH86" s="57">
        <f>'2021'!AZ10</f>
        <v>42.9</v>
      </c>
      <c r="BI86" s="56">
        <f>'2021'!BA10</f>
        <v>45</v>
      </c>
      <c r="BJ86" s="56">
        <f>'2021'!BB10</f>
        <v>2885</v>
      </c>
      <c r="BK86" s="56">
        <f>'2021'!BC10</f>
        <v>7</v>
      </c>
      <c r="BL86" s="56">
        <f>'2021'!BD10</f>
        <v>0</v>
      </c>
      <c r="BM86" s="58">
        <f>'2021'!BE10</f>
        <v>16</v>
      </c>
      <c r="BN86" s="55">
        <f>'2021'!BF10</f>
        <v>663</v>
      </c>
      <c r="BO86" s="56">
        <f>'2021'!BG10</f>
        <v>2254</v>
      </c>
      <c r="BP86" s="56">
        <f>'2021'!BH10</f>
        <v>4</v>
      </c>
      <c r="BQ86" s="56">
        <f>'2021'!BI10</f>
        <v>19</v>
      </c>
      <c r="BR86" s="56">
        <f>'2021'!BJ10</f>
        <v>120</v>
      </c>
      <c r="BS86" s="56">
        <f>'2021'!BK10</f>
        <v>21</v>
      </c>
      <c r="BT86" s="57">
        <f>'2021'!BL10</f>
        <v>5.5</v>
      </c>
      <c r="BU86" s="57">
        <f>'2021'!BM10</f>
        <v>51</v>
      </c>
      <c r="BV86" s="57">
        <f>'2021'!BN10</f>
        <v>2.97</v>
      </c>
      <c r="BW86" s="57">
        <f>'2021'!BO10</f>
        <v>52.8</v>
      </c>
      <c r="BX86" s="56">
        <f>'2021'!BP10</f>
        <v>38</v>
      </c>
      <c r="BY86" s="56">
        <f>'2021'!BQ10</f>
        <v>2717</v>
      </c>
      <c r="BZ86" s="56">
        <f>'2021'!BR10</f>
        <v>8</v>
      </c>
      <c r="CA86" s="56">
        <f>'2021'!BS10</f>
        <v>0</v>
      </c>
      <c r="CB86" s="58">
        <f>'2021'!BT10</f>
        <v>14</v>
      </c>
      <c r="CC86" s="55">
        <f>'2021'!BU10</f>
        <v>494</v>
      </c>
      <c r="CD86" s="56">
        <f>'2021'!BV10</f>
        <v>2266</v>
      </c>
      <c r="CE86" s="56">
        <f>'2021'!BW10</f>
        <v>5</v>
      </c>
      <c r="CF86" s="56">
        <f>'2021'!BX10</f>
        <v>19</v>
      </c>
      <c r="CG86" s="56">
        <f>'2021'!BY10</f>
        <v>113</v>
      </c>
      <c r="CH86" s="56">
        <f>'2021'!BZ10</f>
        <v>25</v>
      </c>
      <c r="CI86" s="57">
        <f>'2021'!CA10</f>
        <v>4.4000000000000004</v>
      </c>
      <c r="CJ86" s="57">
        <f>'2021'!CB10</f>
        <v>69.900000000000006</v>
      </c>
      <c r="CK86" s="57">
        <f>'2021'!CC10</f>
        <v>3.16</v>
      </c>
      <c r="CL86" s="57">
        <f>'2021'!CD10</f>
        <v>44.9</v>
      </c>
      <c r="CM86" s="56">
        <f>'2021'!CE10</f>
        <v>39</v>
      </c>
      <c r="CN86" s="56">
        <f>'2021'!CF10</f>
        <v>2307</v>
      </c>
      <c r="CO86" s="56">
        <f>'2021'!CG10</f>
        <v>2</v>
      </c>
      <c r="CP86" s="56">
        <f>'2021'!CH10</f>
        <v>0</v>
      </c>
      <c r="CQ86" s="58">
        <f>'2021'!CI10</f>
        <v>18</v>
      </c>
      <c r="CR86" s="55">
        <f>'2021'!CJ10</f>
        <v>388</v>
      </c>
      <c r="CS86" s="56">
        <f>'2021'!CK10</f>
        <v>2289</v>
      </c>
      <c r="CT86" s="56">
        <f>'2021'!CL10</f>
        <v>2</v>
      </c>
      <c r="CU86" s="56">
        <f>'2021'!CM10</f>
        <v>22</v>
      </c>
      <c r="CV86" s="56">
        <f>'2021'!CN10</f>
        <v>42</v>
      </c>
      <c r="CW86" s="56">
        <f>'2021'!CO10</f>
        <v>18</v>
      </c>
      <c r="CX86" s="57">
        <f>'2021'!CP10</f>
        <v>9.1999999999999993</v>
      </c>
      <c r="CY86" s="57">
        <f>'2021'!CQ10</f>
        <v>218.3</v>
      </c>
      <c r="CZ86" s="57">
        <f>'2021'!CR10</f>
        <v>5.21</v>
      </c>
      <c r="DA86" s="57">
        <f>'2021'!CS10</f>
        <v>72.7</v>
      </c>
      <c r="DB86" s="56">
        <f>'2021'!CT10</f>
        <v>-1</v>
      </c>
      <c r="DC86" s="56">
        <f>'2021'!CU10</f>
        <v>2775</v>
      </c>
      <c r="DD86" s="56">
        <f>'2021'!CV10</f>
        <v>1</v>
      </c>
      <c r="DE86" s="56">
        <f>'2021'!CW10</f>
        <v>0</v>
      </c>
      <c r="DF86" s="58">
        <f>'2021'!CX10</f>
        <v>25</v>
      </c>
      <c r="DG86" s="55">
        <f>'2021'!CY10</f>
        <v>1172</v>
      </c>
      <c r="DH86" s="56">
        <f>'2021'!CZ10</f>
        <v>2641</v>
      </c>
      <c r="DI86" s="56">
        <f>'2021'!DA10</f>
        <v>8</v>
      </c>
      <c r="DJ86" s="56">
        <f>'2021'!DB10</f>
        <v>27</v>
      </c>
      <c r="DK86" s="56">
        <f>'2021'!DC10</f>
        <v>155</v>
      </c>
      <c r="DL86" s="56">
        <f>'2021'!DD10</f>
        <v>42</v>
      </c>
      <c r="DM86" s="57">
        <f>'2021'!DE10</f>
        <v>7.6</v>
      </c>
      <c r="DN86" s="57">
        <f>'2021'!DF10</f>
        <v>126.3</v>
      </c>
      <c r="DO86" s="57">
        <f>'2021'!DG10</f>
        <v>4.74</v>
      </c>
      <c r="DP86" s="57">
        <f>'2021'!DH10</f>
        <v>55.3</v>
      </c>
      <c r="DQ86" s="56">
        <f>'2021'!DI10</f>
        <v>179</v>
      </c>
      <c r="DR86" s="56">
        <f>'2021'!DJ10</f>
        <v>2207</v>
      </c>
      <c r="DS86" s="56">
        <f>'2021'!DK10</f>
        <v>10</v>
      </c>
      <c r="DT86" s="56">
        <f>'2021'!DL10</f>
        <v>0</v>
      </c>
      <c r="DU86" s="58">
        <f>'2021'!DM10</f>
        <v>13</v>
      </c>
    </row>
    <row r="87" spans="1:125" ht="15.75" customHeight="1" x14ac:dyDescent="0.2">
      <c r="A87" s="33">
        <f t="shared" si="0"/>
        <v>85</v>
      </c>
      <c r="B87" s="11">
        <f>'2018'!A11</f>
        <v>9</v>
      </c>
      <c r="C87" s="11">
        <v>2018</v>
      </c>
      <c r="D87" s="34" t="str">
        <f>'2018'!B11</f>
        <v>Kerryon Johnson</v>
      </c>
      <c r="E87" s="14">
        <f>'2018'!C11</f>
        <v>7.5222222222222221</v>
      </c>
      <c r="F87" s="14">
        <f t="shared" si="6"/>
        <v>65.7</v>
      </c>
      <c r="G87" s="35">
        <f t="shared" si="2"/>
        <v>0.11505486944310575</v>
      </c>
      <c r="H87" s="36" t="str">
        <f>'2018'!D11</f>
        <v>Auburn</v>
      </c>
      <c r="I87" s="37">
        <f>'2018'!E11</f>
        <v>1</v>
      </c>
      <c r="J87" s="38">
        <f>'2018'!F11</f>
        <v>35611</v>
      </c>
      <c r="K87" s="39">
        <f>'2018'!G11</f>
        <v>27.841095890410958</v>
      </c>
      <c r="L87" s="39" t="str">
        <f>'2018'!H11</f>
        <v>JR</v>
      </c>
      <c r="M87" s="39">
        <f>'2018'!I11</f>
        <v>20.835616438356166</v>
      </c>
      <c r="N87" s="39" t="str">
        <f t="shared" si="3"/>
        <v>BELL COW</v>
      </c>
      <c r="O87" s="39" t="str">
        <f t="shared" si="9"/>
        <v>PLODDER</v>
      </c>
      <c r="P87" s="37">
        <f>'2018'!J11</f>
        <v>71</v>
      </c>
      <c r="Q87" s="37">
        <f>'2018'!K11</f>
        <v>213</v>
      </c>
      <c r="R87" s="37">
        <f>'2018'!L11</f>
        <v>4.54</v>
      </c>
      <c r="S87" s="40">
        <f>'2018'!M11</f>
        <v>43</v>
      </c>
      <c r="T87" s="41">
        <f>'2018'!N11</f>
        <v>0</v>
      </c>
      <c r="U87" s="42">
        <f>'2018'!O11</f>
        <v>0</v>
      </c>
      <c r="V87" s="42">
        <f>'2018'!P11</f>
        <v>6.8607068607068611E-2</v>
      </c>
      <c r="W87" s="42">
        <f>'2018'!Q11</f>
        <v>0.17801047120418848</v>
      </c>
      <c r="X87" s="42">
        <f>'2018'!R11</f>
        <v>0.25098845484738258</v>
      </c>
      <c r="Y87" s="42">
        <f>'2018'!S11</f>
        <v>0.25098845484738258</v>
      </c>
      <c r="Z87" s="42">
        <f>'2018'!T11</f>
        <v>0.25098845484738258</v>
      </c>
      <c r="AA87" s="42">
        <f>'2018'!U11</f>
        <v>5.6740807989105767E-2</v>
      </c>
      <c r="AB87" s="42">
        <f>'2018'!V11</f>
        <v>5.9075604530149983E-2</v>
      </c>
      <c r="AC87" s="42">
        <f>'2018'!W11</f>
        <v>5.9075604530149983E-2</v>
      </c>
      <c r="AD87" s="43">
        <f>'2018'!X11</f>
        <v>5.9075604530149983E-2</v>
      </c>
      <c r="AE87" s="44">
        <f>'2018'!Y11</f>
        <v>19.183561643835617</v>
      </c>
      <c r="AF87" s="45">
        <f>'2018'!Z11</f>
        <v>100.27350314491093</v>
      </c>
      <c r="AG87" s="45">
        <f>'2018'!AA11</f>
        <v>29.704225352112676</v>
      </c>
      <c r="AH87" s="45">
        <f>'2018'!AB11</f>
        <v>0.17543859649122806</v>
      </c>
      <c r="AI87" s="45">
        <f>'2018'!AC11</f>
        <v>4.9000000000000004</v>
      </c>
      <c r="AJ87" s="45">
        <f t="shared" si="4"/>
        <v>8.1481481481481488</v>
      </c>
      <c r="AK87" s="45">
        <f t="shared" si="5"/>
        <v>7.7669902912621352E-2</v>
      </c>
      <c r="AL87" s="45">
        <f>'2018'!AD11</f>
        <v>67.5</v>
      </c>
      <c r="AM87" s="45">
        <f>'2018'!AE11</f>
        <v>2.98</v>
      </c>
      <c r="AN87" s="46">
        <f>'2018'!AF11</f>
        <v>32</v>
      </c>
      <c r="AO87" s="47">
        <f>'2018'!AG11</f>
        <v>6</v>
      </c>
      <c r="AP87" s="48">
        <f>'2018'!AH11</f>
        <v>6</v>
      </c>
      <c r="AQ87" s="48">
        <f>'2018'!AI11</f>
        <v>7</v>
      </c>
      <c r="AR87" s="48">
        <f t="shared" si="31"/>
        <v>5</v>
      </c>
      <c r="AS87" s="48">
        <f>'2018'!AK11</f>
        <v>2</v>
      </c>
      <c r="AT87" s="48">
        <f>'2018'!AL11</f>
        <v>0</v>
      </c>
      <c r="AU87" s="48">
        <f>'2018'!AM11</f>
        <v>1</v>
      </c>
      <c r="AV87" s="48">
        <f>'2018'!AN11</f>
        <v>0</v>
      </c>
      <c r="AW87" s="49" t="str">
        <f t="shared" si="32"/>
        <v>-</v>
      </c>
      <c r="AX87" s="50">
        <f>'2018'!AP11</f>
        <v>0</v>
      </c>
      <c r="AY87" s="55">
        <f>'2018'!AQ11</f>
        <v>0</v>
      </c>
      <c r="AZ87" s="56">
        <f>'2018'!AR11</f>
        <v>4596</v>
      </c>
      <c r="BA87" s="56">
        <f>'2018'!AS11</f>
        <v>0</v>
      </c>
      <c r="BB87" s="56">
        <f>'2018'!AT11</f>
        <v>0</v>
      </c>
      <c r="BC87" s="56">
        <f>'2018'!AU11</f>
        <v>0</v>
      </c>
      <c r="BD87" s="56">
        <f>'2018'!AV11</f>
        <v>0</v>
      </c>
      <c r="BE87" s="57">
        <f>'2018'!AW11</f>
        <v>0</v>
      </c>
      <c r="BF87" s="57">
        <f>'2018'!AX11</f>
        <v>0</v>
      </c>
      <c r="BG87" s="57">
        <f>'2018'!AY11</f>
        <v>0</v>
      </c>
      <c r="BH87" s="57">
        <f>'2018'!AZ11</f>
        <v>0</v>
      </c>
      <c r="BI87" s="56">
        <f>'2018'!BA11</f>
        <v>0</v>
      </c>
      <c r="BJ87" s="56">
        <f>'2018'!BB11</f>
        <v>2422</v>
      </c>
      <c r="BK87" s="56">
        <f>'2018'!BC11</f>
        <v>0</v>
      </c>
      <c r="BL87" s="56">
        <f>'2018'!BD11</f>
        <v>0</v>
      </c>
      <c r="BM87" s="58">
        <f>'2018'!BE11</f>
        <v>0</v>
      </c>
      <c r="BN87" s="55">
        <f>'2018'!BF11</f>
        <v>0</v>
      </c>
      <c r="BO87" s="56">
        <f>'2018'!BG11</f>
        <v>3321</v>
      </c>
      <c r="BP87" s="56">
        <f>'2018'!BH11</f>
        <v>0</v>
      </c>
      <c r="BQ87" s="56">
        <f>'2018'!BI11</f>
        <v>0</v>
      </c>
      <c r="BR87" s="56">
        <f>'2018'!BJ11</f>
        <v>0</v>
      </c>
      <c r="BS87" s="56">
        <f>'2018'!BK11</f>
        <v>0</v>
      </c>
      <c r="BT87" s="57">
        <f>'2018'!BL11</f>
        <v>0</v>
      </c>
      <c r="BU87" s="57">
        <f>'2018'!BM11</f>
        <v>0</v>
      </c>
      <c r="BV87" s="57">
        <f>'2018'!BN11</f>
        <v>0</v>
      </c>
      <c r="BW87" s="57">
        <f>'2018'!BO11</f>
        <v>0</v>
      </c>
      <c r="BX87" s="56">
        <f>'2018'!BP11</f>
        <v>0</v>
      </c>
      <c r="BY87" s="56">
        <f>'2018'!BQ11</f>
        <v>2984</v>
      </c>
      <c r="BZ87" s="56">
        <f>'2018'!BR11</f>
        <v>0</v>
      </c>
      <c r="CA87" s="56">
        <f>'2018'!BS11</f>
        <v>0</v>
      </c>
      <c r="CB87" s="58">
        <f>'2018'!BT11</f>
        <v>0</v>
      </c>
      <c r="CC87" s="55">
        <f>'2018'!BU11</f>
        <v>208</v>
      </c>
      <c r="CD87" s="56">
        <f>'2018'!BV11</f>
        <v>2553</v>
      </c>
      <c r="CE87" s="56">
        <f>'2018'!BW11</f>
        <v>3</v>
      </c>
      <c r="CF87" s="56">
        <f>'2018'!BX11</f>
        <v>0</v>
      </c>
      <c r="CG87" s="56">
        <f>'2018'!BY11</f>
        <v>53</v>
      </c>
      <c r="CH87" s="56">
        <f>'2018'!BZ11</f>
        <v>11</v>
      </c>
      <c r="CI87" s="57">
        <f>'2018'!CA11</f>
        <v>3.9</v>
      </c>
      <c r="CJ87" s="57">
        <f>'2018'!CB11</f>
        <v>43.1</v>
      </c>
      <c r="CK87" s="57">
        <f>'2018'!CC11</f>
        <v>2.19</v>
      </c>
      <c r="CL87" s="57">
        <f>'2018'!CD11</f>
        <v>9.1</v>
      </c>
      <c r="CM87" s="56">
        <f>'2018'!CE11</f>
        <v>122</v>
      </c>
      <c r="CN87" s="56">
        <f>'2018'!CF11</f>
        <v>2257</v>
      </c>
      <c r="CO87" s="56">
        <f>'2018'!CG11</f>
        <v>13</v>
      </c>
      <c r="CP87" s="56">
        <f>'2018'!CH11</f>
        <v>0</v>
      </c>
      <c r="CQ87" s="58">
        <f>'2018'!CI11</f>
        <v>0</v>
      </c>
      <c r="CR87" s="55">
        <f>'2018'!CJ11</f>
        <v>895</v>
      </c>
      <c r="CS87" s="56">
        <f>'2018'!CK11</f>
        <v>3527</v>
      </c>
      <c r="CT87" s="56">
        <f>'2018'!CL11</f>
        <v>11</v>
      </c>
      <c r="CU87" s="56">
        <f>'2018'!CM11</f>
        <v>0</v>
      </c>
      <c r="CV87" s="56">
        <f>'2018'!CN11</f>
        <v>182</v>
      </c>
      <c r="CW87" s="56">
        <f>'2018'!CO11</f>
        <v>39</v>
      </c>
      <c r="CX87" s="57">
        <f>'2018'!CP11</f>
        <v>4.9000000000000004</v>
      </c>
      <c r="CY87" s="57">
        <f>'2018'!CQ11</f>
        <v>67.5</v>
      </c>
      <c r="CZ87" s="57">
        <f>'2018'!CR11</f>
        <v>2.98</v>
      </c>
      <c r="DA87" s="57">
        <f>'2018'!CS11</f>
        <v>25.1</v>
      </c>
      <c r="DB87" s="56">
        <f>'2018'!CT11</f>
        <v>125</v>
      </c>
      <c r="DC87" s="56">
        <f>'2018'!CU11</f>
        <v>2203</v>
      </c>
      <c r="DD87" s="56">
        <f>'2018'!CV11</f>
        <v>17</v>
      </c>
      <c r="DE87" s="56">
        <f>'2018'!CW11</f>
        <v>0</v>
      </c>
      <c r="DF87" s="58">
        <f>'2018'!CX11</f>
        <v>0</v>
      </c>
      <c r="DG87" s="55">
        <f>'2018'!CY11</f>
        <v>1394</v>
      </c>
      <c r="DH87" s="56">
        <f>'2018'!CZ11</f>
        <v>3056</v>
      </c>
      <c r="DI87" s="56">
        <f>'2018'!DA11</f>
        <v>18</v>
      </c>
      <c r="DJ87" s="56">
        <f>'2018'!DB11</f>
        <v>0</v>
      </c>
      <c r="DK87" s="56">
        <f>'2018'!DC11</f>
        <v>285</v>
      </c>
      <c r="DL87" s="56">
        <f>'2018'!DD11</f>
        <v>50</v>
      </c>
      <c r="DM87" s="57">
        <f>'2018'!DE11</f>
        <v>4.9000000000000004</v>
      </c>
      <c r="DN87" s="57">
        <f>'2018'!DF11</f>
        <v>53.5</v>
      </c>
      <c r="DO87" s="57">
        <f>'2018'!DG11</f>
        <v>2.9</v>
      </c>
      <c r="DP87" s="57">
        <f>'2018'!DH11</f>
        <v>32</v>
      </c>
      <c r="DQ87" s="56">
        <f>'2018'!DI11</f>
        <v>193</v>
      </c>
      <c r="DR87" s="56">
        <f>'2018'!DJ11</f>
        <v>3267</v>
      </c>
      <c r="DS87" s="56">
        <f>'2018'!DK11</f>
        <v>24</v>
      </c>
      <c r="DT87" s="56">
        <f>'2018'!DL11</f>
        <v>0</v>
      </c>
      <c r="DU87" s="58">
        <f>'2018'!DM11</f>
        <v>0</v>
      </c>
    </row>
    <row r="88" spans="1:125" ht="15.75" customHeight="1" x14ac:dyDescent="0.2">
      <c r="A88" s="33">
        <f t="shared" si="0"/>
        <v>86</v>
      </c>
      <c r="B88" s="11">
        <f>'2017'!A12</f>
        <v>10</v>
      </c>
      <c r="C88" s="11">
        <v>2017</v>
      </c>
      <c r="D88" s="34" t="str">
        <f>'2017'!B12</f>
        <v>Jeremy McNichols</v>
      </c>
      <c r="E88" s="14">
        <f>'2017'!C12</f>
        <v>7.4500000000000011</v>
      </c>
      <c r="F88" s="14">
        <f t="shared" si="6"/>
        <v>65.3</v>
      </c>
      <c r="G88" s="35">
        <f t="shared" si="2"/>
        <v>8.5352563505388057E-2</v>
      </c>
      <c r="H88" s="36" t="str">
        <f>'2017'!D12</f>
        <v>Boise State</v>
      </c>
      <c r="I88" s="37">
        <f>'2017'!E12</f>
        <v>7</v>
      </c>
      <c r="J88" s="38">
        <f>'2017'!F12</f>
        <v>35059</v>
      </c>
      <c r="K88" s="39">
        <f>'2017'!G12</f>
        <v>29.353424657534248</v>
      </c>
      <c r="L88" s="39" t="str">
        <f>'2017'!H12</f>
        <v>JR</v>
      </c>
      <c r="M88" s="39">
        <f>'2017'!I12</f>
        <v>21.350684931506848</v>
      </c>
      <c r="N88" s="39" t="str">
        <f t="shared" si="3"/>
        <v>DYNAMIC</v>
      </c>
      <c r="O88" s="39" t="str">
        <f t="shared" si="9"/>
        <v>SLASHER</v>
      </c>
      <c r="P88" s="37">
        <f>'2017'!J12</f>
        <v>69</v>
      </c>
      <c r="Q88" s="37">
        <f>'2017'!K12</f>
        <v>212</v>
      </c>
      <c r="R88" s="37">
        <f>'2017'!L12</f>
        <v>4.49</v>
      </c>
      <c r="S88" s="59">
        <f>'2017'!M12</f>
        <v>162</v>
      </c>
      <c r="T88" s="41">
        <f>'2017'!N12</f>
        <v>0</v>
      </c>
      <c r="U88" s="42">
        <f>'2017'!O12</f>
        <v>0</v>
      </c>
      <c r="V88" s="42">
        <f>'2017'!P12</f>
        <v>4.4508670520231212E-2</v>
      </c>
      <c r="W88" s="42">
        <f>'2017'!Q12</f>
        <v>0.27730061349693252</v>
      </c>
      <c r="X88" s="42">
        <f>'2017'!R12</f>
        <v>0.35486495281483893</v>
      </c>
      <c r="Y88" s="42">
        <f>'2017'!S12</f>
        <v>0.35486495281483893</v>
      </c>
      <c r="Z88" s="42">
        <f>'2017'!T12</f>
        <v>0.23066221932964531</v>
      </c>
      <c r="AA88" s="42">
        <f>'2017'!U12</f>
        <v>0.11458333333333333</v>
      </c>
      <c r="AB88" s="42">
        <f>'2017'!V12</f>
        <v>0.12454873646209386</v>
      </c>
      <c r="AC88" s="42">
        <f>'2017'!W12</f>
        <v>0.12454873646209386</v>
      </c>
      <c r="AD88" s="43">
        <f>'2017'!X12</f>
        <v>8.0956678700361009E-2</v>
      </c>
      <c r="AE88" s="44">
        <f>'2017'!Y12</f>
        <v>19.693150684931506</v>
      </c>
      <c r="AF88" s="45">
        <f>'2017'!Z12</f>
        <v>104.32310210825561</v>
      </c>
      <c r="AG88" s="45">
        <f>'2017'!AA12</f>
        <v>31.303507666456625</v>
      </c>
      <c r="AH88" s="45">
        <f>'2017'!AB12</f>
        <v>0.19871794871794871</v>
      </c>
      <c r="AI88" s="45">
        <f>'2017'!AC12</f>
        <v>9.4</v>
      </c>
      <c r="AJ88" s="45">
        <f t="shared" si="4"/>
        <v>10.419047619047619</v>
      </c>
      <c r="AK88" s="45">
        <f t="shared" si="5"/>
        <v>0.1111111111111111</v>
      </c>
      <c r="AL88" s="45">
        <f>'2017'!AD12</f>
        <v>68.900000000000006</v>
      </c>
      <c r="AM88" s="45">
        <f>'2017'!AE12</f>
        <v>3.54</v>
      </c>
      <c r="AN88" s="46">
        <f>'2017'!AF12</f>
        <v>52.4</v>
      </c>
      <c r="AO88" s="47">
        <f>'2017'!AG12</f>
        <v>5</v>
      </c>
      <c r="AP88" s="48">
        <f>'2017'!AH12</f>
        <v>8</v>
      </c>
      <c r="AQ88" s="48">
        <f>'2017'!AI12</f>
        <v>6</v>
      </c>
      <c r="AR88" s="48">
        <f t="shared" si="31"/>
        <v>7</v>
      </c>
      <c r="AS88" s="48">
        <f>'2017'!AK12</f>
        <v>3</v>
      </c>
      <c r="AT88" s="48">
        <f>'2017'!AL12</f>
        <v>10</v>
      </c>
      <c r="AU88" s="48">
        <f>'2017'!AM12</f>
        <v>1</v>
      </c>
      <c r="AV88" s="48">
        <f>'2017'!AN12</f>
        <v>2</v>
      </c>
      <c r="AW88" s="49" t="str">
        <f t="shared" si="32"/>
        <v>-</v>
      </c>
      <c r="AX88" s="50">
        <f>'2017'!AP12</f>
        <v>0</v>
      </c>
      <c r="AY88" s="55">
        <f>'2017'!AQ12</f>
        <v>0</v>
      </c>
      <c r="AZ88" s="56">
        <f>'2017'!AR12</f>
        <v>2186</v>
      </c>
      <c r="BA88" s="56">
        <f>'2017'!AS12</f>
        <v>0</v>
      </c>
      <c r="BB88" s="56">
        <f>'2017'!AT12</f>
        <v>0</v>
      </c>
      <c r="BC88" s="56">
        <f>'2017'!AU12</f>
        <v>0</v>
      </c>
      <c r="BD88" s="56">
        <f>'2017'!AV12</f>
        <v>0</v>
      </c>
      <c r="BE88" s="57">
        <f>'2017'!AW12</f>
        <v>0</v>
      </c>
      <c r="BF88" s="57">
        <f>'2017'!AX12</f>
        <v>0</v>
      </c>
      <c r="BG88" s="57">
        <f>'2017'!AY12</f>
        <v>0</v>
      </c>
      <c r="BH88" s="57">
        <f>'2017'!AZ12</f>
        <v>0</v>
      </c>
      <c r="BI88" s="56">
        <f>'2017'!BA12</f>
        <v>0</v>
      </c>
      <c r="BJ88" s="56">
        <f>'2017'!BB12</f>
        <v>2901</v>
      </c>
      <c r="BK88" s="56">
        <f>'2017'!BC12</f>
        <v>0</v>
      </c>
      <c r="BL88" s="56">
        <f>'2017'!BD12</f>
        <v>0</v>
      </c>
      <c r="BM88" s="58">
        <f>'2017'!BE12</f>
        <v>0</v>
      </c>
      <c r="BN88" s="55">
        <f>'2017'!BF12</f>
        <v>0</v>
      </c>
      <c r="BO88" s="56">
        <f>'2017'!BG12</f>
        <v>2578</v>
      </c>
      <c r="BP88" s="56">
        <f>'2017'!BH12</f>
        <v>0</v>
      </c>
      <c r="BQ88" s="56">
        <f>'2017'!BI12</f>
        <v>0</v>
      </c>
      <c r="BR88" s="56">
        <f>'2017'!BJ12</f>
        <v>0</v>
      </c>
      <c r="BS88" s="56">
        <f>'2017'!BK12</f>
        <v>0</v>
      </c>
      <c r="BT88" s="57">
        <f>'2017'!BL12</f>
        <v>0</v>
      </c>
      <c r="BU88" s="57">
        <f>'2017'!BM12</f>
        <v>0</v>
      </c>
      <c r="BV88" s="57">
        <f>'2017'!BN12</f>
        <v>0</v>
      </c>
      <c r="BW88" s="57">
        <f>'2017'!BO12</f>
        <v>0</v>
      </c>
      <c r="BX88" s="56">
        <f>'2017'!BP12</f>
        <v>0</v>
      </c>
      <c r="BY88" s="56">
        <f>'2017'!BQ12</f>
        <v>3610</v>
      </c>
      <c r="BZ88" s="56">
        <f>'2017'!BR12</f>
        <v>0</v>
      </c>
      <c r="CA88" s="56">
        <f>'2017'!BS12</f>
        <v>0</v>
      </c>
      <c r="CB88" s="58">
        <f>'2017'!BT12</f>
        <v>0</v>
      </c>
      <c r="CC88" s="55">
        <f>'2017'!BU12</f>
        <v>159</v>
      </c>
      <c r="CD88" s="56">
        <f>'2017'!BV12</f>
        <v>2994</v>
      </c>
      <c r="CE88" s="56">
        <f>'2017'!BW12</f>
        <v>1</v>
      </c>
      <c r="CF88" s="56">
        <f>'2017'!BX12</f>
        <v>0</v>
      </c>
      <c r="CG88" s="56">
        <f>'2017'!BY12</f>
        <v>17</v>
      </c>
      <c r="CH88" s="56">
        <f>'2017'!BZ12</f>
        <v>1</v>
      </c>
      <c r="CI88" s="57">
        <f>'2017'!CA12</f>
        <v>9.4</v>
      </c>
      <c r="CJ88" s="57">
        <f>'2017'!CB12</f>
        <v>9.6</v>
      </c>
      <c r="CK88" s="57">
        <f>'2017'!CC12</f>
        <v>3.06</v>
      </c>
      <c r="CL88" s="57">
        <f>'2017'!CD12</f>
        <v>45.3</v>
      </c>
      <c r="CM88" s="56">
        <f>'2017'!CE12</f>
        <v>149</v>
      </c>
      <c r="CN88" s="56">
        <f>'2017'!CF12</f>
        <v>3926</v>
      </c>
      <c r="CO88" s="56">
        <f>'2017'!CG12</f>
        <v>15</v>
      </c>
      <c r="CP88" s="56">
        <f>'2017'!CH12</f>
        <v>0</v>
      </c>
      <c r="CQ88" s="58">
        <f>'2017'!CI12</f>
        <v>0</v>
      </c>
      <c r="CR88" s="55">
        <f>'2017'!CJ12</f>
        <v>1346</v>
      </c>
      <c r="CS88" s="56">
        <f>'2017'!CK12</f>
        <v>2488</v>
      </c>
      <c r="CT88" s="56">
        <f>'2017'!CL12</f>
        <v>20</v>
      </c>
      <c r="CU88" s="56">
        <f>'2017'!CM12</f>
        <v>0</v>
      </c>
      <c r="CV88" s="56">
        <f>'2017'!CN12</f>
        <v>238</v>
      </c>
      <c r="CW88" s="56">
        <f>'2017'!CO12</f>
        <v>49</v>
      </c>
      <c r="CX88" s="57">
        <f>'2017'!CP12</f>
        <v>5.7</v>
      </c>
      <c r="CY88" s="57">
        <f>'2017'!CQ12</f>
        <v>68.900000000000006</v>
      </c>
      <c r="CZ88" s="57">
        <f>'2017'!CR12</f>
        <v>3.5</v>
      </c>
      <c r="DA88" s="57">
        <f>'2017'!CS12</f>
        <v>52.4</v>
      </c>
      <c r="DB88" s="56">
        <f>'2017'!CT12</f>
        <v>462</v>
      </c>
      <c r="DC88" s="56">
        <f>'2017'!CU12</f>
        <v>4032</v>
      </c>
      <c r="DD88" s="56">
        <f>'2017'!CV12</f>
        <v>51</v>
      </c>
      <c r="DE88" s="56">
        <f>'2017'!CW12</f>
        <v>0</v>
      </c>
      <c r="DF88" s="58">
        <f>'2017'!CX12</f>
        <v>0</v>
      </c>
      <c r="DG88" s="55">
        <f>'2017'!CY12</f>
        <v>1698</v>
      </c>
      <c r="DH88" s="56">
        <f>'2017'!CZ12</f>
        <v>2268</v>
      </c>
      <c r="DI88" s="56">
        <f>'2017'!DA12</f>
        <v>23</v>
      </c>
      <c r="DJ88" s="56">
        <f>'2017'!DB12</f>
        <v>0</v>
      </c>
      <c r="DK88" s="56">
        <f>'2017'!DC12</f>
        <v>312</v>
      </c>
      <c r="DL88" s="56">
        <f>'2017'!DD12</f>
        <v>62</v>
      </c>
      <c r="DM88" s="57">
        <f>'2017'!DE12</f>
        <v>5.4</v>
      </c>
      <c r="DN88" s="57">
        <f>'2017'!DF12</f>
        <v>66.5</v>
      </c>
      <c r="DO88" s="57">
        <f>'2017'!DG12</f>
        <v>3.54</v>
      </c>
      <c r="DP88" s="57">
        <f>'2017'!DH12</f>
        <v>38.5</v>
      </c>
      <c r="DQ88" s="56">
        <f>'2017'!DI12</f>
        <v>483</v>
      </c>
      <c r="DR88" s="56">
        <f>'2017'!DJ12</f>
        <v>3878</v>
      </c>
      <c r="DS88" s="56">
        <f>'2017'!DK12</f>
        <v>39</v>
      </c>
      <c r="DT88" s="56">
        <f>'2017'!DL12</f>
        <v>0</v>
      </c>
      <c r="DU88" s="58">
        <f>'2017'!DM12</f>
        <v>0</v>
      </c>
    </row>
    <row r="89" spans="1:125" ht="15.75" customHeight="1" x14ac:dyDescent="0.2">
      <c r="A89" s="33">
        <f t="shared" si="0"/>
        <v>87</v>
      </c>
      <c r="B89" s="11">
        <f>'2024'!A11</f>
        <v>9</v>
      </c>
      <c r="C89" s="11">
        <v>2024</v>
      </c>
      <c r="D89" s="34" t="str">
        <f>'2024'!B11</f>
        <v>Ray Davis</v>
      </c>
      <c r="E89" s="14">
        <f>'2024'!C11</f>
        <v>7.4277777777777771</v>
      </c>
      <c r="F89" s="14">
        <f t="shared" si="6"/>
        <v>64.900000000000006</v>
      </c>
      <c r="G89" s="35">
        <f t="shared" si="2"/>
        <v>7.6213392447627926E-2</v>
      </c>
      <c r="H89" s="36" t="str">
        <f>'2024'!D11</f>
        <v>Kentucky</v>
      </c>
      <c r="I89" s="37">
        <f>'2024'!E11</f>
        <v>1</v>
      </c>
      <c r="J89" s="38">
        <f>'2024'!F11</f>
        <v>36475</v>
      </c>
      <c r="K89" s="39">
        <f>'2024'!G11</f>
        <v>25.473972602739725</v>
      </c>
      <c r="L89" s="39" t="str">
        <f>'2024'!H11</f>
        <v>RS SR</v>
      </c>
      <c r="M89" s="39">
        <f>'2024'!I11</f>
        <v>24.476712328767125</v>
      </c>
      <c r="N89" s="39" t="str">
        <f t="shared" si="3"/>
        <v>BELL CALF</v>
      </c>
      <c r="O89" s="39" t="str">
        <f t="shared" si="9"/>
        <v>3DOWN</v>
      </c>
      <c r="P89" s="37">
        <f>'2024'!J11</f>
        <v>68</v>
      </c>
      <c r="Q89" s="37">
        <f>'2024'!K11</f>
        <v>211</v>
      </c>
      <c r="R89" s="37">
        <f>'2024'!L11</f>
        <v>4.5199999999999996</v>
      </c>
      <c r="S89" s="40">
        <f>'2024'!M11</f>
        <v>128</v>
      </c>
      <c r="T89" s="41">
        <f>'2024'!N11</f>
        <v>0.23815588385124806</v>
      </c>
      <c r="U89" s="42">
        <f>'2024'!O11</f>
        <v>0.32756813417190778</v>
      </c>
      <c r="V89" s="42">
        <f>'2024'!P11</f>
        <v>0.25362318840579706</v>
      </c>
      <c r="W89" s="42">
        <f>'2024'!Q11</f>
        <v>0.2911386328725038</v>
      </c>
      <c r="X89" s="42">
        <f>'2024'!R11</f>
        <v>0.32976746294365622</v>
      </c>
      <c r="Y89" s="42">
        <f>'2024'!S11</f>
        <v>0.32976746294365622</v>
      </c>
      <c r="Z89" s="42">
        <f>'2024'!T11</f>
        <v>0.32976746294365622</v>
      </c>
      <c r="AA89" s="42">
        <f>'2024'!U11</f>
        <v>7.5191315180637111E-2</v>
      </c>
      <c r="AB89" s="42">
        <f>'2024'!V11</f>
        <v>0.11778391740584558</v>
      </c>
      <c r="AC89" s="42">
        <f>'2024'!W11</f>
        <v>0.11778391740584558</v>
      </c>
      <c r="AD89" s="43">
        <f>'2024'!X11</f>
        <v>0.11778391740584558</v>
      </c>
      <c r="AE89" s="44">
        <f>'2024'!Y11</f>
        <v>19.816438356164383</v>
      </c>
      <c r="AF89" s="45">
        <f>'2024'!Z11</f>
        <v>101.10175901589727</v>
      </c>
      <c r="AG89" s="45">
        <f>'2024'!AA11</f>
        <v>32.078935986159166</v>
      </c>
      <c r="AH89" s="45">
        <f>'2024'!AB11</f>
        <v>0.25888324873096447</v>
      </c>
      <c r="AI89" s="45">
        <f>'2024'!AC11</f>
        <v>5.7</v>
      </c>
      <c r="AJ89" s="45">
        <f t="shared" si="4"/>
        <v>8.2043010752688179</v>
      </c>
      <c r="AK89" s="45">
        <f t="shared" si="5"/>
        <v>0.13973799126637554</v>
      </c>
      <c r="AL89" s="45">
        <f>'2024'!AD11</f>
        <v>96.6</v>
      </c>
      <c r="AM89" s="45">
        <f>'2024'!AE11</f>
        <v>3.81</v>
      </c>
      <c r="AN89" s="46">
        <f>'2024'!AF11</f>
        <v>44.7</v>
      </c>
      <c r="AO89" s="47">
        <f>'2024'!AG11</f>
        <v>8</v>
      </c>
      <c r="AP89" s="48">
        <f>'2024'!AH11</f>
        <v>9</v>
      </c>
      <c r="AQ89" s="48">
        <f>'2024'!AI11</f>
        <v>5</v>
      </c>
      <c r="AR89" s="48">
        <f>'2024'!AJ11</f>
        <v>6</v>
      </c>
      <c r="AS89" s="48">
        <f>'2024'!AK11</f>
        <v>6</v>
      </c>
      <c r="AT89" s="48">
        <f>'2024'!AL11</f>
        <v>1</v>
      </c>
      <c r="AU89" s="48">
        <f>'2024'!AM11</f>
        <v>4</v>
      </c>
      <c r="AV89" s="48">
        <f>'2024'!AN11</f>
        <v>3</v>
      </c>
      <c r="AW89" s="49">
        <f>'2024'!AO11</f>
        <v>4</v>
      </c>
      <c r="AX89" s="50">
        <f>'2024'!AP11</f>
        <v>0</v>
      </c>
      <c r="AY89" s="55">
        <f>'2024'!AQ11</f>
        <v>941</v>
      </c>
      <c r="AZ89" s="56">
        <f>'2024'!AR11</f>
        <v>1653.6000000000001</v>
      </c>
      <c r="BA89" s="56">
        <f>'2024'!AS11</f>
        <v>8</v>
      </c>
      <c r="BB89" s="56">
        <f>'2024'!AT11</f>
        <v>14.399999999999999</v>
      </c>
      <c r="BC89" s="56">
        <f>'2024'!AU11</f>
        <v>192</v>
      </c>
      <c r="BD89" s="56">
        <f>'2024'!AV11</f>
        <v>46</v>
      </c>
      <c r="BE89" s="57">
        <f>'2024'!AW11</f>
        <v>4.901041666666667</v>
      </c>
      <c r="BF89" s="57">
        <f>'2024'!AX11</f>
        <v>78.599999999999994</v>
      </c>
      <c r="BG89" s="57">
        <f>'2024'!AY11</f>
        <v>3.39</v>
      </c>
      <c r="BH89" s="57">
        <f>'2024'!AZ11</f>
        <v>27.2</v>
      </c>
      <c r="BI89" s="56">
        <f>'2024'!BA11</f>
        <v>181</v>
      </c>
      <c r="BJ89" s="56">
        <f>'2024'!BB11</f>
        <v>3057.6000000000004</v>
      </c>
      <c r="BK89" s="56">
        <f>'2024'!BC11</f>
        <v>15</v>
      </c>
      <c r="BL89" s="56">
        <f>'2024'!BD11</f>
        <v>2</v>
      </c>
      <c r="BM89" s="58">
        <f>'2024'!BE11</f>
        <v>24</v>
      </c>
      <c r="BN89" s="55">
        <f>'2024'!BF11</f>
        <v>313</v>
      </c>
      <c r="BO89" s="56">
        <f>'2024'!BG11</f>
        <v>572.4</v>
      </c>
      <c r="BP89" s="56">
        <f>'2024'!BH11</f>
        <v>1</v>
      </c>
      <c r="BQ89" s="56">
        <f>'2024'!BI11</f>
        <v>2.8</v>
      </c>
      <c r="BR89" s="56">
        <f>'2024'!BJ11</f>
        <v>75</v>
      </c>
      <c r="BS89" s="56">
        <f>'2024'!BK11</f>
        <v>23</v>
      </c>
      <c r="BT89" s="57">
        <f>'2024'!BL11</f>
        <v>4.1733333333333329</v>
      </c>
      <c r="BU89" s="57">
        <f>'2024'!BM11</f>
        <v>97</v>
      </c>
      <c r="BV89" s="57">
        <f>'2024'!BN11</f>
        <v>3.01</v>
      </c>
      <c r="BW89" s="57">
        <f>'2024'!BO11</f>
        <v>33.5</v>
      </c>
      <c r="BX89" s="56">
        <f>'2024'!BP11</f>
        <v>62</v>
      </c>
      <c r="BY89" s="56">
        <f>'2024'!BQ11</f>
        <v>572.4</v>
      </c>
      <c r="BZ89" s="56">
        <f>'2024'!BR11</f>
        <v>12</v>
      </c>
      <c r="CA89" s="56">
        <f>'2024'!BS11</f>
        <v>0</v>
      </c>
      <c r="CB89" s="58">
        <f>'2024'!BT11</f>
        <v>6.4</v>
      </c>
      <c r="CC89" s="55">
        <f>'2024'!BU11</f>
        <v>211</v>
      </c>
      <c r="CD89" s="56">
        <f>'2024'!BV11</f>
        <v>370.5</v>
      </c>
      <c r="CE89" s="56">
        <f>'2024'!BW11</f>
        <v>1</v>
      </c>
      <c r="CF89" s="56">
        <f>'2024'!BX11</f>
        <v>2.0999999999999996</v>
      </c>
      <c r="CG89" s="56">
        <f>'2024'!BY11</f>
        <v>44</v>
      </c>
      <c r="CH89" s="56">
        <f>'2024'!BZ11</f>
        <v>12</v>
      </c>
      <c r="CI89" s="57">
        <f>'2024'!CA11</f>
        <v>4.7954545454545459</v>
      </c>
      <c r="CJ89" s="57">
        <f>'2024'!CB11</f>
        <v>89.8</v>
      </c>
      <c r="CK89" s="57">
        <f>'2024'!CC11</f>
        <v>3.39</v>
      </c>
      <c r="CL89" s="57">
        <f>'2024'!CD11</f>
        <v>19.399999999999999</v>
      </c>
      <c r="CM89" s="56">
        <f>'2024'!CE11</f>
        <v>27</v>
      </c>
      <c r="CN89" s="56">
        <f>'2024'!CF11</f>
        <v>567.90000000000009</v>
      </c>
      <c r="CO89" s="56">
        <f>'2024'!CG11</f>
        <v>5</v>
      </c>
      <c r="CP89" s="56">
        <f>'2024'!CH11</f>
        <v>0</v>
      </c>
      <c r="CQ89" s="58">
        <f>'2024'!CI11</f>
        <v>3.3000000000000003</v>
      </c>
      <c r="CR89" s="55">
        <f>'2024'!CJ11</f>
        <v>1044</v>
      </c>
      <c r="CS89" s="56">
        <f>'2024'!CK11</f>
        <v>1918.8000000000002</v>
      </c>
      <c r="CT89" s="56">
        <f>'2024'!CL11</f>
        <v>5</v>
      </c>
      <c r="CU89" s="56">
        <f>'2024'!CM11</f>
        <v>13.200000000000001</v>
      </c>
      <c r="CV89" s="56">
        <f>'2024'!CN11</f>
        <v>233</v>
      </c>
      <c r="CW89" s="56">
        <f>'2024'!CO11</f>
        <v>54</v>
      </c>
      <c r="CX89" s="57">
        <f>'2024'!CP11</f>
        <v>4.4806866952789699</v>
      </c>
      <c r="CY89" s="57">
        <f>'2024'!CQ11</f>
        <v>72.400000000000006</v>
      </c>
      <c r="CZ89" s="57">
        <f>'2024'!CR11</f>
        <v>3.16</v>
      </c>
      <c r="DA89" s="57">
        <f>'2024'!CS11</f>
        <v>34</v>
      </c>
      <c r="DB89" s="56">
        <f>'2024'!CT11</f>
        <v>169</v>
      </c>
      <c r="DC89" s="56">
        <f>'2024'!CU11</f>
        <v>2247.6000000000004</v>
      </c>
      <c r="DD89" s="56">
        <f>'2024'!CV11</f>
        <v>29</v>
      </c>
      <c r="DE89" s="56">
        <f>'2024'!CW11</f>
        <v>3</v>
      </c>
      <c r="DF89" s="58">
        <f>'2024'!CX11</f>
        <v>21.6</v>
      </c>
      <c r="DG89" s="55">
        <f>'2024'!CY11</f>
        <v>1131</v>
      </c>
      <c r="DH89" s="56">
        <f>'2024'!CZ11</f>
        <v>1661.3999999999999</v>
      </c>
      <c r="DI89" s="56">
        <f>'2024'!DA11</f>
        <v>14</v>
      </c>
      <c r="DJ89" s="56">
        <f>'2024'!DB11</f>
        <v>18.2</v>
      </c>
      <c r="DK89" s="56">
        <f>'2024'!DC11</f>
        <v>197</v>
      </c>
      <c r="DL89" s="56">
        <f>'2024'!DD11</f>
        <v>51</v>
      </c>
      <c r="DM89" s="57">
        <f>'2024'!DE11</f>
        <v>5.7</v>
      </c>
      <c r="DN89" s="57">
        <f>'2024'!DF11</f>
        <v>96.6</v>
      </c>
      <c r="DO89" s="57">
        <f>'2024'!DG11</f>
        <v>3.81</v>
      </c>
      <c r="DP89" s="57">
        <f>'2024'!DH11</f>
        <v>44.7</v>
      </c>
      <c r="DQ89" s="56">
        <f>'2024'!DI11</f>
        <v>324</v>
      </c>
      <c r="DR89" s="56">
        <f>'2024'!DJ11</f>
        <v>2750.7999999999997</v>
      </c>
      <c r="DS89" s="56">
        <f>'2024'!DK11</f>
        <v>32</v>
      </c>
      <c r="DT89" s="56">
        <f>'2024'!DL11</f>
        <v>7</v>
      </c>
      <c r="DU89" s="58">
        <f>'2024'!DM11</f>
        <v>24.7</v>
      </c>
    </row>
    <row r="90" spans="1:125" ht="15.75" customHeight="1" x14ac:dyDescent="0.2">
      <c r="A90" s="33">
        <f t="shared" si="0"/>
        <v>88</v>
      </c>
      <c r="B90" s="11">
        <f>'2019'!A11</f>
        <v>9</v>
      </c>
      <c r="C90" s="11">
        <v>2019</v>
      </c>
      <c r="D90" s="34" t="str">
        <f>'2019'!B11</f>
        <v>Trayveon Williams</v>
      </c>
      <c r="E90" s="14">
        <f>'2019'!C11</f>
        <v>7.2722222222222221</v>
      </c>
      <c r="F90" s="14">
        <f t="shared" si="6"/>
        <v>64.5</v>
      </c>
      <c r="G90" s="35">
        <f t="shared" si="2"/>
        <v>1.2239195043312121E-2</v>
      </c>
      <c r="H90" s="36" t="str">
        <f>'2019'!D11</f>
        <v>Texas A&amp;M</v>
      </c>
      <c r="I90" s="37">
        <f>'2019'!E11</f>
        <v>1</v>
      </c>
      <c r="J90" s="38">
        <f>'2019'!F11</f>
        <v>35721</v>
      </c>
      <c r="K90" s="39">
        <f>'2019'!G11</f>
        <v>27.539726027397261</v>
      </c>
      <c r="L90" s="39" t="str">
        <f>'2019'!H11</f>
        <v>JR</v>
      </c>
      <c r="M90" s="39">
        <f>'2019'!I11</f>
        <v>21.531506849315068</v>
      </c>
      <c r="N90" s="39" t="str">
        <f t="shared" si="3"/>
        <v>BELL CALF</v>
      </c>
      <c r="O90" s="39" t="str">
        <f t="shared" si="9"/>
        <v>SLASHER</v>
      </c>
      <c r="P90" s="37">
        <f>'2019'!J11</f>
        <v>68</v>
      </c>
      <c r="Q90" s="37">
        <f>'2019'!K11</f>
        <v>206</v>
      </c>
      <c r="R90" s="37">
        <f>'2019'!L11</f>
        <v>4.51</v>
      </c>
      <c r="S90" s="40">
        <f>'2019'!M11</f>
        <v>182</v>
      </c>
      <c r="T90" s="41">
        <f>'2019'!N11</f>
        <v>0</v>
      </c>
      <c r="U90" s="42">
        <f>'2019'!O11</f>
        <v>0</v>
      </c>
      <c r="V90" s="42">
        <f>'2019'!P11</f>
        <v>0.18876626585406028</v>
      </c>
      <c r="W90" s="42">
        <f>'2019'!Q11</f>
        <v>0.18737001323501606</v>
      </c>
      <c r="X90" s="42">
        <f>'2019'!R11</f>
        <v>0.33240906866742781</v>
      </c>
      <c r="Y90" s="42">
        <f>'2019'!S11</f>
        <v>0.33240906866742781</v>
      </c>
      <c r="Z90" s="42">
        <f>'2019'!T11</f>
        <v>0.33240906866742781</v>
      </c>
      <c r="AA90" s="42">
        <f>'2019'!U11</f>
        <v>5.8787507654623393E-2</v>
      </c>
      <c r="AB90" s="42">
        <f>'2019'!V11</f>
        <v>8.5870889159561509E-2</v>
      </c>
      <c r="AC90" s="42">
        <f>'2019'!W11</f>
        <v>8.5870889159561509E-2</v>
      </c>
      <c r="AD90" s="43">
        <f>'2019'!X11</f>
        <v>8.5870889159561509E-2</v>
      </c>
      <c r="AE90" s="44">
        <f>'2019'!Y11</f>
        <v>18.884931506849316</v>
      </c>
      <c r="AF90" s="45">
        <f>'2019'!Z11</f>
        <v>99.584339797459563</v>
      </c>
      <c r="AG90" s="45">
        <f>'2019'!AA11</f>
        <v>31.318771626297579</v>
      </c>
      <c r="AH90" s="45">
        <f>'2019'!AB11</f>
        <v>0.17407407407407408</v>
      </c>
      <c r="AI90" s="45">
        <f>'2019'!AC11</f>
        <v>6.5</v>
      </c>
      <c r="AJ90" s="45">
        <f t="shared" si="4"/>
        <v>8.432835820895523</v>
      </c>
      <c r="AK90" s="45">
        <f t="shared" si="5"/>
        <v>9.3959731543624164E-2</v>
      </c>
      <c r="AL90" s="45">
        <f>'2019'!AD11</f>
        <v>74.900000000000006</v>
      </c>
      <c r="AM90" s="45">
        <f>'2019'!AE11</f>
        <v>3.79</v>
      </c>
      <c r="AN90" s="46">
        <f>'2019'!AF11</f>
        <v>48.7</v>
      </c>
      <c r="AO90" s="47">
        <f>'2019'!AG11</f>
        <v>9</v>
      </c>
      <c r="AP90" s="48">
        <f>'2019'!AH11</f>
        <v>8</v>
      </c>
      <c r="AQ90" s="48">
        <f>'2019'!AI11</f>
        <v>8</v>
      </c>
      <c r="AR90" s="48">
        <f>IF(AF90&gt;113.25,10,IF(AF90&gt;=107.84,9,IF(AF90&gt;=105.37,8,IF(AF90&gt;=103.25,7,IF(AF90&gt;=100.55,6,IF(AF90&gt;=98.75,5,IF(AF90&gt;=96.08,4,IF(AF90&gt;=94.39,3,IF(AF90&gt;=88.43,2,IF(AF90&gt;=85.16,1,IF(AF90&lt;85.16,0,FALSE)))))))))))</f>
        <v>5</v>
      </c>
      <c r="AS90" s="48">
        <f>'2019'!AK11</f>
        <v>2</v>
      </c>
      <c r="AT90" s="48">
        <f>'2019'!AL11</f>
        <v>5</v>
      </c>
      <c r="AU90" s="48">
        <f>'2019'!AM11</f>
        <v>1</v>
      </c>
      <c r="AV90" s="48">
        <f>'2019'!AN11</f>
        <v>3</v>
      </c>
      <c r="AW90" s="49" t="str">
        <f>IF(S90=1,10,IF(S90=2,7,IF(S90=3,6,IF(S90=4,4,IF(S90=5,3,IF(S90=6,2,IF(S90=7,1,IF(S90=0,0,"-"))))))))</f>
        <v>-</v>
      </c>
      <c r="AX90" s="50">
        <f>'2019'!AP11</f>
        <v>0</v>
      </c>
      <c r="AY90" s="55">
        <f>'2019'!AQ11</f>
        <v>0</v>
      </c>
      <c r="AZ90" s="56">
        <f>'2019'!AR11</f>
        <v>1949</v>
      </c>
      <c r="BA90" s="56">
        <f>'2019'!AS11</f>
        <v>0</v>
      </c>
      <c r="BB90" s="56">
        <f>'2019'!AT11</f>
        <v>20</v>
      </c>
      <c r="BC90" s="56">
        <f>'2019'!AU11</f>
        <v>0</v>
      </c>
      <c r="BD90" s="56">
        <f>'2019'!AV11</f>
        <v>0</v>
      </c>
      <c r="BE90" s="57">
        <f>'2019'!AW11</f>
        <v>0</v>
      </c>
      <c r="BF90" s="57">
        <f>'2019'!AX11</f>
        <v>0</v>
      </c>
      <c r="BG90" s="57">
        <f>'2019'!AY11</f>
        <v>0</v>
      </c>
      <c r="BH90" s="57">
        <f>'2019'!AZ11</f>
        <v>0</v>
      </c>
      <c r="BI90" s="56">
        <f>'2019'!BA11</f>
        <v>0</v>
      </c>
      <c r="BJ90" s="56">
        <f>'2019'!BB11</f>
        <v>3971</v>
      </c>
      <c r="BK90" s="56">
        <f>'2019'!BC11</f>
        <v>0</v>
      </c>
      <c r="BL90" s="56">
        <f>'2019'!BD11</f>
        <v>0</v>
      </c>
      <c r="BM90" s="58">
        <f>'2019'!BE11</f>
        <v>39</v>
      </c>
      <c r="BN90" s="55">
        <f>'2019'!BF11</f>
        <v>0</v>
      </c>
      <c r="BO90" s="56">
        <f>'2019'!BG11</f>
        <v>2198</v>
      </c>
      <c r="BP90" s="56">
        <f>'2019'!BH11</f>
        <v>0</v>
      </c>
      <c r="BQ90" s="56">
        <f>'2019'!BI11</f>
        <v>13</v>
      </c>
      <c r="BR90" s="56">
        <f>'2019'!BJ11</f>
        <v>0</v>
      </c>
      <c r="BS90" s="56">
        <f>'2019'!BK11</f>
        <v>0</v>
      </c>
      <c r="BT90" s="57">
        <f>'2019'!BL11</f>
        <v>0</v>
      </c>
      <c r="BU90" s="57">
        <f>'2019'!BM11</f>
        <v>0</v>
      </c>
      <c r="BV90" s="57">
        <f>'2019'!BN11</f>
        <v>0</v>
      </c>
      <c r="BW90" s="57">
        <f>'2019'!BO11</f>
        <v>0</v>
      </c>
      <c r="BX90" s="56">
        <f>'2019'!BP11</f>
        <v>0</v>
      </c>
      <c r="BY90" s="56">
        <f>'2019'!BQ11</f>
        <v>3323</v>
      </c>
      <c r="BZ90" s="56">
        <f>'2019'!BR11</f>
        <v>0</v>
      </c>
      <c r="CA90" s="56">
        <f>'2019'!BS11</f>
        <v>0</v>
      </c>
      <c r="CB90" s="58">
        <f>'2019'!BT11</f>
        <v>25</v>
      </c>
      <c r="CC90" s="55">
        <f>'2019'!BU11</f>
        <v>1055</v>
      </c>
      <c r="CD90" s="56">
        <f>'2019'!BV11</f>
        <v>2754</v>
      </c>
      <c r="CE90" s="56">
        <f>'2019'!BW11</f>
        <v>8</v>
      </c>
      <c r="CF90" s="56">
        <f>'2019'!BX11</f>
        <v>28</v>
      </c>
      <c r="CG90" s="56">
        <f>'2019'!BY11</f>
        <v>156</v>
      </c>
      <c r="CH90" s="56">
        <f>'2019'!BZ11</f>
        <v>40</v>
      </c>
      <c r="CI90" s="57">
        <f>'2019'!CA11</f>
        <v>6.8</v>
      </c>
      <c r="CJ90" s="57">
        <f>'2019'!CB11</f>
        <v>91.4</v>
      </c>
      <c r="CK90" s="57">
        <f>'2019'!CC11</f>
        <v>3.72</v>
      </c>
      <c r="CL90" s="57">
        <f>'2019'!CD11</f>
        <v>47.1</v>
      </c>
      <c r="CM90" s="56">
        <f>'2019'!CE11</f>
        <v>91</v>
      </c>
      <c r="CN90" s="56">
        <f>'2019'!CF11</f>
        <v>3317</v>
      </c>
      <c r="CO90" s="56">
        <f>'2019'!CG11</f>
        <v>19</v>
      </c>
      <c r="CP90" s="56">
        <f>'2019'!CH11</f>
        <v>0</v>
      </c>
      <c r="CQ90" s="58">
        <f>'2019'!CI11</f>
        <v>25</v>
      </c>
      <c r="CR90" s="55">
        <f>'2019'!CJ11</f>
        <v>799</v>
      </c>
      <c r="CS90" s="56">
        <f>'2019'!CK11</f>
        <v>2023</v>
      </c>
      <c r="CT90" s="56">
        <f>'2019'!CL11</f>
        <v>8</v>
      </c>
      <c r="CU90" s="56">
        <f>'2019'!CM11</f>
        <v>26</v>
      </c>
      <c r="CV90" s="56">
        <f>'2019'!CN11</f>
        <v>173</v>
      </c>
      <c r="CW90" s="56">
        <f>'2019'!CO11</f>
        <v>17</v>
      </c>
      <c r="CX90" s="57">
        <f>'2019'!CP11</f>
        <v>4.5999999999999996</v>
      </c>
      <c r="CY90" s="57">
        <f>'2019'!CQ11</f>
        <v>27.3</v>
      </c>
      <c r="CZ90" s="57">
        <f>'2019'!CR11</f>
        <v>2.77</v>
      </c>
      <c r="DA90" s="57">
        <f>'2019'!CS11</f>
        <v>34.799999999999997</v>
      </c>
      <c r="DB90" s="56">
        <f>'2019'!CT11</f>
        <v>192</v>
      </c>
      <c r="DC90" s="56">
        <f>'2019'!CU11</f>
        <v>3266</v>
      </c>
      <c r="DD90" s="56">
        <f>'2019'!CV11</f>
        <v>20</v>
      </c>
      <c r="DE90" s="56">
        <f>'2019'!CW11</f>
        <v>0</v>
      </c>
      <c r="DF90" s="58">
        <f>'2019'!CX11</f>
        <v>22</v>
      </c>
      <c r="DG90" s="55">
        <f>'2019'!CY11</f>
        <v>1756</v>
      </c>
      <c r="DH90" s="56">
        <f>'2019'!CZ11</f>
        <v>2847</v>
      </c>
      <c r="DI90" s="56">
        <f>'2019'!DA11</f>
        <v>18</v>
      </c>
      <c r="DJ90" s="56">
        <f>'2019'!DB11</f>
        <v>28</v>
      </c>
      <c r="DK90" s="56">
        <f>'2019'!DC11</f>
        <v>270</v>
      </c>
      <c r="DL90" s="56">
        <f>'2019'!DD11</f>
        <v>47</v>
      </c>
      <c r="DM90" s="57">
        <f>'2019'!DE11</f>
        <v>6.5</v>
      </c>
      <c r="DN90" s="57">
        <f>'2019'!DF11</f>
        <v>74.900000000000006</v>
      </c>
      <c r="DO90" s="57">
        <f>'2019'!DG11</f>
        <v>3.79</v>
      </c>
      <c r="DP90" s="57">
        <f>'2019'!DH11</f>
        <v>48.7</v>
      </c>
      <c r="DQ90" s="56">
        <f>'2019'!DI11</f>
        <v>282</v>
      </c>
      <c r="DR90" s="56">
        <f>'2019'!DJ11</f>
        <v>3284</v>
      </c>
      <c r="DS90" s="56">
        <f>'2019'!DK11</f>
        <v>28</v>
      </c>
      <c r="DT90" s="56">
        <f>'2019'!DL11</f>
        <v>0</v>
      </c>
      <c r="DU90" s="58">
        <f>'2019'!DM11</f>
        <v>25</v>
      </c>
    </row>
    <row r="91" spans="1:125" ht="15.75" customHeight="1" x14ac:dyDescent="0.2">
      <c r="A91" s="33">
        <f t="shared" si="0"/>
        <v>89</v>
      </c>
      <c r="B91" s="11">
        <f>'2025'!A18</f>
        <v>16</v>
      </c>
      <c r="C91" s="11">
        <v>2025</v>
      </c>
      <c r="D91" s="34" t="str">
        <f>'2025'!B18</f>
        <v>Kalel Mullings</v>
      </c>
      <c r="E91" s="14">
        <f>'2025'!C18</f>
        <v>7.1833333333333336</v>
      </c>
      <c r="F91" s="14">
        <f t="shared" si="6"/>
        <v>64.099999999999994</v>
      </c>
      <c r="G91" s="35">
        <f t="shared" si="2"/>
        <v>-2.4317489187725482E-2</v>
      </c>
      <c r="H91" s="36" t="str">
        <f>'2025'!D18</f>
        <v>Michigan</v>
      </c>
      <c r="I91" s="37">
        <f>'2025'!E18</f>
        <v>2</v>
      </c>
      <c r="J91" s="38">
        <f>'2025'!F18</f>
        <v>37533</v>
      </c>
      <c r="K91" s="39">
        <f>'2025'!G18</f>
        <v>22.575342465753426</v>
      </c>
      <c r="L91" s="39" t="str">
        <f>'2025'!H18</f>
        <v>RS SR</v>
      </c>
      <c r="M91" s="39">
        <f>'2025'!I18</f>
        <v>22.578082191780823</v>
      </c>
      <c r="N91" s="39" t="str">
        <f t="shared" si="3"/>
        <v>BRUISER</v>
      </c>
      <c r="O91" s="39" t="str">
        <f t="shared" si="9"/>
        <v>3DOWN</v>
      </c>
      <c r="P91" s="37">
        <f>'2025'!J18</f>
        <v>73</v>
      </c>
      <c r="Q91" s="37">
        <f>'2025'!K18</f>
        <v>226</v>
      </c>
      <c r="R91" s="37">
        <f>'2025'!L18</f>
        <v>4.55</v>
      </c>
      <c r="S91" s="40">
        <f>'2025'!M18</f>
        <v>188</v>
      </c>
      <c r="T91" s="41">
        <f>'2025'!N18</f>
        <v>0</v>
      </c>
      <c r="U91" s="42">
        <f>'2025'!O18</f>
        <v>0</v>
      </c>
      <c r="V91" s="42">
        <f>'2025'!P18</f>
        <v>0</v>
      </c>
      <c r="W91" s="42">
        <f>'2025'!Q18</f>
        <v>5.1040913109878634E-2</v>
      </c>
      <c r="X91" s="42">
        <f>'2025'!R18</f>
        <v>0.28612178367679597</v>
      </c>
      <c r="Y91" s="42">
        <f>'2025'!S18</f>
        <v>0.28612178367679597</v>
      </c>
      <c r="Z91" s="42">
        <f>'2025'!T18</f>
        <v>0.28612178367679597</v>
      </c>
      <c r="AA91" s="42">
        <f>'2025'!U18</f>
        <v>1.1518663834995141E-2</v>
      </c>
      <c r="AB91" s="42">
        <f>'2025'!V18</f>
        <v>2.2592305706170931E-2</v>
      </c>
      <c r="AC91" s="42">
        <f>'2025'!W18</f>
        <v>2.2592305706170931E-2</v>
      </c>
      <c r="AD91" s="43">
        <f>'2025'!X18</f>
        <v>2.2592305706170931E-2</v>
      </c>
      <c r="AE91" s="44">
        <f>'2025'!Y18</f>
        <v>21.934246575342467</v>
      </c>
      <c r="AF91" s="45">
        <f>'2025'!Z18</f>
        <v>105.46123387514581</v>
      </c>
      <c r="AG91" s="45">
        <f>'2025'!AA18</f>
        <v>29.813848752111092</v>
      </c>
      <c r="AH91" s="45">
        <f>'2025'!AB18</f>
        <v>0.41666666666666669</v>
      </c>
      <c r="AI91" s="45">
        <f>'2025'!AC18</f>
        <v>6.166666666666667</v>
      </c>
      <c r="AJ91" s="45">
        <f t="shared" si="4"/>
        <v>8.375</v>
      </c>
      <c r="AK91" s="45">
        <f t="shared" si="5"/>
        <v>3.1413612565445025E-2</v>
      </c>
      <c r="AL91" s="45">
        <f>'2025'!AD18</f>
        <v>108.9</v>
      </c>
      <c r="AM91" s="45">
        <f>'2025'!AE18</f>
        <v>4.1399999999999997</v>
      </c>
      <c r="AN91" s="46">
        <f>'2025'!AF18</f>
        <v>39</v>
      </c>
      <c r="AO91" s="47">
        <f>'2025'!AG18</f>
        <v>8</v>
      </c>
      <c r="AP91" s="48">
        <f>'2025'!AH18</f>
        <v>2</v>
      </c>
      <c r="AQ91" s="48">
        <f>'2025'!AI18</f>
        <v>2</v>
      </c>
      <c r="AR91" s="48">
        <f>'2025'!AJ18</f>
        <v>8</v>
      </c>
      <c r="AS91" s="48">
        <f>'2025'!AK18</f>
        <v>10</v>
      </c>
      <c r="AT91" s="48">
        <f>'2025'!AL18</f>
        <v>3</v>
      </c>
      <c r="AU91" s="48">
        <f>'2025'!AM18</f>
        <v>5</v>
      </c>
      <c r="AV91" s="48">
        <f>'2025'!AN18</f>
        <v>5</v>
      </c>
      <c r="AW91" s="49">
        <f>'2025'!AO18</f>
        <v>2</v>
      </c>
      <c r="AX91" s="50">
        <f>'2025'!AP18</f>
        <v>1</v>
      </c>
      <c r="AY91" s="55">
        <f>'2025'!AQ18</f>
        <v>0</v>
      </c>
      <c r="AZ91" s="56">
        <f>'2025'!AR18</f>
        <v>1</v>
      </c>
      <c r="BA91" s="56">
        <f>'2025'!AS18</f>
        <v>0</v>
      </c>
      <c r="BB91" s="56">
        <f>'2025'!AT18</f>
        <v>0</v>
      </c>
      <c r="BC91" s="56">
        <f>'2025'!AU18</f>
        <v>0</v>
      </c>
      <c r="BD91" s="56">
        <f>'2025'!AV18</f>
        <v>0</v>
      </c>
      <c r="BE91" s="57">
        <f>'2025'!AW18</f>
        <v>0</v>
      </c>
      <c r="BF91" s="57">
        <f>'2025'!AX18</f>
        <v>0</v>
      </c>
      <c r="BG91" s="57">
        <f>'2025'!AY18</f>
        <v>0</v>
      </c>
      <c r="BH91" s="57">
        <f>'2025'!AZ18</f>
        <v>0</v>
      </c>
      <c r="BI91" s="56">
        <f>'2025'!BA18</f>
        <v>0</v>
      </c>
      <c r="BJ91" s="56">
        <f>'2025'!BB18</f>
        <v>1</v>
      </c>
      <c r="BK91" s="56">
        <f>'2025'!BC18</f>
        <v>0</v>
      </c>
      <c r="BL91" s="56">
        <f>'2025'!BD18</f>
        <v>0</v>
      </c>
      <c r="BM91" s="58">
        <f>'2025'!BE18</f>
        <v>0</v>
      </c>
      <c r="BN91" s="55">
        <f>'2025'!BF18</f>
        <v>0</v>
      </c>
      <c r="BO91" s="56">
        <f>'2025'!BG18</f>
        <v>1</v>
      </c>
      <c r="BP91" s="56">
        <f>'2025'!BH18</f>
        <v>0</v>
      </c>
      <c r="BQ91" s="56">
        <f>'2025'!BI18</f>
        <v>0</v>
      </c>
      <c r="BR91" s="56">
        <f>'2025'!BJ18</f>
        <v>0</v>
      </c>
      <c r="BS91" s="56">
        <f>'2025'!BK18</f>
        <v>0</v>
      </c>
      <c r="BT91" s="57">
        <f>'2025'!BL18</f>
        <v>0</v>
      </c>
      <c r="BU91" s="57">
        <f>'2025'!BM18</f>
        <v>0</v>
      </c>
      <c r="BV91" s="57">
        <f>'2025'!BN18</f>
        <v>0</v>
      </c>
      <c r="BW91" s="57">
        <f>'2025'!BO18</f>
        <v>0</v>
      </c>
      <c r="BX91" s="56">
        <f>'2025'!BP18</f>
        <v>0</v>
      </c>
      <c r="BY91" s="56">
        <f>'2025'!BQ18</f>
        <v>1</v>
      </c>
      <c r="BZ91" s="56">
        <f>'2025'!BR18</f>
        <v>0</v>
      </c>
      <c r="CA91" s="56">
        <f>'2025'!BS18</f>
        <v>0</v>
      </c>
      <c r="CB91" s="58">
        <f>'2025'!BT18</f>
        <v>0</v>
      </c>
      <c r="CC91" s="55">
        <f>'2025'!BU18</f>
        <v>0</v>
      </c>
      <c r="CD91" s="56">
        <f>'2025'!BV18</f>
        <v>1</v>
      </c>
      <c r="CE91" s="56">
        <f>'2025'!BW18</f>
        <v>0</v>
      </c>
      <c r="CF91" s="56">
        <f>'2025'!BX18</f>
        <v>0</v>
      </c>
      <c r="CG91" s="56">
        <f>'2025'!BY18</f>
        <v>0</v>
      </c>
      <c r="CH91" s="56">
        <f>'2025'!BZ18</f>
        <v>0</v>
      </c>
      <c r="CI91" s="57">
        <f>'2025'!CA18</f>
        <v>0</v>
      </c>
      <c r="CJ91" s="57">
        <f>'2025'!CB18</f>
        <v>0</v>
      </c>
      <c r="CK91" s="57">
        <f>'2025'!CC18</f>
        <v>0</v>
      </c>
      <c r="CL91" s="57">
        <f>'2025'!CD18</f>
        <v>0</v>
      </c>
      <c r="CM91" s="56">
        <f>'2025'!CE18</f>
        <v>0</v>
      </c>
      <c r="CN91" s="56">
        <f>'2025'!CF18</f>
        <v>1</v>
      </c>
      <c r="CO91" s="56">
        <f>'2025'!CG18</f>
        <v>0</v>
      </c>
      <c r="CP91" s="56">
        <f>'2025'!CH18</f>
        <v>0</v>
      </c>
      <c r="CQ91" s="58">
        <f>'2025'!CI18</f>
        <v>0</v>
      </c>
      <c r="CR91" s="55">
        <f>'2025'!CJ18</f>
        <v>222</v>
      </c>
      <c r="CS91" s="56">
        <f>'2025'!CK18</f>
        <v>2198.2999999999997</v>
      </c>
      <c r="CT91" s="56">
        <f>'2025'!CL18</f>
        <v>1</v>
      </c>
      <c r="CU91" s="56">
        <f>'2025'!CM18</f>
        <v>0</v>
      </c>
      <c r="CV91" s="56">
        <f>'2025'!CN18</f>
        <v>36</v>
      </c>
      <c r="CW91" s="56">
        <f>'2025'!CO18</f>
        <v>15</v>
      </c>
      <c r="CX91" s="57">
        <f>'2025'!CP18</f>
        <v>6.166666666666667</v>
      </c>
      <c r="CY91" s="57">
        <f>'2025'!CQ18</f>
        <v>108.9</v>
      </c>
      <c r="CZ91" s="57">
        <f>'2025'!CR18</f>
        <v>4.1399999999999997</v>
      </c>
      <c r="DA91" s="57">
        <f>'2025'!CS18</f>
        <v>19.399999999999999</v>
      </c>
      <c r="DB91" s="56">
        <f>'2025'!CT18</f>
        <v>32</v>
      </c>
      <c r="DC91" s="56">
        <f>'2025'!CU18</f>
        <v>2778.1</v>
      </c>
      <c r="DD91" s="56">
        <f>'2025'!CV18</f>
        <v>2</v>
      </c>
      <c r="DE91" s="56">
        <f>'2025'!CW18</f>
        <v>0</v>
      </c>
      <c r="DF91" s="58">
        <f>'2025'!CX18</f>
        <v>0</v>
      </c>
      <c r="DG91" s="55">
        <f>'2025'!CY18</f>
        <v>948</v>
      </c>
      <c r="DH91" s="56">
        <f>'2025'!CZ18</f>
        <v>1886.3999999999999</v>
      </c>
      <c r="DI91" s="56">
        <f>'2025'!DA18</f>
        <v>12</v>
      </c>
      <c r="DJ91" s="56">
        <f>'2025'!DB18</f>
        <v>18</v>
      </c>
      <c r="DK91" s="56">
        <f>'2025'!DC18</f>
        <v>185</v>
      </c>
      <c r="DL91" s="56">
        <f>'2025'!DD18</f>
        <v>37</v>
      </c>
      <c r="DM91" s="57">
        <f>'2025'!DE18</f>
        <v>5.1243243243243244</v>
      </c>
      <c r="DN91" s="57">
        <f>'2025'!DF18</f>
        <v>72.5</v>
      </c>
      <c r="DO91" s="57">
        <f>'2025'!DG18</f>
        <v>3.55</v>
      </c>
      <c r="DP91" s="57">
        <f>'2025'!DH18</f>
        <v>39</v>
      </c>
      <c r="DQ91" s="56">
        <f>'2025'!DI18</f>
        <v>35</v>
      </c>
      <c r="DR91" s="56">
        <f>'2025'!DJ18</f>
        <v>1549.1999999999998</v>
      </c>
      <c r="DS91" s="56">
        <f>'2025'!DK18</f>
        <v>6</v>
      </c>
      <c r="DT91" s="56">
        <f>'2025'!DL18</f>
        <v>0</v>
      </c>
      <c r="DU91" s="58">
        <f>'2025'!DM18</f>
        <v>10.8</v>
      </c>
    </row>
    <row r="92" spans="1:125" ht="15.75" customHeight="1" x14ac:dyDescent="0.2">
      <c r="A92" s="33">
        <f t="shared" si="0"/>
        <v>90</v>
      </c>
      <c r="B92" s="11">
        <f>'2017'!A13</f>
        <v>11</v>
      </c>
      <c r="C92" s="11">
        <v>2017</v>
      </c>
      <c r="D92" s="34" t="str">
        <f>'2017'!B13</f>
        <v>Donnel Pumphrey</v>
      </c>
      <c r="E92" s="14">
        <f>'2017'!C13</f>
        <v>7.1388888888888893</v>
      </c>
      <c r="F92" s="14">
        <f t="shared" si="6"/>
        <v>63.7</v>
      </c>
      <c r="G92" s="35">
        <f t="shared" si="2"/>
        <v>-4.2595831303244285E-2</v>
      </c>
      <c r="H92" s="36" t="str">
        <f>'2017'!D13</f>
        <v>San Diego State</v>
      </c>
      <c r="I92" s="37">
        <f>'2017'!E13</f>
        <v>7</v>
      </c>
      <c r="J92" s="38">
        <f>'2017'!F13</f>
        <v>34674</v>
      </c>
      <c r="K92" s="39">
        <f>'2017'!G13</f>
        <v>30.408219178082192</v>
      </c>
      <c r="L92" s="39" t="str">
        <f>'2017'!H13</f>
        <v>SR</v>
      </c>
      <c r="M92" s="39">
        <f>'2017'!I13</f>
        <v>22.405479452054795</v>
      </c>
      <c r="N92" s="39" t="str">
        <f t="shared" si="3"/>
        <v>JITTERBUG</v>
      </c>
      <c r="O92" s="39" t="str">
        <f t="shared" si="9"/>
        <v>+RECEIVER</v>
      </c>
      <c r="P92" s="37">
        <f>'2017'!J13</f>
        <v>68</v>
      </c>
      <c r="Q92" s="37">
        <f>'2017'!K13</f>
        <v>176</v>
      </c>
      <c r="R92" s="37">
        <f>'2017'!L13</f>
        <v>4.4800000000000004</v>
      </c>
      <c r="S92" s="59">
        <f>'2017'!M13</f>
        <v>132</v>
      </c>
      <c r="T92" s="41">
        <f>'2017'!N13</f>
        <v>0</v>
      </c>
      <c r="U92" s="42">
        <f>'2017'!O13</f>
        <v>0.17849384503982621</v>
      </c>
      <c r="V92" s="42">
        <f>'2017'!P13</f>
        <v>0.39372074882995317</v>
      </c>
      <c r="W92" s="42">
        <f>'2017'!Q13</f>
        <v>0.39760182717929199</v>
      </c>
      <c r="X92" s="42">
        <f>'2017'!R13</f>
        <v>0.41522005961774505</v>
      </c>
      <c r="Y92" s="42">
        <f>'2017'!S13</f>
        <v>0.41522005961774505</v>
      </c>
      <c r="Z92" s="42">
        <f>'2017'!T13</f>
        <v>0.26989303875153431</v>
      </c>
      <c r="AA92" s="42">
        <f>'2017'!U13</f>
        <v>0.20925553319919518</v>
      </c>
      <c r="AB92" s="42">
        <f>'2017'!V13</f>
        <v>0.1166584280771132</v>
      </c>
      <c r="AC92" s="42">
        <f>'2017'!W13</f>
        <v>0.1629569806381542</v>
      </c>
      <c r="AD92" s="43">
        <f>'2017'!X13</f>
        <v>0.10592203741480023</v>
      </c>
      <c r="AE92" s="44">
        <f>'2017'!Y13</f>
        <v>18.747945205479454</v>
      </c>
      <c r="AF92" s="45">
        <f>'2017'!Z13</f>
        <v>87.383735780664281</v>
      </c>
      <c r="AG92" s="45">
        <f>'2017'!AA13</f>
        <v>26.757785467128027</v>
      </c>
      <c r="AH92" s="45">
        <f>'2017'!AB13</f>
        <v>0.21142857142857144</v>
      </c>
      <c r="AI92" s="45">
        <f>'2017'!AC13</f>
        <v>6.8</v>
      </c>
      <c r="AJ92" s="45">
        <f t="shared" si="4"/>
        <v>10.46</v>
      </c>
      <c r="AK92" s="45">
        <f t="shared" si="5"/>
        <v>7.161803713527852E-2</v>
      </c>
      <c r="AL92" s="45">
        <f>'2017'!AD13</f>
        <v>69.3</v>
      </c>
      <c r="AM92" s="45">
        <f>'2017'!AE13</f>
        <v>3.39</v>
      </c>
      <c r="AN92" s="46">
        <f>'2017'!AF13</f>
        <v>47</v>
      </c>
      <c r="AO92" s="47">
        <f>'2017'!AG13</f>
        <v>7</v>
      </c>
      <c r="AP92" s="48">
        <f>'2017'!AH13</f>
        <v>9</v>
      </c>
      <c r="AQ92" s="48">
        <f>'2017'!AI13</f>
        <v>9</v>
      </c>
      <c r="AR92" s="48">
        <f t="shared" ref="AR92:AR94" si="33">IF(AF92&gt;113.25,10,IF(AF92&gt;=107.84,9,IF(AF92&gt;=105.37,8,IF(AF92&gt;=103.25,7,IF(AF92&gt;=100.55,6,IF(AF92&gt;=98.75,5,IF(AF92&gt;=96.08,4,IF(AF92&gt;=94.39,3,IF(AF92&gt;=88.43,2,IF(AF92&gt;=85.16,1,IF(AF92&lt;85.16,0,FALSE)))))))))))</f>
        <v>1</v>
      </c>
      <c r="AS92" s="48">
        <f>'2017'!AK13</f>
        <v>4</v>
      </c>
      <c r="AT92" s="48">
        <f>'2017'!AL13</f>
        <v>6</v>
      </c>
      <c r="AU92" s="48">
        <f>'2017'!AM13</f>
        <v>1</v>
      </c>
      <c r="AV92" s="48">
        <f>'2017'!AN13</f>
        <v>1</v>
      </c>
      <c r="AW92" s="49" t="str">
        <f t="shared" ref="AW92:AW94" si="34">IF(S92=1,10,IF(S92=2,7,IF(S92=3,6,IF(S92=4,4,IF(S92=5,3,IF(S92=6,2,IF(S92=7,1,IF(S92=0,0,"-"))))))))</f>
        <v>-</v>
      </c>
      <c r="AX92" s="50">
        <f>'2017'!AP13</f>
        <v>0</v>
      </c>
      <c r="AY92" s="55">
        <f>'2017'!AQ13</f>
        <v>0</v>
      </c>
      <c r="AZ92" s="56">
        <f>'2017'!AR13</f>
        <v>2869</v>
      </c>
      <c r="BA92" s="56">
        <f>'2017'!AS13</f>
        <v>0</v>
      </c>
      <c r="BB92" s="56">
        <f>'2017'!AT13</f>
        <v>0</v>
      </c>
      <c r="BC92" s="56">
        <f>'2017'!AU13</f>
        <v>0</v>
      </c>
      <c r="BD92" s="56">
        <f>'2017'!AV13</f>
        <v>0</v>
      </c>
      <c r="BE92" s="57">
        <f>'2017'!AW13</f>
        <v>0</v>
      </c>
      <c r="BF92" s="57">
        <f>'2017'!AX13</f>
        <v>0</v>
      </c>
      <c r="BG92" s="57">
        <f>'2017'!AY13</f>
        <v>0</v>
      </c>
      <c r="BH92" s="57">
        <f>'2017'!AZ13</f>
        <v>0</v>
      </c>
      <c r="BI92" s="56">
        <f>'2017'!BA13</f>
        <v>0</v>
      </c>
      <c r="BJ92" s="56">
        <f>'2017'!BB13</f>
        <v>2287</v>
      </c>
      <c r="BK92" s="56">
        <f>'2017'!BC13</f>
        <v>0</v>
      </c>
      <c r="BL92" s="56">
        <f>'2017'!BD13</f>
        <v>0</v>
      </c>
      <c r="BM92" s="58">
        <f>'2017'!BE13</f>
        <v>0</v>
      </c>
      <c r="BN92" s="55">
        <f>'2017'!BF13</f>
        <v>752</v>
      </c>
      <c r="BO92" s="56">
        <f>'2017'!BG13</f>
        <v>2166</v>
      </c>
      <c r="BP92" s="56">
        <f>'2017'!BH13</f>
        <v>0</v>
      </c>
      <c r="BQ92" s="56">
        <f>'2017'!BI13</f>
        <v>0</v>
      </c>
      <c r="BR92" s="56">
        <f>'2017'!BJ13</f>
        <v>0</v>
      </c>
      <c r="BS92" s="56">
        <f>'2017'!BK13</f>
        <v>0</v>
      </c>
      <c r="BT92" s="57">
        <f>'2017'!BL13</f>
        <v>0</v>
      </c>
      <c r="BU92" s="57">
        <f>'2017'!BM13</f>
        <v>0</v>
      </c>
      <c r="BV92" s="57">
        <f>'2017'!BN13</f>
        <v>0</v>
      </c>
      <c r="BW92" s="57">
        <f>'2017'!BO13</f>
        <v>0</v>
      </c>
      <c r="BX92" s="56">
        <f>'2017'!BP13</f>
        <v>234</v>
      </c>
      <c r="BY92" s="56">
        <f>'2017'!BQ13</f>
        <v>3358</v>
      </c>
      <c r="BZ92" s="56">
        <f>'2017'!BR13</f>
        <v>22</v>
      </c>
      <c r="CA92" s="56">
        <f>'2017'!BS13</f>
        <v>0</v>
      </c>
      <c r="CB92" s="58">
        <f>'2017'!BT13</f>
        <v>0</v>
      </c>
      <c r="CC92" s="55">
        <f>'2017'!BU13</f>
        <v>1859</v>
      </c>
      <c r="CD92" s="56">
        <f>'2017'!BV13</f>
        <v>2809</v>
      </c>
      <c r="CE92" s="56">
        <f>'2017'!BW13</f>
        <v>20</v>
      </c>
      <c r="CF92" s="56">
        <f>'2017'!BX13</f>
        <v>0</v>
      </c>
      <c r="CG92" s="56">
        <f>'2017'!BY13</f>
        <v>275</v>
      </c>
      <c r="CH92" s="56">
        <f>'2017'!BZ13</f>
        <v>53</v>
      </c>
      <c r="CI92" s="57">
        <f>'2017'!CA13</f>
        <v>6.8</v>
      </c>
      <c r="CJ92" s="57">
        <f>'2017'!CB13</f>
        <v>61.3</v>
      </c>
      <c r="CK92" s="57">
        <f>'2017'!CC13</f>
        <v>2.99</v>
      </c>
      <c r="CL92" s="57">
        <f>'2017'!CD13</f>
        <v>43.4</v>
      </c>
      <c r="CM92" s="56">
        <f>'2017'!CE13</f>
        <v>160</v>
      </c>
      <c r="CN92" s="56">
        <f>'2017'!CF13</f>
        <v>2319</v>
      </c>
      <c r="CO92" s="56">
        <f>'2017'!CG13</f>
        <v>23</v>
      </c>
      <c r="CP92" s="56">
        <f>'2017'!CH13</f>
        <v>0</v>
      </c>
      <c r="CQ92" s="58">
        <f>'2017'!CI13</f>
        <v>0</v>
      </c>
      <c r="CR92" s="55">
        <f>'2017'!CJ13</f>
        <v>1673</v>
      </c>
      <c r="CS92" s="56">
        <f>'2017'!CK13</f>
        <v>3266</v>
      </c>
      <c r="CT92" s="56">
        <f>'2017'!CL13</f>
        <v>17</v>
      </c>
      <c r="CU92" s="56">
        <f>'2017'!CM13</f>
        <v>0</v>
      </c>
      <c r="CV92" s="56">
        <f>'2017'!CN13</f>
        <v>309</v>
      </c>
      <c r="CW92" s="56">
        <f>'2017'!CO13</f>
        <v>81</v>
      </c>
      <c r="CX92" s="57">
        <f>'2017'!CP13</f>
        <v>5.4</v>
      </c>
      <c r="CY92" s="57">
        <f>'2017'!CQ13</f>
        <v>69.3</v>
      </c>
      <c r="CZ92" s="57">
        <f>'2017'!CR13</f>
        <v>2.69</v>
      </c>
      <c r="DA92" s="57">
        <f>'2017'!CS13</f>
        <v>44.8</v>
      </c>
      <c r="DB92" s="56">
        <f>'2017'!CT13</f>
        <v>416</v>
      </c>
      <c r="DC92" s="56">
        <f>'2017'!CU13</f>
        <v>1988</v>
      </c>
      <c r="DD92" s="56">
        <f>'2017'!CV13</f>
        <v>28</v>
      </c>
      <c r="DE92" s="56">
        <f>'2017'!CW13</f>
        <v>0</v>
      </c>
      <c r="DF92" s="58">
        <f>'2017'!CX13</f>
        <v>0</v>
      </c>
      <c r="DG92" s="55">
        <f>'2017'!CY13</f>
        <v>2132</v>
      </c>
      <c r="DH92" s="56">
        <f>'2017'!CZ13</f>
        <v>3680</v>
      </c>
      <c r="DI92" s="56">
        <f>'2017'!DA13</f>
        <v>17</v>
      </c>
      <c r="DJ92" s="56">
        <f>'2017'!DB13</f>
        <v>0</v>
      </c>
      <c r="DK92" s="56">
        <f>'2017'!DC13</f>
        <v>350</v>
      </c>
      <c r="DL92" s="56">
        <f>'2017'!DD13</f>
        <v>74</v>
      </c>
      <c r="DM92" s="57">
        <f>'2017'!DE13</f>
        <v>6.1</v>
      </c>
      <c r="DN92" s="57">
        <f>'2017'!DF13</f>
        <v>68.400000000000006</v>
      </c>
      <c r="DO92" s="57">
        <f>'2017'!DG13</f>
        <v>3.39</v>
      </c>
      <c r="DP92" s="57">
        <f>'2017'!DH13</f>
        <v>47</v>
      </c>
      <c r="DQ92" s="56">
        <f>'2017'!DI13</f>
        <v>236</v>
      </c>
      <c r="DR92" s="56">
        <f>'2017'!DJ13</f>
        <v>2023</v>
      </c>
      <c r="DS92" s="56">
        <f>'2017'!DK13</f>
        <v>27</v>
      </c>
      <c r="DT92" s="56">
        <f>'2017'!DL13</f>
        <v>0</v>
      </c>
      <c r="DU92" s="58">
        <f>'2017'!DM13</f>
        <v>0</v>
      </c>
    </row>
    <row r="93" spans="1:125" ht="15.75" customHeight="1" x14ac:dyDescent="0.2">
      <c r="A93" s="33">
        <f t="shared" si="0"/>
        <v>91</v>
      </c>
      <c r="B93" s="11">
        <f>'2022'!A9</f>
        <v>7</v>
      </c>
      <c r="C93" s="11">
        <v>2022</v>
      </c>
      <c r="D93" s="34" t="str">
        <f>'2022'!B9</f>
        <v>Dameon Pierce</v>
      </c>
      <c r="E93" s="14">
        <f>'2022'!C9</f>
        <v>7.1222222222222227</v>
      </c>
      <c r="F93" s="14">
        <f t="shared" si="6"/>
        <v>63.3</v>
      </c>
      <c r="G93" s="35">
        <f t="shared" si="2"/>
        <v>-4.9450209596563835E-2</v>
      </c>
      <c r="H93" s="36" t="str">
        <f>'2022'!D9</f>
        <v>Florida</v>
      </c>
      <c r="I93" s="37">
        <f>'2022'!E9</f>
        <v>1</v>
      </c>
      <c r="J93" s="38">
        <f>'2022'!F9</f>
        <v>36575</v>
      </c>
      <c r="K93" s="39">
        <f>'2022'!G9</f>
        <v>25.2</v>
      </c>
      <c r="L93" s="39" t="str">
        <f>'2022'!H9</f>
        <v>SR</v>
      </c>
      <c r="M93" s="39">
        <f>'2022'!I9</f>
        <v>22.202739726027396</v>
      </c>
      <c r="N93" s="39" t="str">
        <f t="shared" si="3"/>
        <v>BELL CALF</v>
      </c>
      <c r="O93" s="39" t="str">
        <f t="shared" si="9"/>
        <v>+RECEIVER</v>
      </c>
      <c r="P93" s="37">
        <f>'2022'!J9</f>
        <v>70</v>
      </c>
      <c r="Q93" s="37">
        <f>'2022'!K9</f>
        <v>218</v>
      </c>
      <c r="R93" s="37">
        <f>'2022'!L9</f>
        <v>4.59</v>
      </c>
      <c r="S93" s="40">
        <f>'2022'!M9</f>
        <v>107</v>
      </c>
      <c r="T93" s="41">
        <f>'2022'!N9</f>
        <v>0</v>
      </c>
      <c r="U93" s="42">
        <f>'2022'!O9</f>
        <v>7.96827113755183E-2</v>
      </c>
      <c r="V93" s="42">
        <f>'2022'!P9</f>
        <v>6.8689768300184542E-2</v>
      </c>
      <c r="W93" s="42">
        <f>'2022'!Q9</f>
        <v>0.10738803530565544</v>
      </c>
      <c r="X93" s="42">
        <f>'2022'!R9</f>
        <v>0.15221003655699569</v>
      </c>
      <c r="Y93" s="42">
        <f>'2022'!S9</f>
        <v>0.15221003655699569</v>
      </c>
      <c r="Z93" s="42">
        <f>'2022'!T9</f>
        <v>0.15221003655699569</v>
      </c>
      <c r="AA93" s="42">
        <f>'2022'!U9</f>
        <v>3.4338542813119086E-2</v>
      </c>
      <c r="AB93" s="42">
        <f>'2022'!V9</f>
        <v>6.5375302663438259E-2</v>
      </c>
      <c r="AC93" s="42">
        <f>'2022'!W9</f>
        <v>6.5375302663438259E-2</v>
      </c>
      <c r="AD93" s="43">
        <f>'2022'!X9</f>
        <v>6.5375302663438259E-2</v>
      </c>
      <c r="AE93" s="44">
        <f>'2022'!Y9</f>
        <v>21.556164383561644</v>
      </c>
      <c r="AF93" s="45">
        <f>'2022'!Z9</f>
        <v>98.228100776725569</v>
      </c>
      <c r="AG93" s="45">
        <f>'2022'!AA9</f>
        <v>31.276326530612245</v>
      </c>
      <c r="AH93" s="45">
        <f>'2022'!AB9</f>
        <v>0.39</v>
      </c>
      <c r="AI93" s="45">
        <f>'2022'!AC9</f>
        <v>5.7</v>
      </c>
      <c r="AJ93" s="45">
        <f t="shared" si="4"/>
        <v>10.292682926829269</v>
      </c>
      <c r="AK93" s="45">
        <f t="shared" si="5"/>
        <v>0.15966386554621848</v>
      </c>
      <c r="AL93" s="45">
        <f>'2022'!AD9</f>
        <v>138</v>
      </c>
      <c r="AM93" s="45">
        <f>'2022'!AE9</f>
        <v>3.65</v>
      </c>
      <c r="AN93" s="46">
        <f>'2022'!AF9</f>
        <v>31.4</v>
      </c>
      <c r="AO93" s="47">
        <f>'2022'!AG9</f>
        <v>2</v>
      </c>
      <c r="AP93" s="48">
        <f>'2022'!AH9</f>
        <v>7</v>
      </c>
      <c r="AQ93" s="48">
        <f>'2022'!AI9</f>
        <v>2</v>
      </c>
      <c r="AR93" s="48">
        <f t="shared" si="33"/>
        <v>4</v>
      </c>
      <c r="AS93" s="48">
        <f>'2022'!AK9</f>
        <v>10</v>
      </c>
      <c r="AT93" s="48">
        <f>'2022'!AL9</f>
        <v>1</v>
      </c>
      <c r="AU93" s="48">
        <f>'2022'!AM9</f>
        <v>7</v>
      </c>
      <c r="AV93" s="48">
        <f>'2022'!AN9</f>
        <v>2</v>
      </c>
      <c r="AW93" s="49" t="str">
        <f t="shared" si="34"/>
        <v>-</v>
      </c>
      <c r="AX93" s="50">
        <f>'2022'!AP9</f>
        <v>1</v>
      </c>
      <c r="AY93" s="55">
        <f>'2022'!AQ9</f>
        <v>0</v>
      </c>
      <c r="AZ93" s="56">
        <f>'2022'!AR9</f>
        <v>1720</v>
      </c>
      <c r="BA93" s="56">
        <f>'2022'!AS9</f>
        <v>0</v>
      </c>
      <c r="BB93" s="56">
        <f>'2022'!AT9</f>
        <v>15</v>
      </c>
      <c r="BC93" s="56">
        <f>'2022'!AU9</f>
        <v>0</v>
      </c>
      <c r="BD93" s="56">
        <f>'2022'!AV9</f>
        <v>0</v>
      </c>
      <c r="BE93" s="57">
        <f>'2022'!AW9</f>
        <v>0</v>
      </c>
      <c r="BF93" s="57">
        <f>'2022'!AX9</f>
        <v>0</v>
      </c>
      <c r="BG93" s="57">
        <f>'2022'!AY9</f>
        <v>0</v>
      </c>
      <c r="BH93" s="57">
        <f>'2022'!AZ9</f>
        <v>0</v>
      </c>
      <c r="BI93" s="56">
        <f>'2022'!BA9</f>
        <v>0</v>
      </c>
      <c r="BJ93" s="56">
        <f>'2022'!BB9</f>
        <v>1975</v>
      </c>
      <c r="BK93" s="56">
        <f>'2022'!BC9</f>
        <v>0</v>
      </c>
      <c r="BL93" s="56">
        <f>'2022'!BD9</f>
        <v>0</v>
      </c>
      <c r="BM93" s="58">
        <f>'2022'!BE9</f>
        <v>10</v>
      </c>
      <c r="BN93" s="55">
        <f>'2022'!BF9</f>
        <v>422</v>
      </c>
      <c r="BO93" s="56">
        <f>'2022'!BG9</f>
        <v>2771</v>
      </c>
      <c r="BP93" s="56">
        <f>'2022'!BH9</f>
        <v>2</v>
      </c>
      <c r="BQ93" s="56">
        <f>'2022'!BI9</f>
        <v>23</v>
      </c>
      <c r="BR93" s="56">
        <f>'2022'!BJ9</f>
        <v>69</v>
      </c>
      <c r="BS93" s="56">
        <f>'2022'!BK9</f>
        <v>7</v>
      </c>
      <c r="BT93" s="57">
        <f>'2022'!BL9</f>
        <v>6.1</v>
      </c>
      <c r="BU93" s="57">
        <f>'2022'!BM9</f>
        <v>33.1</v>
      </c>
      <c r="BV93" s="57">
        <f>'2022'!BN9</f>
        <v>3.06</v>
      </c>
      <c r="BW93" s="57">
        <f>'2022'!BO9</f>
        <v>45.5</v>
      </c>
      <c r="BX93" s="56">
        <f>'2022'!BP9</f>
        <v>20</v>
      </c>
      <c r="BY93" s="56">
        <f>'2022'!BQ9</f>
        <v>2776</v>
      </c>
      <c r="BZ93" s="56">
        <f>'2022'!BR9</f>
        <v>1</v>
      </c>
      <c r="CA93" s="56">
        <f>'2022'!BS9</f>
        <v>0</v>
      </c>
      <c r="CB93" s="58">
        <f>'2022'!BT9</f>
        <v>28</v>
      </c>
      <c r="CC93" s="55">
        <f>'2022'!BU9</f>
        <v>305</v>
      </c>
      <c r="CD93" s="56">
        <f>'2022'!BV9</f>
        <v>1687</v>
      </c>
      <c r="CE93" s="56">
        <f>'2022'!BW9</f>
        <v>4</v>
      </c>
      <c r="CF93" s="56">
        <f>'2022'!BX9</f>
        <v>21</v>
      </c>
      <c r="CG93" s="56">
        <f>'2022'!BY9</f>
        <v>54</v>
      </c>
      <c r="CH93" s="56">
        <f>'2022'!BZ9</f>
        <v>13</v>
      </c>
      <c r="CI93" s="57">
        <f>'2022'!CA9</f>
        <v>5.6</v>
      </c>
      <c r="CJ93" s="57">
        <f>'2022'!CB9</f>
        <v>122.1</v>
      </c>
      <c r="CK93" s="57">
        <f>'2022'!CC9</f>
        <v>4.43</v>
      </c>
      <c r="CL93" s="57">
        <f>'2022'!CD9</f>
        <v>55.4</v>
      </c>
      <c r="CM93" s="56">
        <f>'2022'!CE9</f>
        <v>30</v>
      </c>
      <c r="CN93" s="56">
        <f>'2022'!CF9</f>
        <v>3190</v>
      </c>
      <c r="CO93" s="56">
        <f>'2022'!CG9</f>
        <v>4</v>
      </c>
      <c r="CP93" s="56">
        <f>'2022'!CH9</f>
        <v>0</v>
      </c>
      <c r="CQ93" s="58">
        <f>'2022'!CI9</f>
        <v>33</v>
      </c>
      <c r="CR93" s="55">
        <f>'2022'!CJ9</f>
        <v>501</v>
      </c>
      <c r="CS93" s="56">
        <f>'2022'!CK9</f>
        <v>1575</v>
      </c>
      <c r="CT93" s="56">
        <f>'2022'!CL9</f>
        <v>4</v>
      </c>
      <c r="CU93" s="56">
        <f>'2022'!CM9</f>
        <v>12</v>
      </c>
      <c r="CV93" s="56">
        <f>'2022'!CN9</f>
        <v>106</v>
      </c>
      <c r="CW93" s="56">
        <f>'2022'!CO9</f>
        <v>23</v>
      </c>
      <c r="CX93" s="57">
        <f>'2022'!CP9</f>
        <v>4.7</v>
      </c>
      <c r="CY93" s="57">
        <f>'2022'!CQ9</f>
        <v>85.4</v>
      </c>
      <c r="CZ93" s="57">
        <f>'2022'!CR9</f>
        <v>3</v>
      </c>
      <c r="DA93" s="57">
        <f>'2022'!CS9</f>
        <v>17.2</v>
      </c>
      <c r="DB93" s="56">
        <f>'2022'!CT9</f>
        <v>156</v>
      </c>
      <c r="DC93" s="56">
        <f>'2022'!CU9</f>
        <v>4543</v>
      </c>
      <c r="DD93" s="56">
        <f>'2022'!CV9</f>
        <v>17</v>
      </c>
      <c r="DE93" s="56">
        <f>'2022'!CW9</f>
        <v>0</v>
      </c>
      <c r="DF93" s="58">
        <f>'2022'!CX9</f>
        <v>46</v>
      </c>
      <c r="DG93" s="55">
        <f>'2022'!CY9</f>
        <v>700</v>
      </c>
      <c r="DH93" s="56">
        <f>'2022'!CZ9</f>
        <v>2714</v>
      </c>
      <c r="DI93" s="56">
        <f>'2022'!DA9</f>
        <v>13</v>
      </c>
      <c r="DJ93" s="56">
        <f>'2022'!DB9</f>
        <v>26</v>
      </c>
      <c r="DK93" s="56">
        <f>'2022'!DC9</f>
        <v>100</v>
      </c>
      <c r="DL93" s="56">
        <f>'2022'!DD9</f>
        <v>39</v>
      </c>
      <c r="DM93" s="57">
        <f>'2022'!DE9</f>
        <v>5.7</v>
      </c>
      <c r="DN93" s="57">
        <f>'2022'!DF9</f>
        <v>138</v>
      </c>
      <c r="DO93" s="57">
        <f>'2022'!DG9</f>
        <v>3.65</v>
      </c>
      <c r="DP93" s="57">
        <f>'2022'!DH9</f>
        <v>31.4</v>
      </c>
      <c r="DQ93" s="56">
        <f>'2022'!DI9</f>
        <v>216</v>
      </c>
      <c r="DR93" s="56">
        <f>'2022'!DJ9</f>
        <v>3304</v>
      </c>
      <c r="DS93" s="56">
        <f>'2022'!DK9</f>
        <v>19</v>
      </c>
      <c r="DT93" s="56">
        <f>'2022'!DL9</f>
        <v>0</v>
      </c>
      <c r="DU93" s="58">
        <f>'2022'!DM9</f>
        <v>27</v>
      </c>
    </row>
    <row r="94" spans="1:125" ht="15.75" customHeight="1" x14ac:dyDescent="0.2">
      <c r="A94" s="33">
        <f t="shared" si="0"/>
        <v>92</v>
      </c>
      <c r="B94" s="11">
        <f>'2017'!A14</f>
        <v>12</v>
      </c>
      <c r="C94" s="11">
        <v>2017</v>
      </c>
      <c r="D94" s="34" t="str">
        <f>'2017'!B14</f>
        <v>Samaje Perine</v>
      </c>
      <c r="E94" s="14">
        <f>'2017'!C14</f>
        <v>7.1166666666666663</v>
      </c>
      <c r="F94" s="14">
        <f t="shared" si="6"/>
        <v>62.9</v>
      </c>
      <c r="G94" s="35">
        <f t="shared" si="2"/>
        <v>-5.1735002361004048E-2</v>
      </c>
      <c r="H94" s="36" t="str">
        <f>'2017'!D14</f>
        <v>Oklahoma</v>
      </c>
      <c r="I94" s="37">
        <f>'2017'!E14</f>
        <v>3</v>
      </c>
      <c r="J94" s="38">
        <f>'2017'!F14</f>
        <v>34958</v>
      </c>
      <c r="K94" s="39">
        <f>'2017'!G14</f>
        <v>29.63013698630137</v>
      </c>
      <c r="L94" s="39" t="str">
        <f>'2017'!H14</f>
        <v>JR</v>
      </c>
      <c r="M94" s="39">
        <f>'2017'!I14</f>
        <v>21.627397260273973</v>
      </c>
      <c r="N94" s="39" t="str">
        <f t="shared" si="3"/>
        <v>BRUISER</v>
      </c>
      <c r="O94" s="39" t="str">
        <f t="shared" si="9"/>
        <v>SLASHER</v>
      </c>
      <c r="P94" s="37">
        <f>'2017'!J14</f>
        <v>71</v>
      </c>
      <c r="Q94" s="37">
        <f>'2017'!K14</f>
        <v>233</v>
      </c>
      <c r="R94" s="37">
        <f>'2017'!L14</f>
        <v>4.66</v>
      </c>
      <c r="S94" s="59">
        <f>'2017'!M14</f>
        <v>114</v>
      </c>
      <c r="T94" s="41">
        <f>'2017'!N14</f>
        <v>0</v>
      </c>
      <c r="U94" s="42">
        <f>'2017'!O14</f>
        <v>0</v>
      </c>
      <c r="V94" s="42">
        <f>'2017'!P14</f>
        <v>0.3014401589140871</v>
      </c>
      <c r="W94" s="42">
        <f>'2017'!Q14</f>
        <v>0.21151893225010882</v>
      </c>
      <c r="X94" s="42">
        <f>'2017'!R14</f>
        <v>0.16209095951192456</v>
      </c>
      <c r="Y94" s="42">
        <f>'2017'!S14</f>
        <v>0.23176555921300585</v>
      </c>
      <c r="Z94" s="42">
        <f>'2017'!T14</f>
        <v>0.20858900329170527</v>
      </c>
      <c r="AA94" s="42">
        <f>'2017'!U14</f>
        <v>2.5961058412381426E-2</v>
      </c>
      <c r="AB94" s="42">
        <f>'2017'!V14</f>
        <v>2.564102564102564E-2</v>
      </c>
      <c r="AC94" s="42">
        <f>'2017'!W14</f>
        <v>2.5801042026703531E-2</v>
      </c>
      <c r="AD94" s="43">
        <f>'2017'!X14</f>
        <v>2.3220937824033179E-2</v>
      </c>
      <c r="AE94" s="44">
        <f>'2017'!Y14</f>
        <v>18.972602739726028</v>
      </c>
      <c r="AF94" s="45">
        <f>'2017'!Z14</f>
        <v>98.819408479669704</v>
      </c>
      <c r="AG94" s="45">
        <f>'2017'!AA14</f>
        <v>32.493354493156119</v>
      </c>
      <c r="AH94" s="45">
        <f>'2017'!AB14</f>
        <v>0.15816326530612246</v>
      </c>
      <c r="AI94" s="45">
        <f>'2017'!AC14</f>
        <v>6.5</v>
      </c>
      <c r="AJ94" s="45">
        <f t="shared" si="4"/>
        <v>8.1538461538461533</v>
      </c>
      <c r="AK94" s="45">
        <f t="shared" si="5"/>
        <v>4.8543689320388349E-2</v>
      </c>
      <c r="AL94" s="45">
        <f>'2017'!AD14</f>
        <v>100.4</v>
      </c>
      <c r="AM94" s="45">
        <f>'2017'!AE14</f>
        <v>3.61</v>
      </c>
      <c r="AN94" s="46">
        <f>'2017'!AF14</f>
        <v>47.3</v>
      </c>
      <c r="AO94" s="47">
        <f>'2017'!AG14</f>
        <v>4</v>
      </c>
      <c r="AP94" s="48">
        <f>'2017'!AH14</f>
        <v>2</v>
      </c>
      <c r="AQ94" s="48">
        <f>'2017'!AI14</f>
        <v>8</v>
      </c>
      <c r="AR94" s="48">
        <f t="shared" si="33"/>
        <v>5</v>
      </c>
      <c r="AS94" s="48">
        <f>'2017'!AK14</f>
        <v>1</v>
      </c>
      <c r="AT94" s="48">
        <f>'2017'!AL14</f>
        <v>5</v>
      </c>
      <c r="AU94" s="48">
        <f>'2017'!AM14</f>
        <v>4</v>
      </c>
      <c r="AV94" s="48">
        <f>'2017'!AN14</f>
        <v>2</v>
      </c>
      <c r="AW94" s="49" t="str">
        <f t="shared" si="34"/>
        <v>-</v>
      </c>
      <c r="AX94" s="50">
        <f>'2017'!AP14</f>
        <v>0.75</v>
      </c>
      <c r="AY94" s="55">
        <f>'2017'!AQ14</f>
        <v>0</v>
      </c>
      <c r="AZ94" s="56">
        <f>'2017'!AR14</f>
        <v>2098</v>
      </c>
      <c r="BA94" s="56">
        <f>'2017'!AS14</f>
        <v>0</v>
      </c>
      <c r="BB94" s="56">
        <f>'2017'!AT14</f>
        <v>0</v>
      </c>
      <c r="BC94" s="56">
        <f>'2017'!AU14</f>
        <v>0</v>
      </c>
      <c r="BD94" s="56">
        <f>'2017'!AV14</f>
        <v>0</v>
      </c>
      <c r="BE94" s="57">
        <f>'2017'!AW14</f>
        <v>0</v>
      </c>
      <c r="BF94" s="57">
        <f>'2017'!AX14</f>
        <v>0</v>
      </c>
      <c r="BG94" s="57">
        <f>'2017'!AY14</f>
        <v>0</v>
      </c>
      <c r="BH94" s="57">
        <f>'2017'!AZ14</f>
        <v>0</v>
      </c>
      <c r="BI94" s="56">
        <f>'2017'!BA14</f>
        <v>0</v>
      </c>
      <c r="BJ94" s="56">
        <f>'2017'!BB14</f>
        <v>4374</v>
      </c>
      <c r="BK94" s="56">
        <f>'2017'!BC14</f>
        <v>0</v>
      </c>
      <c r="BL94" s="56">
        <f>'2017'!BD14</f>
        <v>0</v>
      </c>
      <c r="BM94" s="58">
        <f>'2017'!BE14</f>
        <v>0</v>
      </c>
      <c r="BN94" s="55">
        <f>'2017'!BF14</f>
        <v>0</v>
      </c>
      <c r="BO94" s="56">
        <f>'2017'!BG14</f>
        <v>2911</v>
      </c>
      <c r="BP94" s="56">
        <f>'2017'!BH14</f>
        <v>0</v>
      </c>
      <c r="BQ94" s="56">
        <f>'2017'!BI14</f>
        <v>0</v>
      </c>
      <c r="BR94" s="56">
        <f>'2017'!BJ14</f>
        <v>0</v>
      </c>
      <c r="BS94" s="56">
        <f>'2017'!BK14</f>
        <v>0</v>
      </c>
      <c r="BT94" s="57">
        <f>'2017'!BL14</f>
        <v>0</v>
      </c>
      <c r="BU94" s="57">
        <f>'2017'!BM14</f>
        <v>0</v>
      </c>
      <c r="BV94" s="57">
        <f>'2017'!BN14</f>
        <v>0</v>
      </c>
      <c r="BW94" s="57">
        <f>'2017'!BO14</f>
        <v>0</v>
      </c>
      <c r="BX94" s="56">
        <f>'2017'!BP14</f>
        <v>0</v>
      </c>
      <c r="BY94" s="56">
        <f>'2017'!BQ14</f>
        <v>2588</v>
      </c>
      <c r="BZ94" s="56">
        <f>'2017'!BR14</f>
        <v>0</v>
      </c>
      <c r="CA94" s="56">
        <f>'2017'!BS14</f>
        <v>0</v>
      </c>
      <c r="CB94" s="58">
        <f>'2017'!BT14</f>
        <v>0</v>
      </c>
      <c r="CC94" s="55">
        <f>'2017'!BU14</f>
        <v>1713</v>
      </c>
      <c r="CD94" s="56">
        <f>'2017'!BV14</f>
        <v>3395</v>
      </c>
      <c r="CE94" s="56">
        <f>'2017'!BW14</f>
        <v>21</v>
      </c>
      <c r="CF94" s="56">
        <f>'2017'!BX14</f>
        <v>0</v>
      </c>
      <c r="CG94" s="56">
        <f>'2017'!BY14</f>
        <v>262</v>
      </c>
      <c r="CH94" s="56">
        <f>'2017'!BZ14</f>
        <v>74</v>
      </c>
      <c r="CI94" s="57">
        <f>'2017'!CA14</f>
        <v>6.5</v>
      </c>
      <c r="CJ94" s="57">
        <f>'2017'!CB14</f>
        <v>100.4</v>
      </c>
      <c r="CK94" s="57">
        <f>'2017'!CC14</f>
        <v>3.61</v>
      </c>
      <c r="CL94" s="57">
        <f>'2017'!CD14</f>
        <v>47.3</v>
      </c>
      <c r="CM94" s="56">
        <f>'2017'!CE14</f>
        <v>108</v>
      </c>
      <c r="CN94" s="56">
        <f>'2017'!CF14</f>
        <v>2646</v>
      </c>
      <c r="CO94" s="56">
        <f>'2017'!CG14</f>
        <v>15</v>
      </c>
      <c r="CP94" s="56">
        <f>'2017'!CH14</f>
        <v>0</v>
      </c>
      <c r="CQ94" s="58">
        <f>'2017'!CI14</f>
        <v>0</v>
      </c>
      <c r="CR94" s="55">
        <f>'2017'!CJ14</f>
        <v>1354</v>
      </c>
      <c r="CS94" s="56">
        <f>'2017'!CK14</f>
        <v>2887</v>
      </c>
      <c r="CT94" s="56">
        <f>'2017'!CL14</f>
        <v>16</v>
      </c>
      <c r="CU94" s="56">
        <f>'2017'!CM14</f>
        <v>0</v>
      </c>
      <c r="CV94" s="56">
        <f>'2017'!CN14</f>
        <v>226</v>
      </c>
      <c r="CW94" s="56">
        <f>'2017'!CO14</f>
        <v>50</v>
      </c>
      <c r="CX94" s="57">
        <f>'2017'!CP14</f>
        <v>6</v>
      </c>
      <c r="CY94" s="57">
        <f>'2017'!CQ14</f>
        <v>79.8</v>
      </c>
      <c r="CZ94" s="57">
        <f>'2017'!CR14</f>
        <v>3.55</v>
      </c>
      <c r="DA94" s="57">
        <f>'2017'!CS14</f>
        <v>43.1</v>
      </c>
      <c r="DB94" s="56">
        <f>'2017'!CT14</f>
        <v>104</v>
      </c>
      <c r="DC94" s="56">
        <f>'2017'!CU14</f>
        <v>4006</v>
      </c>
      <c r="DD94" s="56">
        <f>'2017'!CV14</f>
        <v>14</v>
      </c>
      <c r="DE94" s="56">
        <f>'2017'!CW14</f>
        <v>0</v>
      </c>
      <c r="DF94" s="58">
        <f>'2017'!CX14</f>
        <v>0</v>
      </c>
      <c r="DG94" s="55">
        <f>'2017'!CY14</f>
        <v>1063</v>
      </c>
      <c r="DH94" s="56">
        <f>'2017'!CZ14</f>
        <v>3078</v>
      </c>
      <c r="DI94" s="56">
        <f>'2017'!DA14</f>
        <v>12</v>
      </c>
      <c r="DJ94" s="56">
        <f>'2017'!DB14</f>
        <v>0</v>
      </c>
      <c r="DK94" s="56">
        <f>'2017'!DC14</f>
        <v>196</v>
      </c>
      <c r="DL94" s="56">
        <f>'2017'!DD14</f>
        <v>31</v>
      </c>
      <c r="DM94" s="57">
        <f>'2017'!DE14</f>
        <v>5.4</v>
      </c>
      <c r="DN94" s="57">
        <f>'2017'!DF14</f>
        <v>55.4</v>
      </c>
      <c r="DO94" s="57">
        <f>'2017'!DG14</f>
        <v>3.26</v>
      </c>
      <c r="DP94" s="57">
        <f>'2017'!DH14</f>
        <v>36.4</v>
      </c>
      <c r="DQ94" s="56">
        <f>'2017'!DI14</f>
        <v>106</v>
      </c>
      <c r="DR94" s="56">
        <f>'2017'!DJ14</f>
        <v>4134</v>
      </c>
      <c r="DS94" s="56">
        <f>'2017'!DK14</f>
        <v>10</v>
      </c>
      <c r="DT94" s="56">
        <f>'2017'!DL14</f>
        <v>0</v>
      </c>
      <c r="DU94" s="58">
        <f>'2017'!DM14</f>
        <v>0</v>
      </c>
    </row>
    <row r="95" spans="1:125" ht="15.75" customHeight="1" x14ac:dyDescent="0.2">
      <c r="A95" s="33">
        <f t="shared" si="0"/>
        <v>93</v>
      </c>
      <c r="B95" s="11">
        <f>'2024'!A12</f>
        <v>10</v>
      </c>
      <c r="C95" s="11">
        <v>2024</v>
      </c>
      <c r="D95" s="34" t="str">
        <f>'2024'!B12</f>
        <v>Tyrone Tracy</v>
      </c>
      <c r="E95" s="14">
        <f>'2024'!C12</f>
        <v>7.1055555555555561</v>
      </c>
      <c r="F95" s="14">
        <f t="shared" si="6"/>
        <v>62.5</v>
      </c>
      <c r="G95" s="35">
        <f t="shared" si="2"/>
        <v>-5.6304587889883385E-2</v>
      </c>
      <c r="H95" s="36" t="str">
        <f>'2024'!D12</f>
        <v>Purdue</v>
      </c>
      <c r="I95" s="37">
        <f>'2024'!E12</f>
        <v>2</v>
      </c>
      <c r="J95" s="38">
        <f>'2024'!F12</f>
        <v>36487</v>
      </c>
      <c r="K95" s="39">
        <f>'2024'!G12</f>
        <v>25.44109589041096</v>
      </c>
      <c r="L95" s="39" t="str">
        <f>'2024'!H12</f>
        <v>RS SR</v>
      </c>
      <c r="M95" s="39">
        <f>'2024'!I12</f>
        <v>24.443835616438356</v>
      </c>
      <c r="N95" s="39" t="str">
        <f t="shared" si="3"/>
        <v>DYNAMIC</v>
      </c>
      <c r="O95" s="39" t="str">
        <f t="shared" si="9"/>
        <v>+RECEIVER</v>
      </c>
      <c r="P95" s="37">
        <f>'2024'!J12</f>
        <v>71</v>
      </c>
      <c r="Q95" s="37">
        <f>'2024'!K12</f>
        <v>209</v>
      </c>
      <c r="R95" s="37">
        <f>'2024'!L12</f>
        <v>4.4800000000000004</v>
      </c>
      <c r="S95" s="40">
        <f>'2024'!M12</f>
        <v>166</v>
      </c>
      <c r="T95" s="41">
        <f>'2024'!N12</f>
        <v>0.13180816455032007</v>
      </c>
      <c r="U95" s="42">
        <f>'2024'!O12</f>
        <v>5.9685295713510576E-2</v>
      </c>
      <c r="V95" s="42">
        <f>'2024'!P12</f>
        <v>8.5744247733020793E-2</v>
      </c>
      <c r="W95" s="42">
        <f>'2024'!Q12</f>
        <v>6.0030015007503747E-2</v>
      </c>
      <c r="X95" s="42">
        <f>'2024'!R12</f>
        <v>0.20366696148973301</v>
      </c>
      <c r="Y95" s="42">
        <f>'2024'!S12</f>
        <v>0.20366696148973301</v>
      </c>
      <c r="Z95" s="42">
        <f>'2024'!T12</f>
        <v>0.20366696148973301</v>
      </c>
      <c r="AA95" s="42">
        <f>'2024'!U12</f>
        <v>5.0727608116417293E-2</v>
      </c>
      <c r="AB95" s="42">
        <f>'2024'!V12</f>
        <v>5.9400826446280995E-2</v>
      </c>
      <c r="AC95" s="42">
        <f>'2024'!W12</f>
        <v>5.9400826446280995E-2</v>
      </c>
      <c r="AD95" s="43">
        <f>'2024'!X12</f>
        <v>5.9400826446280995E-2</v>
      </c>
      <c r="AE95" s="44">
        <f>'2024'!Y12</f>
        <v>23.797260273972604</v>
      </c>
      <c r="AF95" s="45">
        <f>'2024'!Z12</f>
        <v>103.76818623953884</v>
      </c>
      <c r="AG95" s="45">
        <f>'2024'!AA12</f>
        <v>29.146399523903987</v>
      </c>
      <c r="AH95" s="45">
        <f>'2024'!AB12</f>
        <v>0.40350877192982454</v>
      </c>
      <c r="AI95" s="45">
        <f>'2024'!AC12</f>
        <v>8.117647058823529</v>
      </c>
      <c r="AJ95" s="45">
        <f t="shared" si="4"/>
        <v>10.621621621621621</v>
      </c>
      <c r="AK95" s="45">
        <f t="shared" si="5"/>
        <v>0.14285714285714285</v>
      </c>
      <c r="AL95" s="45">
        <f>'2024'!AD12</f>
        <v>163.5</v>
      </c>
      <c r="AM95" s="45">
        <f>'2024'!AE12</f>
        <v>4.4400000000000004</v>
      </c>
      <c r="AN95" s="46">
        <f>'2024'!AF12</f>
        <v>52.9</v>
      </c>
      <c r="AO95" s="47">
        <f>'2024'!AG12</f>
        <v>4</v>
      </c>
      <c r="AP95" s="48">
        <f>'2024'!AH12</f>
        <v>6</v>
      </c>
      <c r="AQ95" s="48">
        <f>'2024'!AI12</f>
        <v>0</v>
      </c>
      <c r="AR95" s="48">
        <f>'2024'!AJ12</f>
        <v>7</v>
      </c>
      <c r="AS95" s="48">
        <f>'2024'!AK12</f>
        <v>10</v>
      </c>
      <c r="AT95" s="48">
        <f>'2024'!AL12</f>
        <v>8</v>
      </c>
      <c r="AU95" s="48">
        <f>'2024'!AM12</f>
        <v>8</v>
      </c>
      <c r="AV95" s="48">
        <f>'2024'!AN12</f>
        <v>6</v>
      </c>
      <c r="AW95" s="49">
        <f>'2024'!AO12</f>
        <v>3</v>
      </c>
      <c r="AX95" s="50">
        <f>'2024'!AP12</f>
        <v>0</v>
      </c>
      <c r="AY95" s="55">
        <f>'2024'!AQ12</f>
        <v>39</v>
      </c>
      <c r="AZ95" s="56">
        <f>'2024'!AR12</f>
        <v>1788.8</v>
      </c>
      <c r="BA95" s="56">
        <f>'2024'!AS12</f>
        <v>16.900000000000002</v>
      </c>
      <c r="BB95" s="56">
        <f>'2024'!AT12</f>
        <v>16.900000000000002</v>
      </c>
      <c r="BC95" s="56">
        <f>'2024'!AU12</f>
        <v>6</v>
      </c>
      <c r="BD95" s="56">
        <f>'2024'!AV12</f>
        <v>0</v>
      </c>
      <c r="BE95" s="57">
        <f>'2024'!AW12</f>
        <v>6.5</v>
      </c>
      <c r="BF95" s="57">
        <f>'2024'!AX12</f>
        <v>66.7</v>
      </c>
      <c r="BG95" s="57">
        <f>'2024'!AY12</f>
        <v>2</v>
      </c>
      <c r="BH95" s="57">
        <f>'2024'!AZ12</f>
        <v>59</v>
      </c>
      <c r="BI95" s="56">
        <f>'2024'!BA12</f>
        <v>589</v>
      </c>
      <c r="BJ95" s="56">
        <f>'2024'!BB12</f>
        <v>2975.7000000000003</v>
      </c>
      <c r="BK95" s="56">
        <f>'2024'!BC12</f>
        <v>36</v>
      </c>
      <c r="BL95" s="56">
        <f>'2024'!BD12</f>
        <v>3</v>
      </c>
      <c r="BM95" s="58">
        <f>'2024'!BE12</f>
        <v>15.6</v>
      </c>
      <c r="BN95" s="55">
        <f>'2024'!BF12</f>
        <v>22</v>
      </c>
      <c r="BO95" s="56">
        <f>'2024'!BG12</f>
        <v>1368</v>
      </c>
      <c r="BP95" s="56">
        <f>'2024'!BH12</f>
        <v>0</v>
      </c>
      <c r="BQ95" s="56">
        <f>'2024'!BI12</f>
        <v>0</v>
      </c>
      <c r="BR95" s="56">
        <f>'2024'!BJ12</f>
        <v>2</v>
      </c>
      <c r="BS95" s="56">
        <f>'2024'!BK12</f>
        <v>0</v>
      </c>
      <c r="BT95" s="57">
        <f>'2024'!BL12</f>
        <v>11</v>
      </c>
      <c r="BU95" s="57">
        <f>'2024'!BM12</f>
        <v>46.9</v>
      </c>
      <c r="BV95" s="57">
        <f>'2024'!BN12</f>
        <v>2.5</v>
      </c>
      <c r="BW95" s="57">
        <f>'2024'!BO12</f>
        <v>95.5</v>
      </c>
      <c r="BX95" s="56">
        <f>'2024'!BP12</f>
        <v>154</v>
      </c>
      <c r="BY95" s="56">
        <f>'2024'!BQ12</f>
        <v>1580.8</v>
      </c>
      <c r="BZ95" s="56">
        <f>'2024'!BR12</f>
        <v>14</v>
      </c>
      <c r="CA95" s="56">
        <f>'2024'!BS12</f>
        <v>1</v>
      </c>
      <c r="CB95" s="58">
        <f>'2024'!BT12</f>
        <v>8.8000000000000007</v>
      </c>
      <c r="CC95" s="55">
        <f>'2024'!BU12</f>
        <v>39</v>
      </c>
      <c r="CD95" s="56">
        <f>'2024'!BV12</f>
        <v>1609.3999999999999</v>
      </c>
      <c r="CE95" s="56">
        <f>'2024'!BW12</f>
        <v>1</v>
      </c>
      <c r="CF95" s="56">
        <f>'2024'!BX12</f>
        <v>16.900000000000002</v>
      </c>
      <c r="CG95" s="56">
        <f>'2024'!BY12</f>
        <v>8</v>
      </c>
      <c r="CH95" s="56">
        <f>'2024'!BZ12</f>
        <v>3</v>
      </c>
      <c r="CI95" s="57">
        <f>'2024'!CA12</f>
        <v>4.875</v>
      </c>
      <c r="CJ95" s="57">
        <f>'2024'!CB12</f>
        <v>52.3</v>
      </c>
      <c r="CK95" s="57">
        <f>'2024'!CC12</f>
        <v>2.88</v>
      </c>
      <c r="CL95" s="57">
        <f>'2024'!CD12</f>
        <v>0</v>
      </c>
      <c r="CM95" s="56">
        <f>'2024'!CE12</f>
        <v>100</v>
      </c>
      <c r="CN95" s="56">
        <f>'2024'!CF12</f>
        <v>11.700000000000001</v>
      </c>
      <c r="CO95" s="56">
        <f>'2024'!CG12</f>
        <v>14</v>
      </c>
      <c r="CP95" s="56">
        <f>'2024'!CH12</f>
        <v>1</v>
      </c>
      <c r="CQ95" s="58">
        <f>'2024'!CI12</f>
        <v>11.700000000000001</v>
      </c>
      <c r="CR95" s="55">
        <f>'2024'!CJ12</f>
        <v>138</v>
      </c>
      <c r="CS95" s="56">
        <f>'2024'!CK12</f>
        <v>1694</v>
      </c>
      <c r="CT95" s="56">
        <f>'2024'!CL12</f>
        <v>0</v>
      </c>
      <c r="CU95" s="56">
        <f>'2024'!CM12</f>
        <v>16.8</v>
      </c>
      <c r="CV95" s="56">
        <f>'2024'!CN12</f>
        <v>17</v>
      </c>
      <c r="CW95" s="56">
        <f>'2024'!CO12</f>
        <v>8</v>
      </c>
      <c r="CX95" s="57">
        <f>'2024'!CP12</f>
        <v>8.117647058823529</v>
      </c>
      <c r="CY95" s="57">
        <f>'2024'!CQ12</f>
        <v>120.7</v>
      </c>
      <c r="CZ95" s="57">
        <f>'2024'!CR12</f>
        <v>4.18</v>
      </c>
      <c r="DA95" s="57">
        <f>'2024'!CS12</f>
        <v>52.9</v>
      </c>
      <c r="DB95" s="56">
        <f>'2024'!CT12</f>
        <v>198</v>
      </c>
      <c r="DC95" s="56">
        <f>'2024'!CU12</f>
        <v>3903.2000000000003</v>
      </c>
      <c r="DD95" s="56">
        <f>'2024'!CV12</f>
        <v>28</v>
      </c>
      <c r="DE95" s="56">
        <f>'2024'!CW12</f>
        <v>0</v>
      </c>
      <c r="DF95" s="58">
        <f>'2024'!CX12</f>
        <v>26.599999999999998</v>
      </c>
      <c r="DG95" s="55">
        <f>'2024'!CY12</f>
        <v>714</v>
      </c>
      <c r="DH95" s="56">
        <f>'2024'!CZ12</f>
        <v>1860.1</v>
      </c>
      <c r="DI95" s="56">
        <f>'2024'!DA12</f>
        <v>8</v>
      </c>
      <c r="DJ95" s="56">
        <f>'2024'!DB12</f>
        <v>18.7</v>
      </c>
      <c r="DK95" s="56">
        <f>'2024'!DC12</f>
        <v>114</v>
      </c>
      <c r="DL95" s="56">
        <f>'2024'!DD12</f>
        <v>46</v>
      </c>
      <c r="DM95" s="57">
        <f>'2024'!DE12</f>
        <v>6.2631578947368425</v>
      </c>
      <c r="DN95" s="57">
        <f>'2024'!DF12</f>
        <v>163.5</v>
      </c>
      <c r="DO95" s="57">
        <f>'2024'!DG12</f>
        <v>4.4400000000000004</v>
      </c>
      <c r="DP95" s="57">
        <f>'2024'!DH12</f>
        <v>49.6</v>
      </c>
      <c r="DQ95" s="56">
        <f>'2024'!DI12</f>
        <v>138</v>
      </c>
      <c r="DR95" s="56">
        <f>'2024'!DJ12</f>
        <v>2323.1999999999998</v>
      </c>
      <c r="DS95" s="56">
        <f>'2024'!DK12</f>
        <v>19</v>
      </c>
      <c r="DT95" s="56">
        <f>'2024'!DL12</f>
        <v>0</v>
      </c>
      <c r="DU95" s="58">
        <f>'2024'!DM12</f>
        <v>14.3</v>
      </c>
    </row>
    <row r="96" spans="1:125" ht="15.75" customHeight="1" x14ac:dyDescent="0.2">
      <c r="A96" s="33">
        <f t="shared" si="0"/>
        <v>94</v>
      </c>
      <c r="B96" s="11">
        <f>'2020'!A13</f>
        <v>11</v>
      </c>
      <c r="C96" s="11">
        <v>2020</v>
      </c>
      <c r="D96" s="34" t="str">
        <f>'2020'!B13</f>
        <v>Jason Huntley</v>
      </c>
      <c r="E96" s="14">
        <f>'2020'!C13</f>
        <v>7.0722222222222229</v>
      </c>
      <c r="F96" s="14">
        <f t="shared" si="6"/>
        <v>62</v>
      </c>
      <c r="G96" s="35">
        <f t="shared" si="2"/>
        <v>-7.0013344476522479E-2</v>
      </c>
      <c r="H96" s="36" t="str">
        <f>'2020'!D13</f>
        <v>New Mexico State</v>
      </c>
      <c r="I96" s="37">
        <f>'2020'!E13</f>
        <v>10</v>
      </c>
      <c r="J96" s="38">
        <f>'2020'!F13</f>
        <v>35905</v>
      </c>
      <c r="K96" s="39">
        <f>'2020'!G13</f>
        <v>27.035616438356165</v>
      </c>
      <c r="L96" s="39" t="str">
        <f>'2020'!H13</f>
        <v>SR</v>
      </c>
      <c r="M96" s="39">
        <f>'2020'!I13</f>
        <v>22.024657534246575</v>
      </c>
      <c r="N96" s="39" t="str">
        <f t="shared" si="3"/>
        <v>JITTERBUG</v>
      </c>
      <c r="O96" s="39" t="str">
        <f t="shared" si="9"/>
        <v>+RECEIVER</v>
      </c>
      <c r="P96" s="37">
        <f>'2020'!J13</f>
        <v>69</v>
      </c>
      <c r="Q96" s="37">
        <f>'2020'!K13</f>
        <v>194</v>
      </c>
      <c r="R96" s="37">
        <f>'2020'!L13</f>
        <v>4.37</v>
      </c>
      <c r="S96" s="40">
        <f>'2020'!M13</f>
        <v>172</v>
      </c>
      <c r="T96" s="41">
        <f>'2020'!N13</f>
        <v>0</v>
      </c>
      <c r="U96" s="42">
        <f>'2020'!O13</f>
        <v>3.9991961414791E-2</v>
      </c>
      <c r="V96" s="42">
        <f>'2020'!P13</f>
        <v>0.13683304647160069</v>
      </c>
      <c r="W96" s="42">
        <f>'2020'!Q13</f>
        <v>0.22986954565901935</v>
      </c>
      <c r="X96" s="42">
        <f>'2020'!R13</f>
        <v>0.29494576505885067</v>
      </c>
      <c r="Y96" s="42">
        <f>'2020'!S13</f>
        <v>0.29494576505885067</v>
      </c>
      <c r="Z96" s="42">
        <f>'2020'!T13</f>
        <v>0.17696745903531039</v>
      </c>
      <c r="AA96" s="42">
        <f>'2020'!U13</f>
        <v>0.16247642991829039</v>
      </c>
      <c r="AB96" s="42">
        <f>'2020'!V13</f>
        <v>6.8939103791650705E-2</v>
      </c>
      <c r="AC96" s="42">
        <f>'2020'!W13</f>
        <v>0.11570776685497056</v>
      </c>
      <c r="AD96" s="43">
        <f>'2020'!X13</f>
        <v>6.9424660112982331E-2</v>
      </c>
      <c r="AE96" s="44">
        <f>'2020'!Y13</f>
        <v>20.378082191780823</v>
      </c>
      <c r="AF96" s="45">
        <f>'2020'!Z13</f>
        <v>106.39126622440783</v>
      </c>
      <c r="AG96" s="45">
        <f>'2020'!AA13</f>
        <v>28.645662675908419</v>
      </c>
      <c r="AH96" s="45">
        <f>'2020'!AB13</f>
        <v>0.32704402515723269</v>
      </c>
      <c r="AI96" s="45">
        <f>'2020'!AC13</f>
        <v>6.9</v>
      </c>
      <c r="AJ96" s="45">
        <f t="shared" si="4"/>
        <v>12.166666666666666</v>
      </c>
      <c r="AK96" s="45">
        <f t="shared" si="5"/>
        <v>0.18877551020408162</v>
      </c>
      <c r="AL96" s="45">
        <f>'2020'!AD13</f>
        <v>111.9</v>
      </c>
      <c r="AM96" s="45">
        <f>'2020'!AE13</f>
        <v>3.78</v>
      </c>
      <c r="AN96" s="46">
        <f>'2020'!AF13</f>
        <v>57.8</v>
      </c>
      <c r="AO96" s="47">
        <f>'2020'!AG13</f>
        <v>3</v>
      </c>
      <c r="AP96" s="48">
        <f>'2020'!AH13</f>
        <v>7</v>
      </c>
      <c r="AQ96" s="48">
        <f>'2020'!AI13</f>
        <v>4</v>
      </c>
      <c r="AR96" s="48">
        <f t="shared" ref="AR96:AR97" si="35">IF(AF96&gt;113.25,10,IF(AF96&gt;=107.84,9,IF(AF96&gt;=105.37,8,IF(AF96&gt;=103.25,7,IF(AF96&gt;=100.55,6,IF(AF96&gt;=98.75,5,IF(AF96&gt;=96.08,4,IF(AF96&gt;=94.39,3,IF(AF96&gt;=88.43,2,IF(AF96&gt;=85.16,1,IF(AF96&lt;85.16,0,FALSE)))))))))))</f>
        <v>8</v>
      </c>
      <c r="AS96" s="48">
        <f>'2020'!AK13</f>
        <v>9</v>
      </c>
      <c r="AT96" s="48">
        <f>'2020'!AL13</f>
        <v>6</v>
      </c>
      <c r="AU96" s="48">
        <f>'2020'!AM13</f>
        <v>5</v>
      </c>
      <c r="AV96" s="48">
        <f>'2020'!AN13</f>
        <v>3</v>
      </c>
      <c r="AW96" s="49" t="str">
        <f t="shared" ref="AW96:AW97" si="36">IF(S96=1,10,IF(S96=2,7,IF(S96=3,6,IF(S96=4,4,IF(S96=5,3,IF(S96=6,2,IF(S96=7,1,IF(S96=0,0,"-"))))))))</f>
        <v>-</v>
      </c>
      <c r="AX96" s="50">
        <f>'2020'!AP13</f>
        <v>0</v>
      </c>
      <c r="AY96" s="55">
        <f>'2020'!AQ13</f>
        <v>0</v>
      </c>
      <c r="AZ96" s="56">
        <f>'2020'!AR13</f>
        <v>2166</v>
      </c>
      <c r="BA96" s="56">
        <f>'2020'!AS13</f>
        <v>0</v>
      </c>
      <c r="BB96" s="56">
        <f>'2020'!AT13</f>
        <v>16</v>
      </c>
      <c r="BC96" s="56">
        <f>'2020'!AU13</f>
        <v>0</v>
      </c>
      <c r="BD96" s="56">
        <f>'2020'!AV13</f>
        <v>0</v>
      </c>
      <c r="BE96" s="57">
        <f>'2020'!AW13</f>
        <v>0</v>
      </c>
      <c r="BF96" s="57">
        <f>'2020'!AX13</f>
        <v>0</v>
      </c>
      <c r="BG96" s="57">
        <f>'2020'!AY13</f>
        <v>0</v>
      </c>
      <c r="BH96" s="57">
        <f>'2020'!AZ13</f>
        <v>0</v>
      </c>
      <c r="BI96" s="56">
        <f>'2020'!BA13</f>
        <v>0</v>
      </c>
      <c r="BJ96" s="56">
        <f>'2020'!BB13</f>
        <v>3034</v>
      </c>
      <c r="BK96" s="56">
        <f>'2020'!BC13</f>
        <v>0</v>
      </c>
      <c r="BL96" s="56">
        <f>'2020'!BD13</f>
        <v>0</v>
      </c>
      <c r="BM96" s="58">
        <f>'2020'!BE13</f>
        <v>26</v>
      </c>
      <c r="BN96" s="55">
        <f>'2020'!BF13</f>
        <v>164</v>
      </c>
      <c r="BO96" s="56">
        <f>'2020'!BG13</f>
        <v>2051</v>
      </c>
      <c r="BP96" s="56">
        <f>'2020'!BH13</f>
        <v>1</v>
      </c>
      <c r="BQ96" s="56">
        <f>'2020'!BI13</f>
        <v>13</v>
      </c>
      <c r="BR96" s="56">
        <f>'2020'!BJ13</f>
        <v>39</v>
      </c>
      <c r="BS96" s="56">
        <f>'2020'!BK13</f>
        <v>5</v>
      </c>
      <c r="BT96" s="57">
        <f>'2020'!BL13</f>
        <v>4.2</v>
      </c>
      <c r="BU96" s="57">
        <f>'2020'!BM13</f>
        <v>24</v>
      </c>
      <c r="BV96" s="57">
        <f>'2020'!BN13</f>
        <v>2.2599999999999998</v>
      </c>
      <c r="BW96" s="57">
        <f>'2020'!BO13</f>
        <v>20.7</v>
      </c>
      <c r="BX96" s="56">
        <f>'2020'!BP13</f>
        <v>35</v>
      </c>
      <c r="BY96" s="56">
        <f>'2020'!BQ13</f>
        <v>2925</v>
      </c>
      <c r="BZ96" s="56">
        <f>'2020'!BR13</f>
        <v>8</v>
      </c>
      <c r="CA96" s="56">
        <f>'2020'!BS13</f>
        <v>0</v>
      </c>
      <c r="CB96" s="58">
        <f>'2020'!BT13</f>
        <v>22</v>
      </c>
      <c r="CC96" s="55">
        <f>'2020'!BU13</f>
        <v>432</v>
      </c>
      <c r="CD96" s="56">
        <f>'2020'!BV13</f>
        <v>1388</v>
      </c>
      <c r="CE96" s="56">
        <f>'2020'!BW13</f>
        <v>1</v>
      </c>
      <c r="CF96" s="56">
        <f>'2020'!BX13</f>
        <v>18</v>
      </c>
      <c r="CG96" s="56">
        <f>'2020'!BY13</f>
        <v>72</v>
      </c>
      <c r="CH96" s="56">
        <f>'2020'!BZ13</f>
        <v>24</v>
      </c>
      <c r="CI96" s="57">
        <f>'2020'!CA13</f>
        <v>6</v>
      </c>
      <c r="CJ96" s="57">
        <f>'2020'!CB13</f>
        <v>130</v>
      </c>
      <c r="CK96" s="57">
        <f>'2020'!CC13</f>
        <v>4.3899999999999997</v>
      </c>
      <c r="CL96" s="57">
        <f>'2020'!CD13</f>
        <v>28</v>
      </c>
      <c r="CM96" s="56">
        <f>'2020'!CE13</f>
        <v>363</v>
      </c>
      <c r="CN96" s="56">
        <f>'2020'!CF13</f>
        <v>4422</v>
      </c>
      <c r="CO96" s="56">
        <f>'2020'!CG13</f>
        <v>36</v>
      </c>
      <c r="CP96" s="56">
        <f>'2020'!CH13</f>
        <v>0</v>
      </c>
      <c r="CQ96" s="58">
        <f>'2020'!CI13</f>
        <v>29</v>
      </c>
      <c r="CR96" s="55">
        <f>'2020'!CJ13</f>
        <v>505</v>
      </c>
      <c r="CS96" s="56">
        <f>'2020'!CK13</f>
        <v>1264</v>
      </c>
      <c r="CT96" s="56">
        <f>'2020'!CL13</f>
        <v>7</v>
      </c>
      <c r="CU96" s="56">
        <f>'2020'!CM13</f>
        <v>14</v>
      </c>
      <c r="CV96" s="56">
        <f>'2020'!CN13</f>
        <v>109</v>
      </c>
      <c r="CW96" s="56">
        <f>'2020'!CO13</f>
        <v>26</v>
      </c>
      <c r="CX96" s="57">
        <f>'2020'!CP13</f>
        <v>4.5999999999999996</v>
      </c>
      <c r="CY96" s="57">
        <f>'2020'!CQ13</f>
        <v>55.2</v>
      </c>
      <c r="CZ96" s="57">
        <f>'2020'!CR13</f>
        <v>2.46</v>
      </c>
      <c r="DA96" s="57">
        <f>'2020'!CS13</f>
        <v>25.1</v>
      </c>
      <c r="DB96" s="56">
        <f>'2020'!CT13</f>
        <v>517</v>
      </c>
      <c r="DC96" s="56">
        <f>'2020'!CU13</f>
        <v>3182</v>
      </c>
      <c r="DD96" s="56">
        <f>'2020'!CV13</f>
        <v>9</v>
      </c>
      <c r="DE96" s="56">
        <f>'2020'!CW13</f>
        <v>0</v>
      </c>
      <c r="DF96" s="58">
        <f>'2020'!CX13</f>
        <v>16</v>
      </c>
      <c r="DG96" s="55">
        <f>'2020'!CY13</f>
        <v>1098</v>
      </c>
      <c r="DH96" s="56">
        <f>'2020'!CZ13</f>
        <v>1722</v>
      </c>
      <c r="DI96" s="56">
        <f>'2020'!DA13</f>
        <v>9</v>
      </c>
      <c r="DJ96" s="56">
        <f>'2020'!DB13</f>
        <v>16</v>
      </c>
      <c r="DK96" s="56">
        <f>'2020'!DC13</f>
        <v>159</v>
      </c>
      <c r="DL96" s="56">
        <f>'2020'!DD13</f>
        <v>52</v>
      </c>
      <c r="DM96" s="57">
        <f>'2020'!DE13</f>
        <v>6.9</v>
      </c>
      <c r="DN96" s="57">
        <f>'2020'!DF13</f>
        <v>111.9</v>
      </c>
      <c r="DO96" s="57">
        <f>'2020'!DG13</f>
        <v>3.78</v>
      </c>
      <c r="DP96" s="57">
        <f>'2020'!DH13</f>
        <v>57.8</v>
      </c>
      <c r="DQ96" s="56">
        <f>'2020'!DI13</f>
        <v>180</v>
      </c>
      <c r="DR96" s="56">
        <f>'2020'!DJ13</f>
        <v>2611</v>
      </c>
      <c r="DS96" s="56">
        <f>'2020'!DK13</f>
        <v>37</v>
      </c>
      <c r="DT96" s="56">
        <f>'2020'!DL13</f>
        <v>0</v>
      </c>
      <c r="DU96" s="58">
        <f>'2020'!DM13</f>
        <v>15</v>
      </c>
    </row>
    <row r="97" spans="1:125" ht="15.75" customHeight="1" x14ac:dyDescent="0.2">
      <c r="A97" s="33">
        <f t="shared" si="0"/>
        <v>95</v>
      </c>
      <c r="B97" s="11">
        <f>'2017'!A15</f>
        <v>13</v>
      </c>
      <c r="C97" s="11">
        <v>2017</v>
      </c>
      <c r="D97" s="34" t="str">
        <f>'2017'!B15</f>
        <v>Marlon Mack</v>
      </c>
      <c r="E97" s="14">
        <f>'2017'!C15</f>
        <v>7.0500000000000007</v>
      </c>
      <c r="F97" s="14">
        <f t="shared" si="6"/>
        <v>61.6</v>
      </c>
      <c r="G97" s="35">
        <f t="shared" si="2"/>
        <v>-7.9152515534281889E-2</v>
      </c>
      <c r="H97" s="36" t="str">
        <f>'2017'!D15</f>
        <v>South Florida</v>
      </c>
      <c r="I97" s="37">
        <f>'2017'!E15</f>
        <v>6</v>
      </c>
      <c r="J97" s="38">
        <f>'2017'!F15</f>
        <v>35131</v>
      </c>
      <c r="K97" s="39">
        <f>'2017'!G15</f>
        <v>29.156164383561645</v>
      </c>
      <c r="L97" s="39" t="str">
        <f>'2017'!H15</f>
        <v>JR</v>
      </c>
      <c r="M97" s="39">
        <f>'2017'!I15</f>
        <v>21.153424657534245</v>
      </c>
      <c r="N97" s="39" t="str">
        <f t="shared" si="3"/>
        <v>DYNAMIC</v>
      </c>
      <c r="O97" s="39" t="str">
        <f t="shared" si="9"/>
        <v>HORSE</v>
      </c>
      <c r="P97" s="37">
        <f>'2017'!J15</f>
        <v>71</v>
      </c>
      <c r="Q97" s="37">
        <f>'2017'!K15</f>
        <v>213</v>
      </c>
      <c r="R97" s="37">
        <f>'2017'!L15</f>
        <v>4.5</v>
      </c>
      <c r="S97" s="59">
        <f>'2017'!M15</f>
        <v>143</v>
      </c>
      <c r="T97" s="41">
        <f>'2017'!N15</f>
        <v>0</v>
      </c>
      <c r="U97" s="42">
        <f>'2017'!O15</f>
        <v>0</v>
      </c>
      <c r="V97" s="42">
        <f>'2017'!P15</f>
        <v>0.33068927789934355</v>
      </c>
      <c r="W97" s="42">
        <f>'2017'!Q15</f>
        <v>0.26093015154154331</v>
      </c>
      <c r="X97" s="42">
        <f>'2017'!R15</f>
        <v>0.2124812030075188</v>
      </c>
      <c r="Y97" s="42">
        <f>'2017'!S15</f>
        <v>0.27158524045343119</v>
      </c>
      <c r="Z97" s="42">
        <f>'2017'!T15</f>
        <v>0.19010966831740181</v>
      </c>
      <c r="AA97" s="42">
        <f>'2017'!U15</f>
        <v>4.3769716088328074E-2</v>
      </c>
      <c r="AB97" s="42">
        <f>'2017'!V15</f>
        <v>7.7184631077864677E-2</v>
      </c>
      <c r="AC97" s="42">
        <f>'2017'!W15</f>
        <v>7.7184631077864677E-2</v>
      </c>
      <c r="AD97" s="43">
        <f>'2017'!X15</f>
        <v>5.4029241754505269E-2</v>
      </c>
      <c r="AE97" s="44">
        <f>'2017'!Y15</f>
        <v>18.4986301369863</v>
      </c>
      <c r="AF97" s="45">
        <f>'2017'!Z15</f>
        <v>103.88660265203475</v>
      </c>
      <c r="AG97" s="45">
        <f>'2017'!AA15</f>
        <v>29.704225352112676</v>
      </c>
      <c r="AH97" s="45">
        <f>'2017'!AB15</f>
        <v>0.2413793103448276</v>
      </c>
      <c r="AI97" s="45">
        <f>'2017'!AC15</f>
        <v>6.8</v>
      </c>
      <c r="AJ97" s="45">
        <f t="shared" si="4"/>
        <v>7.6615384615384619</v>
      </c>
      <c r="AK97" s="45">
        <f t="shared" si="5"/>
        <v>0.13861386138613863</v>
      </c>
      <c r="AL97" s="45">
        <f>'2017'!AD15</f>
        <v>93.4</v>
      </c>
      <c r="AM97" s="45">
        <f>'2017'!AE15</f>
        <v>3.85</v>
      </c>
      <c r="AN97" s="46">
        <f>'2017'!AF15</f>
        <v>52.1</v>
      </c>
      <c r="AO97" s="47">
        <f>'2017'!AG15</f>
        <v>3</v>
      </c>
      <c r="AP97" s="48">
        <f>'2017'!AH15</f>
        <v>6</v>
      </c>
      <c r="AQ97" s="48">
        <f>'2017'!AI15</f>
        <v>9</v>
      </c>
      <c r="AR97" s="48">
        <f t="shared" si="35"/>
        <v>7</v>
      </c>
      <c r="AS97" s="48">
        <f>'2017'!AK15</f>
        <v>6</v>
      </c>
      <c r="AT97" s="48">
        <f>'2017'!AL15</f>
        <v>6</v>
      </c>
      <c r="AU97" s="48">
        <f>'2017'!AM15</f>
        <v>3</v>
      </c>
      <c r="AV97" s="48">
        <f>'2017'!AN15</f>
        <v>4</v>
      </c>
      <c r="AW97" s="49" t="str">
        <f t="shared" si="36"/>
        <v>-</v>
      </c>
      <c r="AX97" s="50">
        <f>'2017'!AP15</f>
        <v>0</v>
      </c>
      <c r="AY97" s="55">
        <f>'2017'!AQ15</f>
        <v>0</v>
      </c>
      <c r="AZ97" s="56">
        <f>'2017'!AR15</f>
        <v>1776</v>
      </c>
      <c r="BA97" s="56">
        <f>'2017'!AS15</f>
        <v>0</v>
      </c>
      <c r="BB97" s="56">
        <f>'2017'!AT15</f>
        <v>0</v>
      </c>
      <c r="BC97" s="56">
        <f>'2017'!AU15</f>
        <v>0</v>
      </c>
      <c r="BD97" s="56">
        <f>'2017'!AV15</f>
        <v>0</v>
      </c>
      <c r="BE97" s="57">
        <f>'2017'!AW15</f>
        <v>0</v>
      </c>
      <c r="BF97" s="57">
        <f>'2017'!AX15</f>
        <v>0</v>
      </c>
      <c r="BG97" s="57">
        <f>'2017'!AY15</f>
        <v>0</v>
      </c>
      <c r="BH97" s="57">
        <f>'2017'!AZ15</f>
        <v>0</v>
      </c>
      <c r="BI97" s="56">
        <f>'2017'!BA15</f>
        <v>0</v>
      </c>
      <c r="BJ97" s="56">
        <f>'2017'!BB15</f>
        <v>2589</v>
      </c>
      <c r="BK97" s="56">
        <f>'2017'!BC15</f>
        <v>0</v>
      </c>
      <c r="BL97" s="56">
        <f>'2017'!BD15</f>
        <v>0</v>
      </c>
      <c r="BM97" s="58">
        <f>'2017'!BE15</f>
        <v>0</v>
      </c>
      <c r="BN97" s="55">
        <f>'2017'!BF15</f>
        <v>0</v>
      </c>
      <c r="BO97" s="56">
        <f>'2017'!BG15</f>
        <v>1064</v>
      </c>
      <c r="BP97" s="56">
        <f>'2017'!BH15</f>
        <v>0</v>
      </c>
      <c r="BQ97" s="56">
        <f>'2017'!BI15</f>
        <v>0</v>
      </c>
      <c r="BR97" s="56">
        <f>'2017'!BJ15</f>
        <v>0</v>
      </c>
      <c r="BS97" s="56">
        <f>'2017'!BK15</f>
        <v>0</v>
      </c>
      <c r="BT97" s="57">
        <f>'2017'!BL15</f>
        <v>0</v>
      </c>
      <c r="BU97" s="57">
        <f>'2017'!BM15</f>
        <v>0</v>
      </c>
      <c r="BV97" s="57">
        <f>'2017'!BN15</f>
        <v>0</v>
      </c>
      <c r="BW97" s="57">
        <f>'2017'!BO15</f>
        <v>0</v>
      </c>
      <c r="BX97" s="56">
        <f>'2017'!BP15</f>
        <v>0</v>
      </c>
      <c r="BY97" s="56">
        <f>'2017'!BQ15</f>
        <v>2002</v>
      </c>
      <c r="BZ97" s="56">
        <f>'2017'!BR15</f>
        <v>0</v>
      </c>
      <c r="CA97" s="56">
        <f>'2017'!BS15</f>
        <v>0</v>
      </c>
      <c r="CB97" s="58">
        <f>'2017'!BT15</f>
        <v>0</v>
      </c>
      <c r="CC97" s="55">
        <f>'2017'!BU15</f>
        <v>1049</v>
      </c>
      <c r="CD97" s="56">
        <f>'2017'!BV15</f>
        <v>1295</v>
      </c>
      <c r="CE97" s="56">
        <f>'2017'!BW15</f>
        <v>9</v>
      </c>
      <c r="CF97" s="56">
        <f>'2017'!BX15</f>
        <v>0</v>
      </c>
      <c r="CG97" s="56">
        <f>'2017'!BY15</f>
        <v>201</v>
      </c>
      <c r="CH97" s="56">
        <f>'2017'!BZ15</f>
        <v>25</v>
      </c>
      <c r="CI97" s="57">
        <f>'2017'!CA15</f>
        <v>5.2</v>
      </c>
      <c r="CJ97" s="57">
        <f>'2017'!CB15</f>
        <v>40.4</v>
      </c>
      <c r="CK97" s="57">
        <f>'2017'!CC15</f>
        <v>3.09</v>
      </c>
      <c r="CL97" s="57">
        <f>'2017'!CD15</f>
        <v>44.1</v>
      </c>
      <c r="CM97" s="56">
        <f>'2017'!CE15</f>
        <v>160</v>
      </c>
      <c r="CN97" s="56">
        <f>'2017'!CF15</f>
        <v>2361</v>
      </c>
      <c r="CO97" s="56">
        <f>'2017'!CG15</f>
        <v>21</v>
      </c>
      <c r="CP97" s="56">
        <f>'2017'!CH15</f>
        <v>0</v>
      </c>
      <c r="CQ97" s="58">
        <f>'2017'!CI15</f>
        <v>0</v>
      </c>
      <c r="CR97" s="55">
        <f>'2017'!CJ15</f>
        <v>1387</v>
      </c>
      <c r="CS97" s="56">
        <f>'2017'!CK15</f>
        <v>3205</v>
      </c>
      <c r="CT97" s="56">
        <f>'2017'!CL15</f>
        <v>8</v>
      </c>
      <c r="CU97" s="56">
        <f>'2017'!CM15</f>
        <v>0</v>
      </c>
      <c r="CV97" s="56">
        <f>'2017'!CN15</f>
        <v>208</v>
      </c>
      <c r="CW97" s="56">
        <f>'2017'!CO15</f>
        <v>48</v>
      </c>
      <c r="CX97" s="57">
        <f>'2017'!CP15</f>
        <v>6.7</v>
      </c>
      <c r="CY97" s="57">
        <f>'2017'!CQ15</f>
        <v>74.900000000000006</v>
      </c>
      <c r="CZ97" s="57">
        <f>'2017'!CR15</f>
        <v>3.29</v>
      </c>
      <c r="DA97" s="57">
        <f>'2017'!CS15</f>
        <v>42.3</v>
      </c>
      <c r="DB97" s="56">
        <f>'2017'!CT15</f>
        <v>111</v>
      </c>
      <c r="DC97" s="56">
        <f>'2017'!CU15</f>
        <v>2536</v>
      </c>
      <c r="DD97" s="56">
        <f>'2017'!CV15</f>
        <v>16</v>
      </c>
      <c r="DE97" s="56">
        <f>'2017'!CW15</f>
        <v>0</v>
      </c>
      <c r="DF97" s="58">
        <f>'2017'!CX15</f>
        <v>0</v>
      </c>
      <c r="DG97" s="55">
        <f>'2017'!CY15</f>
        <v>1186</v>
      </c>
      <c r="DH97" s="56">
        <f>'2017'!CZ15</f>
        <v>3709</v>
      </c>
      <c r="DI97" s="56">
        <f>'2017'!DA15</f>
        <v>15</v>
      </c>
      <c r="DJ97" s="56">
        <f>'2017'!DB15</f>
        <v>0</v>
      </c>
      <c r="DK97" s="56">
        <f>'2017'!DC15</f>
        <v>174</v>
      </c>
      <c r="DL97" s="56">
        <f>'2017'!DD15</f>
        <v>42</v>
      </c>
      <c r="DM97" s="57">
        <f>'2017'!DE15</f>
        <v>6.8</v>
      </c>
      <c r="DN97" s="57">
        <f>'2017'!DF15</f>
        <v>93.4</v>
      </c>
      <c r="DO97" s="57">
        <f>'2017'!DG15</f>
        <v>3.85</v>
      </c>
      <c r="DP97" s="57">
        <f>'2017'!DH15</f>
        <v>52.1</v>
      </c>
      <c r="DQ97" s="56">
        <f>'2017'!DI15</f>
        <v>227</v>
      </c>
      <c r="DR97" s="56">
        <f>'2017'!DJ15</f>
        <v>2941</v>
      </c>
      <c r="DS97" s="56">
        <f>'2017'!DK15</f>
        <v>28</v>
      </c>
      <c r="DT97" s="56">
        <f>'2017'!DL15</f>
        <v>0</v>
      </c>
      <c r="DU97" s="58">
        <f>'2017'!DM15</f>
        <v>0</v>
      </c>
    </row>
    <row r="98" spans="1:125" ht="15.75" customHeight="1" x14ac:dyDescent="0.2">
      <c r="A98" s="33">
        <f t="shared" si="0"/>
        <v>96</v>
      </c>
      <c r="B98" s="11">
        <f>'2024'!A13</f>
        <v>11</v>
      </c>
      <c r="C98" s="11">
        <v>2024</v>
      </c>
      <c r="D98" s="34" t="str">
        <f>'2024'!B13</f>
        <v>Will Shipley</v>
      </c>
      <c r="E98" s="14">
        <f>'2024'!C13</f>
        <v>7.0111111111111111</v>
      </c>
      <c r="F98" s="14">
        <f t="shared" si="6"/>
        <v>61.199999999999996</v>
      </c>
      <c r="G98" s="35">
        <f t="shared" si="2"/>
        <v>-9.5146064885361203E-2</v>
      </c>
      <c r="H98" s="36" t="str">
        <f>'2024'!D13</f>
        <v>Clemson</v>
      </c>
      <c r="I98" s="37">
        <f>'2024'!E13</f>
        <v>4</v>
      </c>
      <c r="J98" s="38">
        <f>'2024'!F13</f>
        <v>37497</v>
      </c>
      <c r="K98" s="39">
        <f>'2024'!G13</f>
        <v>22.673972602739727</v>
      </c>
      <c r="L98" s="39" t="str">
        <f>'2024'!H13</f>
        <v>JR</v>
      </c>
      <c r="M98" s="39">
        <f>'2024'!I13</f>
        <v>21.676712328767124</v>
      </c>
      <c r="N98" s="39" t="str">
        <f t="shared" si="3"/>
        <v>BELL COW</v>
      </c>
      <c r="O98" s="39" t="str">
        <f t="shared" si="9"/>
        <v>+RECEIVER</v>
      </c>
      <c r="P98" s="37">
        <f>'2024'!J13</f>
        <v>71</v>
      </c>
      <c r="Q98" s="37">
        <f>'2024'!K13</f>
        <v>206</v>
      </c>
      <c r="R98" s="37">
        <f>'2024'!L13</f>
        <v>4.55</v>
      </c>
      <c r="S98" s="40">
        <f>'2024'!M13</f>
        <v>127</v>
      </c>
      <c r="T98" s="41">
        <f>'2024'!N13</f>
        <v>0</v>
      </c>
      <c r="U98" s="42">
        <f>'2024'!O13</f>
        <v>0</v>
      </c>
      <c r="V98" s="42">
        <f>'2024'!P13</f>
        <v>0.23725055432372505</v>
      </c>
      <c r="W98" s="42">
        <f>'2024'!Q13</f>
        <v>0.24511681348142475</v>
      </c>
      <c r="X98" s="42">
        <f>'2024'!R13</f>
        <v>0.22162900422150481</v>
      </c>
      <c r="Y98" s="42">
        <f>'2024'!S13</f>
        <v>0.23337290885146478</v>
      </c>
      <c r="Z98" s="42">
        <f>'2024'!T13</f>
        <v>0.21003561796631831</v>
      </c>
      <c r="AA98" s="42">
        <f>'2024'!U13</f>
        <v>7.2842389968035409E-2</v>
      </c>
      <c r="AB98" s="42">
        <f>'2024'!V13</f>
        <v>8.4281961471103325E-2</v>
      </c>
      <c r="AC98" s="42">
        <f>'2024'!W13</f>
        <v>8.4281961471103325E-2</v>
      </c>
      <c r="AD98" s="43">
        <f>'2024'!X13</f>
        <v>7.5853765323992989E-2</v>
      </c>
      <c r="AE98" s="44">
        <f>'2024'!Y13</f>
        <v>19.019178082191782</v>
      </c>
      <c r="AF98" s="45">
        <f>'2024'!Z13</f>
        <v>96.128381319823163</v>
      </c>
      <c r="AG98" s="45">
        <f>'2024'!AA13</f>
        <v>28.728030152747472</v>
      </c>
      <c r="AH98" s="45">
        <f>'2024'!AB13</f>
        <v>0.16167664670658682</v>
      </c>
      <c r="AI98" s="45">
        <f>'2024'!AC13</f>
        <v>5.5497630331753554</v>
      </c>
      <c r="AJ98" s="45">
        <f t="shared" si="4"/>
        <v>6.9523809523809526</v>
      </c>
      <c r="AK98" s="45">
        <f t="shared" si="5"/>
        <v>0.15656565656565657</v>
      </c>
      <c r="AL98" s="45">
        <f>'2024'!AD13</f>
        <v>76.2</v>
      </c>
      <c r="AM98" s="45">
        <f>'2024'!AE13</f>
        <v>3.37</v>
      </c>
      <c r="AN98" s="46">
        <f>'2024'!AF13</f>
        <v>34.799999999999997</v>
      </c>
      <c r="AO98" s="47">
        <f>'2024'!AG13</f>
        <v>4</v>
      </c>
      <c r="AP98" s="48">
        <f>'2024'!AH13</f>
        <v>8</v>
      </c>
      <c r="AQ98" s="48">
        <f>'2024'!AI13</f>
        <v>8</v>
      </c>
      <c r="AR98" s="48">
        <f>'2024'!AJ13</f>
        <v>4</v>
      </c>
      <c r="AS98" s="48">
        <f>'2024'!AK13</f>
        <v>2</v>
      </c>
      <c r="AT98" s="48">
        <f>'2024'!AL13</f>
        <v>1</v>
      </c>
      <c r="AU98" s="48">
        <f>'2024'!AM13</f>
        <v>2</v>
      </c>
      <c r="AV98" s="48">
        <f>'2024'!AN13</f>
        <v>1</v>
      </c>
      <c r="AW98" s="49">
        <f>'2024'!AO13</f>
        <v>4</v>
      </c>
      <c r="AX98" s="50">
        <f>'2024'!AP13</f>
        <v>0.5</v>
      </c>
      <c r="AY98" s="55">
        <f>'2024'!AQ13</f>
        <v>0</v>
      </c>
      <c r="AZ98" s="56">
        <f>'2024'!AR13</f>
        <v>1</v>
      </c>
      <c r="BA98" s="56">
        <f>'2024'!AS13</f>
        <v>0</v>
      </c>
      <c r="BB98" s="56">
        <f>'2024'!AT13</f>
        <v>0</v>
      </c>
      <c r="BC98" s="56">
        <f>'2024'!AU13</f>
        <v>0</v>
      </c>
      <c r="BD98" s="56">
        <f>'2024'!AV13</f>
        <v>0</v>
      </c>
      <c r="BE98" s="57">
        <f>'2024'!AW13</f>
        <v>0</v>
      </c>
      <c r="BF98" s="57">
        <f>'2024'!AX13</f>
        <v>0</v>
      </c>
      <c r="BG98" s="57">
        <f>'2024'!AY13</f>
        <v>0</v>
      </c>
      <c r="BH98" s="57">
        <f>'2024'!AZ13</f>
        <v>0</v>
      </c>
      <c r="BI98" s="56">
        <f>'2024'!BA13</f>
        <v>0</v>
      </c>
      <c r="BJ98" s="56">
        <f>'2024'!BB13</f>
        <v>1</v>
      </c>
      <c r="BK98" s="56">
        <f>'2024'!BC13</f>
        <v>0</v>
      </c>
      <c r="BL98" s="56">
        <f>'2024'!BD13</f>
        <v>0</v>
      </c>
      <c r="BM98" s="58">
        <f>'2024'!BE13</f>
        <v>0</v>
      </c>
      <c r="BN98" s="55">
        <f>'2024'!BF13</f>
        <v>0</v>
      </c>
      <c r="BO98" s="56">
        <f>'2024'!BG13</f>
        <v>1</v>
      </c>
      <c r="BP98" s="56">
        <f>'2024'!BH13</f>
        <v>0</v>
      </c>
      <c r="BQ98" s="56">
        <f>'2024'!BI13</f>
        <v>0</v>
      </c>
      <c r="BR98" s="56">
        <f>'2024'!BJ13</f>
        <v>0</v>
      </c>
      <c r="BS98" s="56">
        <f>'2024'!BK13</f>
        <v>0</v>
      </c>
      <c r="BT98" s="57">
        <f>'2024'!BL13</f>
        <v>0</v>
      </c>
      <c r="BU98" s="57">
        <f>'2024'!BM13</f>
        <v>0</v>
      </c>
      <c r="BV98" s="57">
        <f>'2024'!BN13</f>
        <v>0</v>
      </c>
      <c r="BW98" s="57">
        <f>'2024'!BO13</f>
        <v>0</v>
      </c>
      <c r="BX98" s="56">
        <f>'2024'!BP13</f>
        <v>0</v>
      </c>
      <c r="BY98" s="56">
        <f>'2024'!BQ13</f>
        <v>1</v>
      </c>
      <c r="BZ98" s="56">
        <f>'2024'!BR13</f>
        <v>0</v>
      </c>
      <c r="CA98" s="56">
        <f>'2024'!BS13</f>
        <v>0</v>
      </c>
      <c r="CB98" s="58">
        <f>'2024'!BT13</f>
        <v>0</v>
      </c>
      <c r="CC98" s="55">
        <f>'2024'!BU13</f>
        <v>740</v>
      </c>
      <c r="CD98" s="56">
        <f>'2024'!BV13</f>
        <v>1696</v>
      </c>
      <c r="CE98" s="56">
        <f>'2024'!BW13</f>
        <v>11</v>
      </c>
      <c r="CF98" s="56">
        <f>'2024'!BX13</f>
        <v>20</v>
      </c>
      <c r="CG98" s="56">
        <f>'2024'!BY13</f>
        <v>148</v>
      </c>
      <c r="CH98" s="56">
        <f>'2024'!BZ13</f>
        <v>35</v>
      </c>
      <c r="CI98" s="57">
        <f>'2024'!CA13</f>
        <v>5</v>
      </c>
      <c r="CJ98" s="57">
        <f>'2024'!CB13</f>
        <v>76.5</v>
      </c>
      <c r="CK98" s="57">
        <f>'2024'!CC13</f>
        <v>3.06</v>
      </c>
      <c r="CL98" s="57">
        <f>'2024'!CD13</f>
        <v>28.9</v>
      </c>
      <c r="CM98" s="56">
        <f>'2024'!CE13</f>
        <v>116</v>
      </c>
      <c r="CN98" s="56">
        <f>'2024'!CF13</f>
        <v>1912</v>
      </c>
      <c r="CO98" s="56">
        <f>'2024'!CG13</f>
        <v>16</v>
      </c>
      <c r="CP98" s="56">
        <f>'2024'!CH13</f>
        <v>0</v>
      </c>
      <c r="CQ98" s="58">
        <f>'2024'!CI13</f>
        <v>9</v>
      </c>
      <c r="CR98" s="55">
        <f>'2024'!CJ13</f>
        <v>1171</v>
      </c>
      <c r="CS98" s="56">
        <f>'2024'!CK13</f>
        <v>2490.6</v>
      </c>
      <c r="CT98" s="56">
        <f>'2024'!CL13</f>
        <v>15</v>
      </c>
      <c r="CU98" s="56">
        <f>'2024'!CM13</f>
        <v>30.800000000000004</v>
      </c>
      <c r="CV98" s="56">
        <f>'2024'!CN13</f>
        <v>211</v>
      </c>
      <c r="CW98" s="56">
        <f>'2024'!CO13</f>
        <v>49</v>
      </c>
      <c r="CX98" s="57">
        <f>'2024'!CP13</f>
        <v>5.5497630331753554</v>
      </c>
      <c r="CY98" s="57">
        <f>'2024'!CQ13</f>
        <v>76.2</v>
      </c>
      <c r="CZ98" s="57">
        <f>'2024'!CR13</f>
        <v>3.37</v>
      </c>
      <c r="DA98" s="57">
        <f>'2024'!CS13</f>
        <v>32.700000000000003</v>
      </c>
      <c r="DB98" s="56">
        <f>'2024'!CT13</f>
        <v>237</v>
      </c>
      <c r="DC98" s="56">
        <f>'2024'!CU13</f>
        <v>3253.6</v>
      </c>
      <c r="DD98" s="56">
        <f>'2024'!CV13</f>
        <v>37</v>
      </c>
      <c r="DE98" s="56">
        <f>'2024'!CW13</f>
        <v>0</v>
      </c>
      <c r="DF98" s="58">
        <f>'2024'!CX13</f>
        <v>23.8</v>
      </c>
      <c r="DG98" s="55">
        <f>'2024'!CY13</f>
        <v>840</v>
      </c>
      <c r="DH98" s="56">
        <f>'2024'!CZ13</f>
        <v>2091.6000000000004</v>
      </c>
      <c r="DI98" s="56">
        <f>'2024'!DA13</f>
        <v>5</v>
      </c>
      <c r="DJ98" s="56">
        <f>'2024'!DB13</f>
        <v>21.6</v>
      </c>
      <c r="DK98" s="56">
        <f>'2024'!DC13</f>
        <v>167</v>
      </c>
      <c r="DL98" s="56">
        <f>'2024'!DD13</f>
        <v>27</v>
      </c>
      <c r="DM98" s="57">
        <f>'2024'!DE13</f>
        <v>5</v>
      </c>
      <c r="DN98" s="57">
        <f>'2024'!DF13</f>
        <v>51.5</v>
      </c>
      <c r="DO98" s="57">
        <f>'2024'!DG13</f>
        <v>2.92</v>
      </c>
      <c r="DP98" s="57">
        <f>'2024'!DH13</f>
        <v>34.799999999999997</v>
      </c>
      <c r="DQ98" s="56">
        <f>'2024'!DI13</f>
        <v>231</v>
      </c>
      <c r="DR98" s="56">
        <f>'2024'!DJ13</f>
        <v>2740.8</v>
      </c>
      <c r="DS98" s="56">
        <f>'2024'!DK13</f>
        <v>31</v>
      </c>
      <c r="DT98" s="56">
        <f>'2024'!DL13</f>
        <v>2</v>
      </c>
      <c r="DU98" s="58">
        <f>'2024'!DM13</f>
        <v>18</v>
      </c>
    </row>
    <row r="99" spans="1:125" ht="15.75" customHeight="1" x14ac:dyDescent="0.2">
      <c r="A99" s="33">
        <f t="shared" si="0"/>
        <v>97</v>
      </c>
      <c r="B99" s="11">
        <f>'2021'!A11</f>
        <v>9</v>
      </c>
      <c r="C99" s="11">
        <v>2021</v>
      </c>
      <c r="D99" s="34" t="str">
        <f>'2021'!B11</f>
        <v>Kenneth Gainwell</v>
      </c>
      <c r="E99" s="14">
        <f>'2021'!C11</f>
        <v>6.9888888888888889</v>
      </c>
      <c r="F99" s="14">
        <f t="shared" si="6"/>
        <v>60.8</v>
      </c>
      <c r="G99" s="35">
        <f t="shared" si="2"/>
        <v>-0.1042852359431206</v>
      </c>
      <c r="H99" s="36" t="str">
        <f>'2021'!D11</f>
        <v>Memphis</v>
      </c>
      <c r="I99" s="37">
        <f>'2021'!E11</f>
        <v>6</v>
      </c>
      <c r="J99" s="38">
        <f>'2021'!F11</f>
        <v>36233</v>
      </c>
      <c r="K99" s="39">
        <f>'2021'!G11</f>
        <v>26.136986301369863</v>
      </c>
      <c r="L99" s="39" t="str">
        <f>'2021'!H11</f>
        <v>JR</v>
      </c>
      <c r="M99" s="39">
        <f>'2021'!I11</f>
        <v>22.142465753424659</v>
      </c>
      <c r="N99" s="39" t="str">
        <f t="shared" si="3"/>
        <v>DYNAMIC</v>
      </c>
      <c r="O99" s="39" t="str">
        <f t="shared" si="9"/>
        <v>+RECEIVER</v>
      </c>
      <c r="P99" s="37">
        <f>'2021'!J11</f>
        <v>68</v>
      </c>
      <c r="Q99" s="37">
        <f>'2021'!K11</f>
        <v>201</v>
      </c>
      <c r="R99" s="37">
        <f>'2021'!L11</f>
        <v>4.47</v>
      </c>
      <c r="S99" s="40">
        <f>'2021'!M11</f>
        <v>150</v>
      </c>
      <c r="T99" s="41">
        <f>'2021'!N11</f>
        <v>0</v>
      </c>
      <c r="U99" s="42">
        <f>'2021'!O11</f>
        <v>0</v>
      </c>
      <c r="V99" s="42">
        <f>'2021'!P11</f>
        <v>1.9524849808847625E-2</v>
      </c>
      <c r="W99" s="42">
        <f>'2021'!Q11</f>
        <v>0.30569871889265204</v>
      </c>
      <c r="X99" s="42">
        <f>'2021'!R11</f>
        <v>0</v>
      </c>
      <c r="Y99" s="42">
        <f>'2021'!S11</f>
        <v>0.15284935944632602</v>
      </c>
      <c r="Z99" s="42">
        <f>'2021'!T11</f>
        <v>0.11463701958474451</v>
      </c>
      <c r="AA99" s="42">
        <f>'2021'!U11</f>
        <v>0.14603782619104622</v>
      </c>
      <c r="AB99" s="42">
        <f>'2021'!V11</f>
        <v>0</v>
      </c>
      <c r="AC99" s="42">
        <f>'2021'!W11</f>
        <v>0.14603782619104622</v>
      </c>
      <c r="AD99" s="43">
        <f>'2021'!X11</f>
        <v>0.10952836964328466</v>
      </c>
      <c r="AE99" s="44">
        <f>'2021'!Y11</f>
        <v>20.479452054794521</v>
      </c>
      <c r="AF99" s="45">
        <f>'2021'!Z11</f>
        <v>100.69223032609149</v>
      </c>
      <c r="AG99" s="45">
        <f>'2021'!AA11</f>
        <v>30.558607266435985</v>
      </c>
      <c r="AH99" s="45">
        <f>'2021'!AB11</f>
        <v>0.24454148471615719</v>
      </c>
      <c r="AI99" s="45">
        <f>'2021'!AC11</f>
        <v>6.4</v>
      </c>
      <c r="AJ99" s="45">
        <f t="shared" si="4"/>
        <v>12.980392156862745</v>
      </c>
      <c r="AK99" s="45">
        <f>DD99/SUM(CV99,DD99)</f>
        <v>0.18214285714285713</v>
      </c>
      <c r="AL99" s="45">
        <f>'2021'!AD11</f>
        <v>93.8</v>
      </c>
      <c r="AM99" s="45">
        <f>'2021'!AE11</f>
        <v>3.45</v>
      </c>
      <c r="AN99" s="46">
        <f>'2021'!AF11</f>
        <v>50.9</v>
      </c>
      <c r="AO99" s="47">
        <f>'2021'!AG11</f>
        <v>0</v>
      </c>
      <c r="AP99" s="48">
        <f>'2021'!AH11</f>
        <v>9</v>
      </c>
      <c r="AQ99" s="48">
        <f>'2021'!AI11</f>
        <v>4</v>
      </c>
      <c r="AR99" s="48">
        <f t="shared" ref="AR99:AR100" si="37">IF(AF99&gt;113.25,10,IF(AF99&gt;=107.84,9,IF(AF99&gt;=105.37,8,IF(AF99&gt;=103.25,7,IF(AF99&gt;=100.55,6,IF(AF99&gt;=98.75,5,IF(AF99&gt;=96.08,4,IF(AF99&gt;=94.39,3,IF(AF99&gt;=88.43,2,IF(AF99&gt;=85.16,1,IF(AF99&lt;85.16,0,FALSE)))))))))))</f>
        <v>6</v>
      </c>
      <c r="AS99" s="48">
        <f>'2021'!AK11</f>
        <v>6</v>
      </c>
      <c r="AT99" s="48">
        <f>'2021'!AL11</f>
        <v>4</v>
      </c>
      <c r="AU99" s="48">
        <f>'2021'!AM11</f>
        <v>3</v>
      </c>
      <c r="AV99" s="48">
        <f>'2021'!AN11</f>
        <v>1</v>
      </c>
      <c r="AW99" s="49" t="str">
        <f>IF(S99=1,10,IF(S99=2,7,IF(S99=3,6,IF(S99=4,4,IF(S99=5,3,IF(S99=6,2,IF(S99=7,1,IF(S99=0,0,"-"))))))))</f>
        <v>-</v>
      </c>
      <c r="AX99" s="50">
        <f>'2021'!AP11</f>
        <v>1</v>
      </c>
      <c r="AY99" s="55">
        <f>'2021'!AQ11</f>
        <v>0</v>
      </c>
      <c r="AZ99" s="56">
        <f>'2021'!AR11</f>
        <v>2071</v>
      </c>
      <c r="BA99" s="56">
        <f>'2021'!AS11</f>
        <v>0</v>
      </c>
      <c r="BB99" s="56">
        <f>'2021'!AT11</f>
        <v>23</v>
      </c>
      <c r="BC99" s="56">
        <f>'2021'!AU11</f>
        <v>0</v>
      </c>
      <c r="BD99" s="56">
        <f>'2021'!AV11</f>
        <v>0</v>
      </c>
      <c r="BE99" s="57">
        <f>'2021'!AW11</f>
        <v>0</v>
      </c>
      <c r="BF99" s="57">
        <f>'2021'!AX11</f>
        <v>0</v>
      </c>
      <c r="BG99" s="57">
        <f>'2021'!AY11</f>
        <v>0</v>
      </c>
      <c r="BH99" s="57">
        <f>'2021'!AZ11</f>
        <v>0</v>
      </c>
      <c r="BI99" s="56">
        <f>'2021'!BA11</f>
        <v>0</v>
      </c>
      <c r="BJ99" s="56">
        <f>'2021'!BB11</f>
        <v>3957</v>
      </c>
      <c r="BK99" s="56">
        <f>'2021'!BC11</f>
        <v>0</v>
      </c>
      <c r="BL99" s="56">
        <f>'2021'!BD11</f>
        <v>0</v>
      </c>
      <c r="BM99" s="58">
        <f>'2021'!BE11</f>
        <v>34</v>
      </c>
      <c r="BN99" s="55">
        <f>'2021'!BF11</f>
        <v>0</v>
      </c>
      <c r="BO99" s="56">
        <f>'2021'!BG11</f>
        <v>2562</v>
      </c>
      <c r="BP99" s="56">
        <f>'2021'!BH11</f>
        <v>0</v>
      </c>
      <c r="BQ99" s="56">
        <f>'2021'!BI11</f>
        <v>33</v>
      </c>
      <c r="BR99" s="56">
        <f>'2021'!BJ11</f>
        <v>0</v>
      </c>
      <c r="BS99" s="56">
        <f>'2021'!BK11</f>
        <v>0</v>
      </c>
      <c r="BT99" s="57">
        <f>'2021'!BL11</f>
        <v>0</v>
      </c>
      <c r="BU99" s="57">
        <f>'2021'!BM11</f>
        <v>0</v>
      </c>
      <c r="BV99" s="57">
        <f>'2021'!BN11</f>
        <v>0</v>
      </c>
      <c r="BW99" s="57">
        <f>'2021'!BO11</f>
        <v>0</v>
      </c>
      <c r="BX99" s="56">
        <f>'2021'!BP11</f>
        <v>0</v>
      </c>
      <c r="BY99" s="56">
        <f>'2021'!BQ11</f>
        <v>4355</v>
      </c>
      <c r="BZ99" s="56">
        <f>'2021'!BR11</f>
        <v>0</v>
      </c>
      <c r="CA99" s="56">
        <f>'2021'!BS11</f>
        <v>0</v>
      </c>
      <c r="CB99" s="58">
        <f>'2021'!BT11</f>
        <v>39</v>
      </c>
      <c r="CC99" s="55">
        <f>'2021'!BU11</f>
        <v>91</v>
      </c>
      <c r="CD99" s="56">
        <f>'2021'!BV11</f>
        <v>3919</v>
      </c>
      <c r="CE99" s="56">
        <f>'2021'!BW11</f>
        <v>1</v>
      </c>
      <c r="CF99" s="56">
        <f>'2021'!BX11</f>
        <v>48</v>
      </c>
      <c r="CG99" s="56">
        <f>'2021'!BY11</f>
        <v>4</v>
      </c>
      <c r="CH99" s="56">
        <f>'2021'!BZ11</f>
        <v>1</v>
      </c>
      <c r="CI99" s="57">
        <f>'2021'!CA11</f>
        <v>22.8</v>
      </c>
      <c r="CJ99" s="57">
        <f>'2021'!CB11</f>
        <v>200</v>
      </c>
      <c r="CK99" s="57">
        <f>'2021'!CC11</f>
        <v>20</v>
      </c>
      <c r="CL99" s="57">
        <f>'2021'!CD11</f>
        <v>79.099999999999994</v>
      </c>
      <c r="CM99" s="56">
        <f>'2021'!CE11</f>
        <v>52</v>
      </c>
      <c r="CN99" s="56">
        <f>'2021'!CF11</f>
        <v>3405</v>
      </c>
      <c r="CO99" s="56">
        <f>'2021'!CG11</f>
        <v>0</v>
      </c>
      <c r="CP99" s="56">
        <f>'2021'!CH11</f>
        <v>0</v>
      </c>
      <c r="CQ99" s="58">
        <f>'2021'!CI11</f>
        <v>28</v>
      </c>
      <c r="CR99" s="55">
        <f>'2021'!CJ11</f>
        <v>1466</v>
      </c>
      <c r="CS99" s="56">
        <f>'2021'!CK11</f>
        <v>2614</v>
      </c>
      <c r="CT99" s="56">
        <f>'2021'!CL11</f>
        <v>13</v>
      </c>
      <c r="CU99" s="56">
        <f>'2021'!CM11</f>
        <v>32</v>
      </c>
      <c r="CV99" s="56">
        <f>'2021'!CN11</f>
        <v>229</v>
      </c>
      <c r="CW99" s="56">
        <f>'2021'!CO11</f>
        <v>56</v>
      </c>
      <c r="CX99" s="57">
        <f>'2021'!CP11</f>
        <v>6.4</v>
      </c>
      <c r="CY99" s="57">
        <f>'2021'!CQ11</f>
        <v>93.8</v>
      </c>
      <c r="CZ99" s="57">
        <f>'2021'!CR11</f>
        <v>3.45</v>
      </c>
      <c r="DA99" s="57">
        <f>'2021'!CS11</f>
        <v>50.9</v>
      </c>
      <c r="DB99" s="56">
        <f>'2021'!CT11</f>
        <v>610</v>
      </c>
      <c r="DC99" s="56">
        <f>'2021'!CU11</f>
        <v>4177</v>
      </c>
      <c r="DD99" s="56">
        <f>'2021'!CV11</f>
        <v>51</v>
      </c>
      <c r="DE99" s="56">
        <f>'2021'!CW11</f>
        <v>0</v>
      </c>
      <c r="DF99" s="58">
        <f>'2021'!CX11</f>
        <v>33</v>
      </c>
      <c r="DG99" s="55">
        <f>'2021'!CY11</f>
        <v>0</v>
      </c>
      <c r="DH99" s="56">
        <f>'2021'!CZ11</f>
        <v>1597</v>
      </c>
      <c r="DI99" s="56">
        <f>'2021'!DA11</f>
        <v>0</v>
      </c>
      <c r="DJ99" s="56">
        <f>'2021'!DB11</f>
        <v>9</v>
      </c>
      <c r="DK99" s="56">
        <f>'2021'!DC11</f>
        <v>0</v>
      </c>
      <c r="DL99" s="56">
        <f>'2021'!DD11</f>
        <v>0</v>
      </c>
      <c r="DM99" s="57">
        <f>'2021'!DE11</f>
        <v>0</v>
      </c>
      <c r="DN99" s="57">
        <f>'2021'!DF11</f>
        <v>0</v>
      </c>
      <c r="DO99" s="57">
        <f>'2021'!DG11</f>
        <v>0</v>
      </c>
      <c r="DP99" s="57">
        <f>'2021'!DH11</f>
        <v>0</v>
      </c>
      <c r="DQ99" s="56">
        <f>'2021'!DI11</f>
        <v>0</v>
      </c>
      <c r="DR99" s="56">
        <f>'2021'!DJ11</f>
        <v>3387</v>
      </c>
      <c r="DS99" s="56">
        <f>'2021'!DK11</f>
        <v>0</v>
      </c>
      <c r="DT99" s="56">
        <f>'2021'!DL11</f>
        <v>0</v>
      </c>
      <c r="DU99" s="58">
        <f>'2021'!DM11</f>
        <v>31</v>
      </c>
    </row>
    <row r="100" spans="1:125" ht="15.75" customHeight="1" x14ac:dyDescent="0.2">
      <c r="A100" s="33">
        <f t="shared" si="0"/>
        <v>98</v>
      </c>
      <c r="B100" s="11">
        <f>'2023'!A15</f>
        <v>13</v>
      </c>
      <c r="C100" s="11">
        <v>2023</v>
      </c>
      <c r="D100" s="34" t="str">
        <f>'2023'!B15</f>
        <v>Sean Tucker</v>
      </c>
      <c r="E100" s="14">
        <f>'2023'!C15</f>
        <v>6.9666666666666668</v>
      </c>
      <c r="F100" s="14">
        <f t="shared" si="6"/>
        <v>60.4</v>
      </c>
      <c r="G100" s="35">
        <f t="shared" si="2"/>
        <v>-0.11342440700088001</v>
      </c>
      <c r="H100" s="36" t="str">
        <f>'2023'!D15</f>
        <v>Syracuse</v>
      </c>
      <c r="I100" s="37">
        <f>'2023'!E15</f>
        <v>4</v>
      </c>
      <c r="J100" s="38">
        <f>'2023'!F15</f>
        <v>37189</v>
      </c>
      <c r="K100" s="39">
        <f>'2023'!G15</f>
        <v>23.517808219178082</v>
      </c>
      <c r="L100" s="39" t="str">
        <f>'2023'!H15</f>
        <v>JR</v>
      </c>
      <c r="M100" s="39">
        <f>'2023'!I15</f>
        <v>21.517808219178082</v>
      </c>
      <c r="N100" s="39" t="str">
        <f t="shared" si="3"/>
        <v>BELL CALF</v>
      </c>
      <c r="O100" s="39" t="str">
        <f t="shared" si="9"/>
        <v>HORSE</v>
      </c>
      <c r="P100" s="37">
        <f>'2023'!J15</f>
        <v>69</v>
      </c>
      <c r="Q100" s="37">
        <f>'2023'!K15</f>
        <v>207</v>
      </c>
      <c r="R100" s="37">
        <f>'2023'!L15</f>
        <v>4.54</v>
      </c>
      <c r="S100" s="40">
        <f>'2023'!M15</f>
        <v>0</v>
      </c>
      <c r="T100" s="41">
        <f>'2023'!N15</f>
        <v>0</v>
      </c>
      <c r="U100" s="42">
        <f>'2023'!O15</f>
        <v>0</v>
      </c>
      <c r="V100" s="42">
        <f>'2023'!P15</f>
        <v>0.25059342149881314</v>
      </c>
      <c r="W100" s="42">
        <f>'2023'!Q15</f>
        <v>0.40081799591002043</v>
      </c>
      <c r="X100" s="42">
        <f>'2023'!R15</f>
        <v>0.27153404429860539</v>
      </c>
      <c r="Y100" s="42">
        <f>'2023'!S15</f>
        <v>0.33617602010431291</v>
      </c>
      <c r="Z100" s="42">
        <f>'2023'!T15</f>
        <v>0.30255841809388162</v>
      </c>
      <c r="AA100" s="42">
        <f>'2023'!U15</f>
        <v>0.13539967373572595</v>
      </c>
      <c r="AB100" s="42">
        <f>'2023'!V15</f>
        <v>8.6898839137645109E-2</v>
      </c>
      <c r="AC100" s="42">
        <f>'2023'!W15</f>
        <v>0.11114925643668552</v>
      </c>
      <c r="AD100" s="43">
        <f>'2023'!X15</f>
        <v>0.10003433079301698</v>
      </c>
      <c r="AE100" s="44">
        <f>'2023'!Y15</f>
        <v>18.863013698630137</v>
      </c>
      <c r="AF100" s="45">
        <f>'2023'!Z15</f>
        <v>97.448897422519067</v>
      </c>
      <c r="AG100" s="45">
        <f>'2023'!AA15</f>
        <v>30.565217391304348</v>
      </c>
      <c r="AH100" s="45">
        <f>'2023'!AB15</f>
        <v>0.21568627450980393</v>
      </c>
      <c r="AI100" s="45">
        <f>'2023'!AC15</f>
        <v>6.1</v>
      </c>
      <c r="AJ100" s="45">
        <f t="shared" si="4"/>
        <v>9.9047619047619051</v>
      </c>
      <c r="AK100" s="45">
        <f t="shared" ref="AK100:AK105" si="38">DS100/SUM(DK100,DS100)</f>
        <v>0.15352697095435686</v>
      </c>
      <c r="AL100" s="45">
        <f>'2023'!AD15</f>
        <v>108.4</v>
      </c>
      <c r="AM100" s="45">
        <f>'2023'!AE15</f>
        <v>4.1100000000000003</v>
      </c>
      <c r="AN100" s="46">
        <f>'2023'!AF15</f>
        <v>46.1</v>
      </c>
      <c r="AO100" s="47">
        <f>'2023'!AG15</f>
        <v>8</v>
      </c>
      <c r="AP100" s="48">
        <f>'2023'!AH15</f>
        <v>9</v>
      </c>
      <c r="AQ100" s="48">
        <f>'2023'!AI15</f>
        <v>8</v>
      </c>
      <c r="AR100" s="48">
        <f t="shared" si="37"/>
        <v>4</v>
      </c>
      <c r="AS100" s="48">
        <f>'2023'!AK15</f>
        <v>4</v>
      </c>
      <c r="AT100" s="48">
        <f>'2023'!AL15</f>
        <v>3</v>
      </c>
      <c r="AU100" s="48">
        <f>'2023'!AM15</f>
        <v>5</v>
      </c>
      <c r="AV100" s="48">
        <f>'2023'!AN15</f>
        <v>5</v>
      </c>
      <c r="AW100" s="49">
        <f>'2023'!AO15</f>
        <v>0</v>
      </c>
      <c r="AX100" s="50">
        <f>'2023'!AP15</f>
        <v>0</v>
      </c>
      <c r="AY100" s="55">
        <f>'2023'!AQ15</f>
        <v>0</v>
      </c>
      <c r="AZ100" s="56">
        <f>'2023'!AR15</f>
        <v>2590</v>
      </c>
      <c r="BA100" s="56">
        <f>'2023'!AS15</f>
        <v>0</v>
      </c>
      <c r="BB100" s="56">
        <f>'2023'!AT15</f>
        <v>38</v>
      </c>
      <c r="BC100" s="56">
        <f>'2023'!AU15</f>
        <v>0</v>
      </c>
      <c r="BD100" s="56">
        <f>'2023'!AV15</f>
        <v>0</v>
      </c>
      <c r="BE100" s="57">
        <f>'2023'!AW15</f>
        <v>0</v>
      </c>
      <c r="BF100" s="57">
        <f>'2023'!AX15</f>
        <v>0</v>
      </c>
      <c r="BG100" s="57">
        <f>'2023'!AY15</f>
        <v>0</v>
      </c>
      <c r="BH100" s="57">
        <f>'2023'!AZ15</f>
        <v>0</v>
      </c>
      <c r="BI100" s="56">
        <f>'2023'!BA15</f>
        <v>0</v>
      </c>
      <c r="BJ100" s="56">
        <f>'2023'!BB15</f>
        <v>3441</v>
      </c>
      <c r="BK100" s="56">
        <f>'2023'!BC15</f>
        <v>0</v>
      </c>
      <c r="BL100" s="56">
        <f>'2023'!BD15</f>
        <v>0</v>
      </c>
      <c r="BM100" s="58">
        <f>'2023'!BE15</f>
        <v>22</v>
      </c>
      <c r="BN100" s="55">
        <f>'2023'!BF15</f>
        <v>0</v>
      </c>
      <c r="BO100" s="56">
        <f>'2023'!BG15</f>
        <v>1848</v>
      </c>
      <c r="BP100" s="56">
        <f>'2023'!BH15</f>
        <v>0</v>
      </c>
      <c r="BQ100" s="56">
        <f>'2023'!BI15</f>
        <v>16</v>
      </c>
      <c r="BR100" s="56">
        <f>'2023'!BJ15</f>
        <v>0</v>
      </c>
      <c r="BS100" s="56">
        <f>'2023'!BK15</f>
        <v>0</v>
      </c>
      <c r="BT100" s="57">
        <f>'2023'!BL15</f>
        <v>0</v>
      </c>
      <c r="BU100" s="57">
        <f>'2023'!BM15</f>
        <v>0</v>
      </c>
      <c r="BV100" s="57">
        <f>'2023'!BN15</f>
        <v>0</v>
      </c>
      <c r="BW100" s="57">
        <f>'2023'!BO15</f>
        <v>0</v>
      </c>
      <c r="BX100" s="56">
        <f>'2023'!BP15</f>
        <v>0</v>
      </c>
      <c r="BY100" s="56">
        <f>'2023'!BQ15</f>
        <v>2887</v>
      </c>
      <c r="BZ100" s="56">
        <f>'2023'!BR15</f>
        <v>0</v>
      </c>
      <c r="CA100" s="56">
        <f>'2023'!BS15</f>
        <v>0</v>
      </c>
      <c r="CB100" s="58">
        <f>'2023'!BT15</f>
        <v>23</v>
      </c>
      <c r="CC100" s="55">
        <f>'2023'!BU15</f>
        <v>626</v>
      </c>
      <c r="CD100" s="56">
        <f>'2023'!BV15</f>
        <v>1012</v>
      </c>
      <c r="CE100" s="56">
        <f>'2023'!BW15</f>
        <v>4</v>
      </c>
      <c r="CF100" s="56">
        <f>'2023'!BX15</f>
        <v>5</v>
      </c>
      <c r="CG100" s="56">
        <f>'2023'!BY15</f>
        <v>137</v>
      </c>
      <c r="CH100" s="56">
        <f>'2023'!BZ15</f>
        <v>27</v>
      </c>
      <c r="CI100" s="57">
        <f>'2023'!CA15</f>
        <v>4.5999999999999996</v>
      </c>
      <c r="CJ100" s="57">
        <f>'2023'!CB15</f>
        <v>69.900000000000006</v>
      </c>
      <c r="CK100" s="57">
        <f>'2023'!CC15</f>
        <v>3.5</v>
      </c>
      <c r="CL100" s="57">
        <f>'2023'!CD15</f>
        <v>26.8</v>
      </c>
      <c r="CM100" s="56">
        <f>'2023'!CE15</f>
        <v>113</v>
      </c>
      <c r="CN100" s="56">
        <f>'2023'!CF15</f>
        <v>1937</v>
      </c>
      <c r="CO100" s="56">
        <f>'2023'!CG15</f>
        <v>8</v>
      </c>
      <c r="CP100" s="56">
        <f>'2023'!CH15</f>
        <v>0</v>
      </c>
      <c r="CQ100" s="58">
        <f>'2023'!CI15</f>
        <v>15</v>
      </c>
      <c r="CR100" s="55">
        <f>'2023'!CJ15</f>
        <v>1515</v>
      </c>
      <c r="CS100" s="56">
        <f>'2023'!CK15</f>
        <v>2562</v>
      </c>
      <c r="CT100" s="56">
        <f>'2023'!CL15</f>
        <v>12</v>
      </c>
      <c r="CU100" s="56">
        <f>'2023'!CM15</f>
        <v>28</v>
      </c>
      <c r="CV100" s="56">
        <f>'2023'!CN15</f>
        <v>247</v>
      </c>
      <c r="CW100" s="56">
        <f>'2023'!CO15</f>
        <v>66</v>
      </c>
      <c r="CX100" s="57">
        <f>'2023'!CP15</f>
        <v>6.1</v>
      </c>
      <c r="CY100" s="57">
        <f>'2023'!CQ15</f>
        <v>108.4</v>
      </c>
      <c r="CZ100" s="57">
        <f>'2023'!CR15</f>
        <v>4.1100000000000003</v>
      </c>
      <c r="DA100" s="57">
        <f>'2023'!CS15</f>
        <v>46.1</v>
      </c>
      <c r="DB100" s="56">
        <f>'2023'!CT15</f>
        <v>249</v>
      </c>
      <c r="DC100" s="56">
        <f>'2023'!CU15</f>
        <v>1839</v>
      </c>
      <c r="DD100" s="56">
        <f>'2023'!CV15</f>
        <v>18</v>
      </c>
      <c r="DE100" s="56">
        <f>'2023'!CW15</f>
        <v>0</v>
      </c>
      <c r="DF100" s="58">
        <f>'2023'!CX15</f>
        <v>10</v>
      </c>
      <c r="DG100" s="55">
        <f>'2023'!CY15</f>
        <v>1062</v>
      </c>
      <c r="DH100" s="56">
        <f>'2023'!CZ15</f>
        <v>1861</v>
      </c>
      <c r="DI100" s="56">
        <f>'2023'!DA15</f>
        <v>11</v>
      </c>
      <c r="DJ100" s="56">
        <f>'2023'!DB15</f>
        <v>21</v>
      </c>
      <c r="DK100" s="56">
        <f>'2023'!DC15</f>
        <v>204</v>
      </c>
      <c r="DL100" s="56">
        <f>'2023'!DD15</f>
        <v>44</v>
      </c>
      <c r="DM100" s="57">
        <f>'2023'!DE15</f>
        <v>5.2</v>
      </c>
      <c r="DN100" s="57">
        <f>'2023'!DF15</f>
        <v>53.2</v>
      </c>
      <c r="DO100" s="57">
        <f>'2023'!DG15</f>
        <v>2.79</v>
      </c>
      <c r="DP100" s="57">
        <f>'2023'!DH15</f>
        <v>36.200000000000003</v>
      </c>
      <c r="DQ100" s="56">
        <f>'2023'!DI15</f>
        <v>262</v>
      </c>
      <c r="DR100" s="56">
        <f>'2023'!DJ15</f>
        <v>3015</v>
      </c>
      <c r="DS100" s="56">
        <f>'2023'!DK15</f>
        <v>37</v>
      </c>
      <c r="DT100" s="56">
        <f>'2023'!DL15</f>
        <v>0</v>
      </c>
      <c r="DU100" s="58">
        <f>'2023'!DM15</f>
        <v>19</v>
      </c>
    </row>
    <row r="101" spans="1:125" ht="15.75" customHeight="1" x14ac:dyDescent="0.2">
      <c r="A101" s="33">
        <f t="shared" si="0"/>
        <v>99</v>
      </c>
      <c r="B101" s="11">
        <f>'2025'!A19</f>
        <v>17</v>
      </c>
      <c r="C101" s="11">
        <v>2025</v>
      </c>
      <c r="D101" s="34" t="str">
        <f>'2025'!B19</f>
        <v>Damien Martinez</v>
      </c>
      <c r="E101" s="14">
        <f>'2025'!C19</f>
        <v>6.9222222222222216</v>
      </c>
      <c r="F101" s="14">
        <f t="shared" si="6"/>
        <v>60</v>
      </c>
      <c r="G101" s="35">
        <f t="shared" si="2"/>
        <v>-0.13170274911639918</v>
      </c>
      <c r="H101" s="36" t="str">
        <f>'2025'!D19</f>
        <v>Miami</v>
      </c>
      <c r="I101" s="37">
        <f>'2025'!E19</f>
        <v>4</v>
      </c>
      <c r="J101" s="38">
        <f>'2025'!F19</f>
        <v>38017</v>
      </c>
      <c r="K101" s="39">
        <f>'2025'!G19</f>
        <v>21.24931506849315</v>
      </c>
      <c r="L101" s="39" t="str">
        <f>'2025'!H19</f>
        <v>JR</v>
      </c>
      <c r="M101" s="39">
        <f>'2025'!I19</f>
        <v>21.252054794520546</v>
      </c>
      <c r="N101" s="39" t="str">
        <f t="shared" si="3"/>
        <v>FREAK</v>
      </c>
      <c r="O101" s="39" t="str">
        <f t="shared" si="9"/>
        <v>3DOWN</v>
      </c>
      <c r="P101" s="37">
        <f>'2025'!J19</f>
        <v>72</v>
      </c>
      <c r="Q101" s="37">
        <f>'2025'!K19</f>
        <v>217</v>
      </c>
      <c r="R101" s="37">
        <f>'2025'!L19</f>
        <v>4.51</v>
      </c>
      <c r="S101" s="40">
        <f>'2025'!M19</f>
        <v>223</v>
      </c>
      <c r="T101" s="41">
        <f>'2025'!N19</f>
        <v>0</v>
      </c>
      <c r="U101" s="42">
        <f>'2025'!O19</f>
        <v>0</v>
      </c>
      <c r="V101" s="42">
        <f>'2025'!P19</f>
        <v>0.13169191919191919</v>
      </c>
      <c r="W101" s="42">
        <f>'2025'!Q19</f>
        <v>0.17349743464451503</v>
      </c>
      <c r="X101" s="42">
        <f>'2025'!R19</f>
        <v>0.17328788703348325</v>
      </c>
      <c r="Y101" s="42">
        <f>'2025'!S19</f>
        <v>0.17339266083899912</v>
      </c>
      <c r="Z101" s="42">
        <f>'2025'!T19</f>
        <v>0.15605339475509922</v>
      </c>
      <c r="AA101" s="42">
        <f>'2025'!U19</f>
        <v>4.335260115606937E-2</v>
      </c>
      <c r="AB101" s="42">
        <f>'2025'!V19</f>
        <v>4.5066937657402911E-2</v>
      </c>
      <c r="AC101" s="42">
        <f>'2025'!W19</f>
        <v>4.5066937657402911E-2</v>
      </c>
      <c r="AD101" s="43">
        <f>'2025'!X19</f>
        <v>4.0560243891662622E-2</v>
      </c>
      <c r="AE101" s="44">
        <f>'2025'!Y19</f>
        <v>19.605479452054794</v>
      </c>
      <c r="AF101" s="45">
        <f>'2025'!Z19</f>
        <v>104.90195017499381</v>
      </c>
      <c r="AG101" s="45">
        <f>'2025'!AA19</f>
        <v>29.427276234567902</v>
      </c>
      <c r="AH101" s="45">
        <f>'2025'!AB19</f>
        <v>0.29230769230769232</v>
      </c>
      <c r="AI101" s="45">
        <f>'2025'!AC19</f>
        <v>6.2874999999999996</v>
      </c>
      <c r="AJ101" s="45">
        <f t="shared" si="4"/>
        <v>12.21875</v>
      </c>
      <c r="AK101" s="45">
        <f t="shared" si="38"/>
        <v>9.6045197740112997E-2</v>
      </c>
      <c r="AL101" s="45">
        <f>'2025'!AD19</f>
        <v>126.1</v>
      </c>
      <c r="AM101" s="45">
        <f>'2025'!AE19</f>
        <v>4.46</v>
      </c>
      <c r="AN101" s="46">
        <f>'2025'!AF19</f>
        <v>38.799999999999997</v>
      </c>
      <c r="AO101" s="47">
        <f>'2025'!AG19</f>
        <v>2</v>
      </c>
      <c r="AP101" s="48">
        <f>'2025'!AH19</f>
        <v>4</v>
      </c>
      <c r="AQ101" s="48">
        <f>'2025'!AI19</f>
        <v>6</v>
      </c>
      <c r="AR101" s="48">
        <f>'2025'!AJ19</f>
        <v>7</v>
      </c>
      <c r="AS101" s="48">
        <f>'2025'!AK19</f>
        <v>8</v>
      </c>
      <c r="AT101" s="48">
        <f>'2025'!AL19</f>
        <v>4</v>
      </c>
      <c r="AU101" s="48">
        <f>'2025'!AM19</f>
        <v>6</v>
      </c>
      <c r="AV101" s="48">
        <f>'2025'!AN19</f>
        <v>7</v>
      </c>
      <c r="AW101" s="49">
        <f>'2025'!AO19</f>
        <v>1</v>
      </c>
      <c r="AX101" s="50">
        <f>'2025'!AP19</f>
        <v>0.5</v>
      </c>
      <c r="AY101" s="55">
        <f>'2025'!AQ19</f>
        <v>0</v>
      </c>
      <c r="AZ101" s="56">
        <f>'2025'!AR19</f>
        <v>1</v>
      </c>
      <c r="BA101" s="56">
        <f>'2025'!AS19</f>
        <v>0</v>
      </c>
      <c r="BB101" s="56">
        <f>'2025'!AT19</f>
        <v>0</v>
      </c>
      <c r="BC101" s="56">
        <f>'2025'!AU19</f>
        <v>0</v>
      </c>
      <c r="BD101" s="56">
        <f>'2025'!AV19</f>
        <v>0</v>
      </c>
      <c r="BE101" s="57">
        <f>'2025'!AW19</f>
        <v>0</v>
      </c>
      <c r="BF101" s="57">
        <f>'2025'!AX19</f>
        <v>0</v>
      </c>
      <c r="BG101" s="57">
        <f>'2025'!AY19</f>
        <v>0</v>
      </c>
      <c r="BH101" s="57">
        <f>'2025'!AZ19</f>
        <v>0</v>
      </c>
      <c r="BI101" s="56">
        <f>'2025'!BA19</f>
        <v>0</v>
      </c>
      <c r="BJ101" s="56">
        <f>'2025'!BB19</f>
        <v>0</v>
      </c>
      <c r="BK101" s="56">
        <f>'2025'!BC19</f>
        <v>0</v>
      </c>
      <c r="BL101" s="56">
        <f>'2025'!BD19</f>
        <v>0</v>
      </c>
      <c r="BM101" s="58">
        <f>'2025'!BE19</f>
        <v>0</v>
      </c>
      <c r="BN101" s="55">
        <f>'2025'!BF19</f>
        <v>0</v>
      </c>
      <c r="BO101" s="56">
        <f>'2025'!BG19</f>
        <v>1</v>
      </c>
      <c r="BP101" s="56">
        <f>'2025'!BH19</f>
        <v>0</v>
      </c>
      <c r="BQ101" s="56">
        <f>'2025'!BI19</f>
        <v>0</v>
      </c>
      <c r="BR101" s="56">
        <f>'2025'!BJ19</f>
        <v>0</v>
      </c>
      <c r="BS101" s="56">
        <f>'2025'!BK19</f>
        <v>0</v>
      </c>
      <c r="BT101" s="57">
        <f>'2025'!BL19</f>
        <v>0</v>
      </c>
      <c r="BU101" s="57">
        <f>'2025'!BM19</f>
        <v>0</v>
      </c>
      <c r="BV101" s="57">
        <f>'2025'!BN19</f>
        <v>0</v>
      </c>
      <c r="BW101" s="57">
        <f>'2025'!BO19</f>
        <v>0</v>
      </c>
      <c r="BX101" s="56">
        <f>'2025'!BP19</f>
        <v>0</v>
      </c>
      <c r="BY101" s="56">
        <f>'2025'!BQ19</f>
        <v>0</v>
      </c>
      <c r="BZ101" s="56">
        <f>'2025'!BR19</f>
        <v>0</v>
      </c>
      <c r="CA101" s="56">
        <f>'2025'!BS19</f>
        <v>0</v>
      </c>
      <c r="CB101" s="58">
        <f>'2025'!BT19</f>
        <v>0</v>
      </c>
      <c r="CC101" s="55">
        <f>'2025'!BU19</f>
        <v>982</v>
      </c>
      <c r="CD101" s="56">
        <f>'2025'!BV19</f>
        <v>2554.5</v>
      </c>
      <c r="CE101" s="56">
        <f>'2025'!BW19</f>
        <v>7</v>
      </c>
      <c r="CF101" s="56">
        <f>'2025'!BX19</f>
        <v>36.4</v>
      </c>
      <c r="CG101" s="56">
        <f>'2025'!BY19</f>
        <v>161</v>
      </c>
      <c r="CH101" s="56">
        <f>'2025'!BZ19</f>
        <v>40</v>
      </c>
      <c r="CI101" s="57">
        <f>'2025'!CA19</f>
        <v>6.0993788819875778</v>
      </c>
      <c r="CJ101" s="57">
        <f>'2025'!CB19</f>
        <v>86.4</v>
      </c>
      <c r="CK101" s="57">
        <f>'2025'!CC19</f>
        <v>3.48</v>
      </c>
      <c r="CL101" s="57">
        <f>'2025'!CD19</f>
        <v>36.5</v>
      </c>
      <c r="CM101" s="56">
        <f>'2025'!CE19</f>
        <v>61</v>
      </c>
      <c r="CN101" s="56">
        <f>'2025'!CF19</f>
        <v>2593.5</v>
      </c>
      <c r="CO101" s="56">
        <f>'2025'!CG19</f>
        <v>4</v>
      </c>
      <c r="CP101" s="56">
        <f>'2025'!CH19</f>
        <v>0</v>
      </c>
      <c r="CQ101" s="58">
        <f>'2025'!CI19</f>
        <v>15.6</v>
      </c>
      <c r="CR101" s="55">
        <f>'2025'!CJ19</f>
        <v>1185</v>
      </c>
      <c r="CS101" s="56">
        <f>'2025'!CK19</f>
        <v>2005.1999999999998</v>
      </c>
      <c r="CT101" s="56">
        <f>'2025'!CL19</f>
        <v>9</v>
      </c>
      <c r="CU101" s="56">
        <f>'2025'!CM19</f>
        <v>24</v>
      </c>
      <c r="CV101" s="56">
        <f>'2025'!CN19</f>
        <v>195</v>
      </c>
      <c r="CW101" s="56">
        <f>'2025'!CO19</f>
        <v>57</v>
      </c>
      <c r="CX101" s="57">
        <f>'2025'!CP19</f>
        <v>6.0769230769230766</v>
      </c>
      <c r="CY101" s="57">
        <f>'2025'!CQ19</f>
        <v>114.8</v>
      </c>
      <c r="CZ101" s="57">
        <f>'2025'!CR19</f>
        <v>3.82</v>
      </c>
      <c r="DA101" s="57">
        <f>'2025'!CS19</f>
        <v>38.799999999999997</v>
      </c>
      <c r="DB101" s="56">
        <f>'2025'!CT19</f>
        <v>126</v>
      </c>
      <c r="DC101" s="56">
        <f>'2025'!CU19</f>
        <v>2906.3999999999996</v>
      </c>
      <c r="DD101" s="56">
        <f>'2025'!CV19</f>
        <v>11</v>
      </c>
      <c r="DE101" s="56">
        <f>'2025'!CW19</f>
        <v>0</v>
      </c>
      <c r="DF101" s="58">
        <f>'2025'!CX19</f>
        <v>24</v>
      </c>
      <c r="DG101" s="55">
        <f>'2025'!CY19</f>
        <v>1006</v>
      </c>
      <c r="DH101" s="56">
        <f>'2025'!CZ19</f>
        <v>2456</v>
      </c>
      <c r="DI101" s="56">
        <f>'2025'!DA19</f>
        <v>10</v>
      </c>
      <c r="DJ101" s="56">
        <f>'2025'!DB19</f>
        <v>27.599999999999998</v>
      </c>
      <c r="DK101" s="56">
        <f>'2025'!DC19</f>
        <v>160</v>
      </c>
      <c r="DL101" s="56">
        <f>'2025'!DD19</f>
        <v>42</v>
      </c>
      <c r="DM101" s="57">
        <f>'2025'!DE19</f>
        <v>6.2874999999999996</v>
      </c>
      <c r="DN101" s="57">
        <f>'2025'!DF19</f>
        <v>126.1</v>
      </c>
      <c r="DO101" s="57">
        <f>'2025'!DG19</f>
        <v>4.46</v>
      </c>
      <c r="DP101" s="57">
        <f>'2025'!DH19</f>
        <v>37.4</v>
      </c>
      <c r="DQ101" s="56">
        <f>'2025'!DI19</f>
        <v>204</v>
      </c>
      <c r="DR101" s="56">
        <f>'2025'!DJ19</f>
        <v>4526.5999999999995</v>
      </c>
      <c r="DS101" s="56">
        <f>'2025'!DK19</f>
        <v>17</v>
      </c>
      <c r="DT101" s="56">
        <f>'2025'!DL19</f>
        <v>0</v>
      </c>
      <c r="DU101" s="58">
        <f>'2025'!DM19</f>
        <v>38.400000000000006</v>
      </c>
    </row>
    <row r="102" spans="1:125" ht="15.75" customHeight="1" x14ac:dyDescent="0.2">
      <c r="A102" s="33">
        <f t="shared" si="0"/>
        <v>100</v>
      </c>
      <c r="B102" s="11">
        <f>'2018'!A12</f>
        <v>10</v>
      </c>
      <c r="C102" s="11">
        <v>2018</v>
      </c>
      <c r="D102" s="34" t="str">
        <f>'2018'!B12</f>
        <v>Josh Adams</v>
      </c>
      <c r="E102" s="14">
        <f>'2018'!C12</f>
        <v>6.85</v>
      </c>
      <c r="F102" s="14">
        <f t="shared" si="6"/>
        <v>59.599999999999994</v>
      </c>
      <c r="G102" s="35">
        <f t="shared" si="2"/>
        <v>-0.16140505505411723</v>
      </c>
      <c r="H102" s="36" t="str">
        <f>'2018'!D12</f>
        <v>Notre Dame</v>
      </c>
      <c r="I102" s="37">
        <f>'2018'!E12</f>
        <v>2</v>
      </c>
      <c r="J102" s="38">
        <f>'2018'!F12</f>
        <v>35367</v>
      </c>
      <c r="K102" s="39">
        <f>'2018'!G12</f>
        <v>28.509589041095889</v>
      </c>
      <c r="L102" s="39" t="str">
        <f>'2018'!H12</f>
        <v>JR</v>
      </c>
      <c r="M102" s="39">
        <f>'2018'!I12</f>
        <v>21.504109589041096</v>
      </c>
      <c r="N102" s="39" t="str">
        <f t="shared" si="3"/>
        <v>DYNAMIC</v>
      </c>
      <c r="O102" s="39" t="str">
        <f t="shared" si="9"/>
        <v>HORSE</v>
      </c>
      <c r="P102" s="37">
        <f>'2018'!J12</f>
        <v>74</v>
      </c>
      <c r="Q102" s="37">
        <f>'2018'!K12</f>
        <v>213</v>
      </c>
      <c r="R102" s="37">
        <f>'2018'!L12</f>
        <v>4.4800000000000004</v>
      </c>
      <c r="S102" s="40">
        <f>'2018'!M12</f>
        <v>0</v>
      </c>
      <c r="T102" s="41">
        <f>'2018'!N12</f>
        <v>0</v>
      </c>
      <c r="U102" s="42">
        <f>'2018'!O12</f>
        <v>0</v>
      </c>
      <c r="V102" s="42">
        <f>'2018'!P12</f>
        <v>0.14745175655616033</v>
      </c>
      <c r="W102" s="42">
        <f>'2018'!Q12</f>
        <v>0.22470564757533426</v>
      </c>
      <c r="X102" s="42">
        <f>'2018'!R12</f>
        <v>0.26291402093701732</v>
      </c>
      <c r="Y102" s="42">
        <f>'2018'!S12</f>
        <v>0.26291402093701732</v>
      </c>
      <c r="Z102" s="42">
        <f>'2018'!T12</f>
        <v>0.26291402093701732</v>
      </c>
      <c r="AA102" s="42">
        <f>'2018'!U12</f>
        <v>6.3257948213700427E-2</v>
      </c>
      <c r="AB102" s="42">
        <f>'2018'!V12</f>
        <v>4.3422184006878764E-2</v>
      </c>
      <c r="AC102" s="42">
        <f>'2018'!W12</f>
        <v>5.3340066110289595E-2</v>
      </c>
      <c r="AD102" s="43">
        <f>'2018'!X12</f>
        <v>5.3340066110289595E-2</v>
      </c>
      <c r="AE102" s="44">
        <f>'2018'!Y12</f>
        <v>19.852054794520548</v>
      </c>
      <c r="AF102" s="45">
        <f>'2018'!Z12</f>
        <v>105.75418023455394</v>
      </c>
      <c r="AG102" s="45">
        <f>'2018'!AA12</f>
        <v>27.344594594594593</v>
      </c>
      <c r="AH102" s="45">
        <f>'2018'!AB12</f>
        <v>0.21359223300970873</v>
      </c>
      <c r="AI102" s="45">
        <f>'2018'!AC12</f>
        <v>6.9</v>
      </c>
      <c r="AJ102" s="45">
        <f t="shared" si="4"/>
        <v>8.1951219512195124</v>
      </c>
      <c r="AK102" s="45">
        <f t="shared" si="38"/>
        <v>5.9360730593607303E-2</v>
      </c>
      <c r="AL102" s="45">
        <f>'2018'!AD12</f>
        <v>106.2</v>
      </c>
      <c r="AM102" s="45">
        <f>'2018'!AE12</f>
        <v>4.95</v>
      </c>
      <c r="AN102" s="46">
        <f>'2018'!AF12</f>
        <v>56</v>
      </c>
      <c r="AO102" s="47">
        <f>'2018'!AG12</f>
        <v>7</v>
      </c>
      <c r="AP102" s="48">
        <f>'2018'!AH12</f>
        <v>5</v>
      </c>
      <c r="AQ102" s="48">
        <f>'2018'!AI12</f>
        <v>5</v>
      </c>
      <c r="AR102" s="48">
        <f t="shared" ref="AR102:AR104" si="39">IF(AF102&gt;113.25,10,IF(AF102&gt;=107.84,9,IF(AF102&gt;=105.37,8,IF(AF102&gt;=103.25,7,IF(AF102&gt;=100.55,6,IF(AF102&gt;=98.75,5,IF(AF102&gt;=96.08,4,IF(AF102&gt;=94.39,3,IF(AF102&gt;=88.43,2,IF(AF102&gt;=85.16,1,IF(AF102&lt;85.16,0,FALSE)))))))))))</f>
        <v>8</v>
      </c>
      <c r="AS102" s="48">
        <f>'2018'!AK12</f>
        <v>4</v>
      </c>
      <c r="AT102" s="48">
        <f>'2018'!AL12</f>
        <v>6</v>
      </c>
      <c r="AU102" s="48">
        <f>'2018'!AM12</f>
        <v>5</v>
      </c>
      <c r="AV102" s="48">
        <f>'2018'!AN12</f>
        <v>8</v>
      </c>
      <c r="AW102" s="49">
        <f t="shared" ref="AW102:AW104" si="40">IF(S102=1,10,IF(S102=2,7,IF(S102=3,6,IF(S102=4,4,IF(S102=5,3,IF(S102=6,2,IF(S102=7,1,IF(S102=0,0,"-"))))))))</f>
        <v>0</v>
      </c>
      <c r="AX102" s="50">
        <f>'2018'!AP12</f>
        <v>0</v>
      </c>
      <c r="AY102" s="55">
        <f>'2018'!AQ12</f>
        <v>0</v>
      </c>
      <c r="AZ102" s="56">
        <f>'2018'!AR12</f>
        <v>1963</v>
      </c>
      <c r="BA102" s="56">
        <f>'2018'!AS12</f>
        <v>0</v>
      </c>
      <c r="BB102" s="56">
        <f>'2018'!AT12</f>
        <v>0</v>
      </c>
      <c r="BC102" s="56">
        <f>'2018'!AU12</f>
        <v>0</v>
      </c>
      <c r="BD102" s="56">
        <f>'2018'!AV12</f>
        <v>0</v>
      </c>
      <c r="BE102" s="57">
        <f>'2018'!AW12</f>
        <v>0</v>
      </c>
      <c r="BF102" s="57">
        <f>'2018'!AX12</f>
        <v>0</v>
      </c>
      <c r="BG102" s="57">
        <f>'2018'!AY12</f>
        <v>0</v>
      </c>
      <c r="BH102" s="57">
        <f>'2018'!AZ12</f>
        <v>0</v>
      </c>
      <c r="BI102" s="56">
        <f>'2018'!BA12</f>
        <v>0</v>
      </c>
      <c r="BJ102" s="56">
        <f>'2018'!BB12</f>
        <v>3313</v>
      </c>
      <c r="BK102" s="56">
        <f>'2018'!BC12</f>
        <v>0</v>
      </c>
      <c r="BL102" s="56">
        <f>'2018'!BD12</f>
        <v>0</v>
      </c>
      <c r="BM102" s="58">
        <f>'2018'!BE12</f>
        <v>0</v>
      </c>
      <c r="BN102" s="55">
        <f>'2018'!BF12</f>
        <v>0</v>
      </c>
      <c r="BO102" s="56">
        <f>'2018'!BG12</f>
        <v>2073</v>
      </c>
      <c r="BP102" s="56">
        <f>'2018'!BH12</f>
        <v>0</v>
      </c>
      <c r="BQ102" s="56">
        <f>'2018'!BI12</f>
        <v>0</v>
      </c>
      <c r="BR102" s="56">
        <f>'2018'!BJ12</f>
        <v>0</v>
      </c>
      <c r="BS102" s="56">
        <f>'2018'!BK12</f>
        <v>0</v>
      </c>
      <c r="BT102" s="57">
        <f>'2018'!BL12</f>
        <v>0</v>
      </c>
      <c r="BU102" s="57">
        <f>'2018'!BM12</f>
        <v>0</v>
      </c>
      <c r="BV102" s="57">
        <f>'2018'!BN12</f>
        <v>0</v>
      </c>
      <c r="BW102" s="57">
        <f>'2018'!BO12</f>
        <v>0</v>
      </c>
      <c r="BX102" s="56">
        <f>'2018'!BP12</f>
        <v>0</v>
      </c>
      <c r="BY102" s="56">
        <f>'2018'!BQ12</f>
        <v>3711</v>
      </c>
      <c r="BZ102" s="56">
        <f>'2018'!BR12</f>
        <v>0</v>
      </c>
      <c r="CA102" s="56">
        <f>'2018'!BS12</f>
        <v>0</v>
      </c>
      <c r="CB102" s="58">
        <f>'2018'!BT12</f>
        <v>0</v>
      </c>
      <c r="CC102" s="55">
        <f>'2018'!BU12</f>
        <v>852</v>
      </c>
      <c r="CD102" s="56">
        <f>'2018'!BV12</f>
        <v>2699</v>
      </c>
      <c r="CE102" s="56">
        <f>'2018'!BW12</f>
        <v>6</v>
      </c>
      <c r="CF102" s="56">
        <f>'2018'!BX12</f>
        <v>0</v>
      </c>
      <c r="CG102" s="56">
        <f>'2018'!BY12</f>
        <v>115</v>
      </c>
      <c r="CH102" s="56">
        <f>'2018'!BZ12</f>
        <v>18</v>
      </c>
      <c r="CI102" s="57">
        <f>'2018'!CA12</f>
        <v>7.4</v>
      </c>
      <c r="CJ102" s="57">
        <f>'2018'!CB12</f>
        <v>60.3</v>
      </c>
      <c r="CK102" s="57">
        <f>'2018'!CC12</f>
        <v>4.09</v>
      </c>
      <c r="CL102" s="57">
        <f>'2018'!CD12</f>
        <v>45.7</v>
      </c>
      <c r="CM102" s="56">
        <f>'2018'!CE12</f>
        <v>42</v>
      </c>
      <c r="CN102" s="56">
        <f>'2018'!CF12</f>
        <v>3364</v>
      </c>
      <c r="CO102" s="56">
        <f>'2018'!CG12</f>
        <v>7</v>
      </c>
      <c r="CP102" s="56">
        <f>'2018'!CH12</f>
        <v>0</v>
      </c>
      <c r="CQ102" s="58">
        <f>'2018'!CI12</f>
        <v>0</v>
      </c>
      <c r="CR102" s="55">
        <f>'2018'!CJ12</f>
        <v>933</v>
      </c>
      <c r="CS102" s="56">
        <f>'2018'!CK12</f>
        <v>1960</v>
      </c>
      <c r="CT102" s="56">
        <f>'2018'!CL12</f>
        <v>5</v>
      </c>
      <c r="CU102" s="56">
        <f>'2018'!CM12</f>
        <v>0</v>
      </c>
      <c r="CV102" s="56">
        <f>'2018'!CN12</f>
        <v>158</v>
      </c>
      <c r="CW102" s="56">
        <f>'2018'!CO12</f>
        <v>32</v>
      </c>
      <c r="CX102" s="57">
        <f>'2018'!CP12</f>
        <v>5.9</v>
      </c>
      <c r="CY102" s="57">
        <f>'2018'!CQ12</f>
        <v>62.8</v>
      </c>
      <c r="CZ102" s="57">
        <f>'2018'!CR12</f>
        <v>3.41</v>
      </c>
      <c r="DA102" s="57">
        <f>'2018'!CS12</f>
        <v>37.799999999999997</v>
      </c>
      <c r="DB102" s="56">
        <f>'2018'!CT12</f>
        <v>193</v>
      </c>
      <c r="DC102" s="56">
        <f>'2018'!CU12</f>
        <v>3051</v>
      </c>
      <c r="DD102" s="56">
        <f>'2018'!CV12</f>
        <v>21</v>
      </c>
      <c r="DE102" s="56">
        <f>'2018'!CW12</f>
        <v>0</v>
      </c>
      <c r="DF102" s="58">
        <f>'2018'!CX12</f>
        <v>0</v>
      </c>
      <c r="DG102" s="55">
        <f>'2018'!CY12</f>
        <v>1431</v>
      </c>
      <c r="DH102" s="56">
        <f>'2018'!CZ12</f>
        <v>3501</v>
      </c>
      <c r="DI102" s="56">
        <f>'2018'!DA12</f>
        <v>9</v>
      </c>
      <c r="DJ102" s="56">
        <f>'2018'!DB12</f>
        <v>0</v>
      </c>
      <c r="DK102" s="56">
        <f>'2018'!DC12</f>
        <v>206</v>
      </c>
      <c r="DL102" s="56">
        <f>'2018'!DD12</f>
        <v>44</v>
      </c>
      <c r="DM102" s="57">
        <f>'2018'!DE12</f>
        <v>6.9</v>
      </c>
      <c r="DN102" s="57">
        <f>'2018'!DF12</f>
        <v>106.2</v>
      </c>
      <c r="DO102" s="57">
        <f>'2018'!DG12</f>
        <v>4.95</v>
      </c>
      <c r="DP102" s="57">
        <f>'2018'!DH12</f>
        <v>56</v>
      </c>
      <c r="DQ102" s="56">
        <f>'2018'!DI12</f>
        <v>101</v>
      </c>
      <c r="DR102" s="56">
        <f>'2018'!DJ12</f>
        <v>2326</v>
      </c>
      <c r="DS102" s="56">
        <f>'2018'!DK12</f>
        <v>13</v>
      </c>
      <c r="DT102" s="56">
        <f>'2018'!DL12</f>
        <v>0</v>
      </c>
      <c r="DU102" s="58">
        <f>'2018'!DM12</f>
        <v>0</v>
      </c>
    </row>
    <row r="103" spans="1:125" ht="15.75" customHeight="1" x14ac:dyDescent="0.2">
      <c r="A103" s="33">
        <f t="shared" si="0"/>
        <v>101</v>
      </c>
      <c r="B103" s="11">
        <f>'2019'!A12</f>
        <v>10</v>
      </c>
      <c r="C103" s="11">
        <v>2019</v>
      </c>
      <c r="D103" s="34" t="str">
        <f>'2019'!B12</f>
        <v>Ty Johnson</v>
      </c>
      <c r="E103" s="14">
        <f>'2019'!C12</f>
        <v>6.8388888888888886</v>
      </c>
      <c r="F103" s="14">
        <f t="shared" si="6"/>
        <v>59.199999999999996</v>
      </c>
      <c r="G103" s="35">
        <f t="shared" si="2"/>
        <v>-0.16597464058299694</v>
      </c>
      <c r="H103" s="36" t="str">
        <f>'2019'!D12</f>
        <v>Maryland</v>
      </c>
      <c r="I103" s="37">
        <f>'2019'!E12</f>
        <v>2</v>
      </c>
      <c r="J103" s="38">
        <f>'2019'!F12</f>
        <v>35690</v>
      </c>
      <c r="K103" s="39">
        <f>'2019'!G12</f>
        <v>27.624657534246577</v>
      </c>
      <c r="L103" s="39" t="str">
        <f>'2019'!H12</f>
        <v>SR</v>
      </c>
      <c r="M103" s="39">
        <f>'2019'!I12</f>
        <v>21.616438356164384</v>
      </c>
      <c r="N103" s="39" t="str">
        <f t="shared" si="3"/>
        <v>JITTERBUG</v>
      </c>
      <c r="O103" s="39" t="str">
        <f t="shared" si="9"/>
        <v>HORSE</v>
      </c>
      <c r="P103" s="37">
        <f>'2019'!J12</f>
        <v>69</v>
      </c>
      <c r="Q103" s="37">
        <f>'2019'!K12</f>
        <v>209</v>
      </c>
      <c r="R103" s="37">
        <f>'2019'!L12</f>
        <v>4.34</v>
      </c>
      <c r="S103" s="40">
        <f>'2019'!M12</f>
        <v>186</v>
      </c>
      <c r="T103" s="41">
        <f>'2019'!N12</f>
        <v>0</v>
      </c>
      <c r="U103" s="42">
        <f>'2019'!O12</f>
        <v>6.222222222222222E-2</v>
      </c>
      <c r="V103" s="42">
        <f>'2019'!P12</f>
        <v>0.24638566483404603</v>
      </c>
      <c r="W103" s="42">
        <f>'2019'!Q12</f>
        <v>0.24097938144329897</v>
      </c>
      <c r="X103" s="42">
        <f>'2019'!R12</f>
        <v>0.11824096926183532</v>
      </c>
      <c r="Y103" s="42">
        <f>'2019'!S12</f>
        <v>0.18231331704794068</v>
      </c>
      <c r="Z103" s="42">
        <f>'2019'!T12</f>
        <v>0.18231331704794068</v>
      </c>
      <c r="AA103" s="42">
        <f>'2019'!U12</f>
        <v>3.0927835051546393E-2</v>
      </c>
      <c r="AB103" s="42">
        <f>'2019'!V12</f>
        <v>1.2979351032448377E-2</v>
      </c>
      <c r="AC103" s="42">
        <f>'2019'!W12</f>
        <v>2.1953593041997385E-2</v>
      </c>
      <c r="AD103" s="43">
        <f>'2019'!X12</f>
        <v>2.1953593041997385E-2</v>
      </c>
      <c r="AE103" s="44">
        <f>'2019'!Y12</f>
        <v>18.969863013698632</v>
      </c>
      <c r="AF103" s="45">
        <f>'2019'!Z12</f>
        <v>117.81955110312674</v>
      </c>
      <c r="AG103" s="45">
        <f>'2019'!AA12</f>
        <v>30.860533501365261</v>
      </c>
      <c r="AH103" s="45">
        <f>'2019'!AB12</f>
        <v>0.21212121212121213</v>
      </c>
      <c r="AI103" s="45">
        <f>'2019'!AC12</f>
        <v>7.7</v>
      </c>
      <c r="AJ103" s="45">
        <f t="shared" si="4"/>
        <v>10.96551724137931</v>
      </c>
      <c r="AK103" s="45">
        <f t="shared" si="38"/>
        <v>8.3333333333333329E-2</v>
      </c>
      <c r="AL103" s="45">
        <f>'2019'!AD12</f>
        <v>98.7</v>
      </c>
      <c r="AM103" s="45">
        <f>'2019'!AE12</f>
        <v>5.08</v>
      </c>
      <c r="AN103" s="46">
        <f>'2019'!AF12</f>
        <v>58.1</v>
      </c>
      <c r="AO103" s="47">
        <f>'2019'!AG12</f>
        <v>3</v>
      </c>
      <c r="AP103" s="48">
        <f>'2019'!AH12</f>
        <v>2</v>
      </c>
      <c r="AQ103" s="48">
        <f>'2019'!AI12</f>
        <v>8</v>
      </c>
      <c r="AR103" s="48">
        <f t="shared" si="39"/>
        <v>10</v>
      </c>
      <c r="AS103" s="48">
        <f>'2019'!AK12</f>
        <v>4</v>
      </c>
      <c r="AT103" s="48">
        <f>'2019'!AL12</f>
        <v>8</v>
      </c>
      <c r="AU103" s="48">
        <f>'2019'!AM12</f>
        <v>4</v>
      </c>
      <c r="AV103" s="48">
        <f>'2019'!AN12</f>
        <v>8</v>
      </c>
      <c r="AW103" s="49" t="str">
        <f t="shared" si="40"/>
        <v>-</v>
      </c>
      <c r="AX103" s="50">
        <f>'2019'!AP12</f>
        <v>0</v>
      </c>
      <c r="AY103" s="55">
        <f>'2019'!AQ12</f>
        <v>0</v>
      </c>
      <c r="AZ103" s="56">
        <f>'2019'!AR12</f>
        <v>1582</v>
      </c>
      <c r="BA103" s="56">
        <f>'2019'!AS12</f>
        <v>0</v>
      </c>
      <c r="BB103" s="56">
        <f>'2019'!AT12</f>
        <v>21</v>
      </c>
      <c r="BC103" s="56">
        <f>'2019'!AU12</f>
        <v>0</v>
      </c>
      <c r="BD103" s="56">
        <f>'2019'!AV12</f>
        <v>0</v>
      </c>
      <c r="BE103" s="57">
        <f>'2019'!AW12</f>
        <v>0</v>
      </c>
      <c r="BF103" s="57">
        <f>'2019'!AX12</f>
        <v>0</v>
      </c>
      <c r="BG103" s="57">
        <f>'2019'!AY12</f>
        <v>0</v>
      </c>
      <c r="BH103" s="57">
        <f>'2019'!AZ12</f>
        <v>0</v>
      </c>
      <c r="BI103" s="56">
        <f>'2019'!BA12</f>
        <v>0</v>
      </c>
      <c r="BJ103" s="56">
        <f>'2019'!BB12</f>
        <v>2863</v>
      </c>
      <c r="BK103" s="56">
        <f>'2019'!BC12</f>
        <v>0</v>
      </c>
      <c r="BL103" s="56">
        <f>'2019'!BD12</f>
        <v>0</v>
      </c>
      <c r="BM103" s="58">
        <f>'2019'!BE12</f>
        <v>19</v>
      </c>
      <c r="BN103" s="55">
        <f>'2019'!BF12</f>
        <v>250</v>
      </c>
      <c r="BO103" s="56">
        <f>'2019'!BG12</f>
        <v>2408</v>
      </c>
      <c r="BP103" s="56">
        <f>'2019'!BH12</f>
        <v>3</v>
      </c>
      <c r="BQ103" s="56">
        <f>'2019'!BI12</f>
        <v>20</v>
      </c>
      <c r="BR103" s="56">
        <f>'2019'!BJ12</f>
        <v>35</v>
      </c>
      <c r="BS103" s="56">
        <f>'2019'!BK12</f>
        <v>10</v>
      </c>
      <c r="BT103" s="57">
        <f>'2019'!BL12</f>
        <v>7.1</v>
      </c>
      <c r="BU103" s="57">
        <f>'2019'!BM12</f>
        <v>82.4</v>
      </c>
      <c r="BV103" s="57">
        <f>'2019'!BN12</f>
        <v>2.77</v>
      </c>
      <c r="BW103" s="57">
        <f>'2019'!BO12</f>
        <v>58</v>
      </c>
      <c r="BX103" s="56">
        <f>'2019'!BP12</f>
        <v>30</v>
      </c>
      <c r="BY103" s="56">
        <f>'2019'!BQ12</f>
        <v>2092</v>
      </c>
      <c r="BZ103" s="56">
        <f>'2019'!BR12</f>
        <v>2</v>
      </c>
      <c r="CA103" s="56">
        <f>'2019'!BS12</f>
        <v>0</v>
      </c>
      <c r="CB103" s="58">
        <f>'2019'!BT12</f>
        <v>15</v>
      </c>
      <c r="CC103" s="55">
        <f>'2019'!BU12</f>
        <v>1004</v>
      </c>
      <c r="CD103" s="56">
        <f>'2019'!BV12</f>
        <v>2594</v>
      </c>
      <c r="CE103" s="56">
        <f>'2019'!BW12</f>
        <v>6</v>
      </c>
      <c r="CF103" s="56">
        <f>'2019'!BX12</f>
        <v>26</v>
      </c>
      <c r="CG103" s="56">
        <f>'2019'!BY12</f>
        <v>110</v>
      </c>
      <c r="CH103" s="56">
        <f>'2019'!BZ12</f>
        <v>24</v>
      </c>
      <c r="CI103" s="57">
        <f>'2019'!CA12</f>
        <v>9.1</v>
      </c>
      <c r="CJ103" s="57">
        <f>'2019'!CB12</f>
        <v>108.6</v>
      </c>
      <c r="CK103" s="57">
        <f>'2019'!CC12</f>
        <v>5.26</v>
      </c>
      <c r="CL103" s="57">
        <f>'2019'!CD12</f>
        <v>68.7</v>
      </c>
      <c r="CM103" s="56">
        <f>'2019'!CE12</f>
        <v>206</v>
      </c>
      <c r="CN103" s="56">
        <f>'2019'!CF12</f>
        <v>2317</v>
      </c>
      <c r="CO103" s="56">
        <f>'2019'!CG12</f>
        <v>16</v>
      </c>
      <c r="CP103" s="56">
        <f>'2019'!CH12</f>
        <v>0</v>
      </c>
      <c r="CQ103" s="58">
        <f>'2019'!CI12</f>
        <v>15</v>
      </c>
      <c r="CR103" s="55">
        <f>'2019'!CJ12</f>
        <v>875</v>
      </c>
      <c r="CS103" s="56">
        <f>'2019'!CK12</f>
        <v>1940</v>
      </c>
      <c r="CT103" s="56">
        <f>'2019'!CL12</f>
        <v>5</v>
      </c>
      <c r="CU103" s="56">
        <f>'2019'!CM12</f>
        <v>19</v>
      </c>
      <c r="CV103" s="56">
        <f>'2019'!CN12</f>
        <v>137</v>
      </c>
      <c r="CW103" s="56">
        <f>'2019'!CO12</f>
        <v>19</v>
      </c>
      <c r="CX103" s="57">
        <f>'2019'!CP12</f>
        <v>6.4</v>
      </c>
      <c r="CY103" s="57">
        <f>'2019'!CQ12</f>
        <v>49.2</v>
      </c>
      <c r="CZ103" s="57">
        <f>'2019'!CR12</f>
        <v>3.68</v>
      </c>
      <c r="DA103" s="57">
        <f>'2019'!CS12</f>
        <v>58.1</v>
      </c>
      <c r="DB103" s="56">
        <f>'2019'!CT12</f>
        <v>60</v>
      </c>
      <c r="DC103" s="56">
        <f>'2019'!CU12</f>
        <v>1940</v>
      </c>
      <c r="DD103" s="56">
        <f>'2019'!CV12</f>
        <v>5</v>
      </c>
      <c r="DE103" s="56">
        <f>'2019'!CW12</f>
        <v>0</v>
      </c>
      <c r="DF103" s="58">
        <f>'2019'!CX12</f>
        <v>15</v>
      </c>
      <c r="DG103" s="55">
        <f>'2019'!CY12</f>
        <v>505</v>
      </c>
      <c r="DH103" s="56">
        <f>'2019'!CZ12</f>
        <v>2762</v>
      </c>
      <c r="DI103" s="56">
        <f>'2019'!DA12</f>
        <v>3</v>
      </c>
      <c r="DJ103" s="56">
        <f>'2019'!DB12</f>
        <v>26</v>
      </c>
      <c r="DK103" s="56">
        <f>'2019'!DC12</f>
        <v>66</v>
      </c>
      <c r="DL103" s="56">
        <f>'2019'!DD12</f>
        <v>14</v>
      </c>
      <c r="DM103" s="57">
        <f>'2019'!DE12</f>
        <v>7.7</v>
      </c>
      <c r="DN103" s="57">
        <f>'2019'!DF12</f>
        <v>98.7</v>
      </c>
      <c r="DO103" s="57">
        <f>'2019'!DG12</f>
        <v>5.08</v>
      </c>
      <c r="DP103" s="57">
        <f>'2019'!DH12</f>
        <v>53.5</v>
      </c>
      <c r="DQ103" s="56">
        <f>'2019'!DI12</f>
        <v>22</v>
      </c>
      <c r="DR103" s="56">
        <f>'2019'!DJ12</f>
        <v>1695</v>
      </c>
      <c r="DS103" s="56">
        <f>'2019'!DK12</f>
        <v>6</v>
      </c>
      <c r="DT103" s="56">
        <f>'2019'!DL12</f>
        <v>0</v>
      </c>
      <c r="DU103" s="58">
        <f>'2019'!DM12</f>
        <v>12</v>
      </c>
    </row>
    <row r="104" spans="1:125" ht="15.75" customHeight="1" x14ac:dyDescent="0.2">
      <c r="A104" s="33">
        <f t="shared" si="0"/>
        <v>102</v>
      </c>
      <c r="B104" s="11">
        <f>'2022'!A10</f>
        <v>8</v>
      </c>
      <c r="C104" s="11">
        <v>2022</v>
      </c>
      <c r="D104" s="34" t="str">
        <f>'2022'!B10</f>
        <v>Kyren Williams</v>
      </c>
      <c r="E104" s="14">
        <f>'2022'!C10</f>
        <v>6.8055555555555554</v>
      </c>
      <c r="F104" s="14">
        <f t="shared" si="6"/>
        <v>58.8</v>
      </c>
      <c r="G104" s="35">
        <f t="shared" si="2"/>
        <v>-0.17968339716963602</v>
      </c>
      <c r="H104" s="36" t="str">
        <f>'2022'!D10</f>
        <v>Notre Dame</v>
      </c>
      <c r="I104" s="37">
        <f>'2022'!E10</f>
        <v>2</v>
      </c>
      <c r="J104" s="38">
        <f>'2022'!F10</f>
        <v>36764</v>
      </c>
      <c r="K104" s="39">
        <f>'2022'!G10</f>
        <v>24.682191780821917</v>
      </c>
      <c r="L104" s="39" t="str">
        <f>'2022'!H10</f>
        <v>JR</v>
      </c>
      <c r="M104" s="39">
        <f>'2022'!I10</f>
        <v>21.684931506849313</v>
      </c>
      <c r="N104" s="39" t="str">
        <f t="shared" si="3"/>
        <v>DYNAMIC</v>
      </c>
      <c r="O104" s="39" t="str">
        <f t="shared" si="9"/>
        <v>SLASHER</v>
      </c>
      <c r="P104" s="37">
        <f>'2022'!J10</f>
        <v>69</v>
      </c>
      <c r="Q104" s="37">
        <f>'2022'!K10</f>
        <v>194</v>
      </c>
      <c r="R104" s="37">
        <f>'2022'!L10</f>
        <v>4.6500000000000004</v>
      </c>
      <c r="S104" s="40">
        <f>'2022'!M10</f>
        <v>164</v>
      </c>
      <c r="T104" s="41">
        <f>'2022'!N10</f>
        <v>0</v>
      </c>
      <c r="U104" s="42">
        <f>'2022'!O10</f>
        <v>0</v>
      </c>
      <c r="V104" s="42">
        <f>'2022'!P10</f>
        <v>5.1739518287243534E-3</v>
      </c>
      <c r="W104" s="42">
        <f>'2022'!Q10</f>
        <v>0.26662950575994054</v>
      </c>
      <c r="X104" s="42">
        <f>'2022'!R10</f>
        <v>0.24345785959213137</v>
      </c>
      <c r="Y104" s="42">
        <f>'2022'!S10</f>
        <v>0.25504368267603594</v>
      </c>
      <c r="Z104" s="42">
        <f>'2022'!T10</f>
        <v>0.25504368267603594</v>
      </c>
      <c r="AA104" s="42">
        <f>'2022'!U10</f>
        <v>0.10916110916110916</v>
      </c>
      <c r="AB104" s="42">
        <f>'2022'!V10</f>
        <v>9.7766884531590409E-2</v>
      </c>
      <c r="AC104" s="42">
        <f>'2022'!W10</f>
        <v>0.10346399684634978</v>
      </c>
      <c r="AD104" s="43">
        <f>'2022'!X10</f>
        <v>0.10346399684634978</v>
      </c>
      <c r="AE104" s="44">
        <f>'2022'!Y10</f>
        <v>20.041095890410958</v>
      </c>
      <c r="AF104" s="45">
        <f>'2022'!Z10</f>
        <v>82.988882016372074</v>
      </c>
      <c r="AG104" s="45">
        <f>'2022'!AA10</f>
        <v>28.645662675908419</v>
      </c>
      <c r="AH104" s="45">
        <f>'2022'!AB10</f>
        <v>0.28431372549019607</v>
      </c>
      <c r="AI104" s="45">
        <f>'2022'!AC10</f>
        <v>5.3</v>
      </c>
      <c r="AJ104" s="45">
        <f t="shared" si="4"/>
        <v>8.6282051282051277</v>
      </c>
      <c r="AK104" s="45">
        <f t="shared" si="38"/>
        <v>0.17073170731707318</v>
      </c>
      <c r="AL104" s="45">
        <f>'2022'!AD10</f>
        <v>108.6</v>
      </c>
      <c r="AM104" s="45">
        <f>'2022'!AE10</f>
        <v>3.71</v>
      </c>
      <c r="AN104" s="46">
        <f>'2022'!AF10</f>
        <v>36.9</v>
      </c>
      <c r="AO104" s="47">
        <f>'2022'!AG10</f>
        <v>6</v>
      </c>
      <c r="AP104" s="48">
        <f>'2022'!AH10</f>
        <v>9</v>
      </c>
      <c r="AQ104" s="48">
        <f>'2022'!AI10</f>
        <v>4</v>
      </c>
      <c r="AR104" s="48">
        <f t="shared" si="39"/>
        <v>0</v>
      </c>
      <c r="AS104" s="48">
        <f>'2022'!AK10</f>
        <v>8</v>
      </c>
      <c r="AT104" s="48">
        <f>'2022'!AL10</f>
        <v>0</v>
      </c>
      <c r="AU104" s="48">
        <f>'2022'!AM10</f>
        <v>5</v>
      </c>
      <c r="AV104" s="48">
        <f>'2022'!AN10</f>
        <v>3</v>
      </c>
      <c r="AW104" s="49" t="str">
        <f t="shared" si="40"/>
        <v>-</v>
      </c>
      <c r="AX104" s="50">
        <f>'2022'!AP10</f>
        <v>0.25</v>
      </c>
      <c r="AY104" s="55">
        <f>'2022'!AQ10</f>
        <v>0</v>
      </c>
      <c r="AZ104" s="56">
        <f>'2022'!AR10</f>
        <v>3501</v>
      </c>
      <c r="BA104" s="56">
        <f>'2022'!AS10</f>
        <v>0</v>
      </c>
      <c r="BB104" s="56">
        <f>'2022'!AT10</f>
        <v>35</v>
      </c>
      <c r="BC104" s="56">
        <f>'2022'!AU10</f>
        <v>0</v>
      </c>
      <c r="BD104" s="56">
        <f>'2022'!AV10</f>
        <v>0</v>
      </c>
      <c r="BE104" s="57">
        <f>'2022'!AW10</f>
        <v>0</v>
      </c>
      <c r="BF104" s="57">
        <f>'2022'!AX10</f>
        <v>0</v>
      </c>
      <c r="BG104" s="57">
        <f>'2022'!AY10</f>
        <v>0</v>
      </c>
      <c r="BH104" s="57">
        <f>'2022'!AZ10</f>
        <v>0</v>
      </c>
      <c r="BI104" s="56">
        <f>'2022'!BA10</f>
        <v>0</v>
      </c>
      <c r="BJ104" s="56">
        <f>'2022'!BB10</f>
        <v>2326</v>
      </c>
      <c r="BK104" s="56">
        <f>'2022'!BC10</f>
        <v>0</v>
      </c>
      <c r="BL104" s="56">
        <f>'2022'!BD10</f>
        <v>0</v>
      </c>
      <c r="BM104" s="58">
        <f>'2022'!BE10</f>
        <v>20</v>
      </c>
      <c r="BN104" s="55">
        <f>'2022'!BF10</f>
        <v>0</v>
      </c>
      <c r="BO104" s="56">
        <f>'2022'!BG10</f>
        <v>2374</v>
      </c>
      <c r="BP104" s="56">
        <f>'2022'!BH10</f>
        <v>0</v>
      </c>
      <c r="BQ104" s="56">
        <f>'2022'!BI10</f>
        <v>27</v>
      </c>
      <c r="BR104" s="56">
        <f>'2022'!BJ10</f>
        <v>0</v>
      </c>
      <c r="BS104" s="56">
        <f>'2022'!BK10</f>
        <v>0</v>
      </c>
      <c r="BT104" s="57">
        <f>'2022'!BL10</f>
        <v>0</v>
      </c>
      <c r="BU104" s="57">
        <f>'2022'!BM10</f>
        <v>0</v>
      </c>
      <c r="BV104" s="57">
        <f>'2022'!BN10</f>
        <v>0</v>
      </c>
      <c r="BW104" s="57">
        <f>'2022'!BO10</f>
        <v>0</v>
      </c>
      <c r="BX104" s="56">
        <f>'2022'!BP10</f>
        <v>0</v>
      </c>
      <c r="BY104" s="56">
        <f>'2022'!BQ10</f>
        <v>3347</v>
      </c>
      <c r="BZ104" s="56">
        <f>'2022'!BR10</f>
        <v>0</v>
      </c>
      <c r="CA104" s="56">
        <f>'2022'!BS10</f>
        <v>0</v>
      </c>
      <c r="CB104" s="58">
        <f>'2022'!BT10</f>
        <v>23</v>
      </c>
      <c r="CC104" s="55">
        <f>'2022'!BU10</f>
        <v>26</v>
      </c>
      <c r="CD104" s="56">
        <f>'2022'!BV10</f>
        <v>2327</v>
      </c>
      <c r="CE104" s="56">
        <f>'2022'!BW10</f>
        <v>0</v>
      </c>
      <c r="CF104" s="56">
        <f>'2022'!BX10</f>
        <v>20</v>
      </c>
      <c r="CG104" s="56">
        <f>'2022'!BY10</f>
        <v>4</v>
      </c>
      <c r="CH104" s="56">
        <f>'2022'!BZ10</f>
        <v>0</v>
      </c>
      <c r="CI104" s="57">
        <f>'2022'!CA10</f>
        <v>6.5</v>
      </c>
      <c r="CJ104" s="57">
        <f>'2022'!CB10</f>
        <v>0</v>
      </c>
      <c r="CK104" s="57">
        <f>'2022'!CC10</f>
        <v>2.5</v>
      </c>
      <c r="CL104" s="57">
        <f>'2022'!CD10</f>
        <v>0</v>
      </c>
      <c r="CM104" s="56">
        <f>'2022'!CE10</f>
        <v>3</v>
      </c>
      <c r="CN104" s="56">
        <f>'2022'!CF10</f>
        <v>3278</v>
      </c>
      <c r="CO104" s="56">
        <f>'2022'!CG10</f>
        <v>1</v>
      </c>
      <c r="CP104" s="56">
        <f>'2022'!CH10</f>
        <v>0</v>
      </c>
      <c r="CQ104" s="58">
        <f>'2022'!CI10</f>
        <v>37</v>
      </c>
      <c r="CR104" s="55">
        <f>'2022'!CJ10</f>
        <v>1124</v>
      </c>
      <c r="CS104" s="56">
        <f>'2022'!CK10</f>
        <v>2533</v>
      </c>
      <c r="CT104" s="56">
        <f>'2022'!CL10</f>
        <v>13</v>
      </c>
      <c r="CU104" s="56">
        <f>'2022'!CM10</f>
        <v>33</v>
      </c>
      <c r="CV104" s="56">
        <f>'2022'!CN10</f>
        <v>211</v>
      </c>
      <c r="CW104" s="56">
        <f>'2022'!CO10</f>
        <v>38</v>
      </c>
      <c r="CX104" s="57">
        <f>'2022'!CP10</f>
        <v>5.3</v>
      </c>
      <c r="CY104" s="57">
        <f>'2022'!CQ10</f>
        <v>63</v>
      </c>
      <c r="CZ104" s="57">
        <f>'2022'!CR10</f>
        <v>3.3</v>
      </c>
      <c r="DA104" s="57">
        <f>'2022'!CS10</f>
        <v>36.9</v>
      </c>
      <c r="DB104" s="56">
        <f>'2022'!CT10</f>
        <v>311</v>
      </c>
      <c r="DC104" s="56">
        <f>'2022'!CU10</f>
        <v>2849</v>
      </c>
      <c r="DD104" s="56">
        <f>'2022'!CV10</f>
        <v>35</v>
      </c>
      <c r="DE104" s="56">
        <f>'2022'!CW10</f>
        <v>0</v>
      </c>
      <c r="DF104" s="58">
        <f>'2022'!CX10</f>
        <v>15</v>
      </c>
      <c r="DG104" s="55">
        <f>'2022'!CY10</f>
        <v>990</v>
      </c>
      <c r="DH104" s="56">
        <f>'2022'!CZ10</f>
        <v>1869</v>
      </c>
      <c r="DI104" s="56">
        <f>'2022'!DA10</f>
        <v>14</v>
      </c>
      <c r="DJ104" s="56">
        <f>'2022'!DB10</f>
        <v>23</v>
      </c>
      <c r="DK104" s="56">
        <f>'2022'!DC10</f>
        <v>204</v>
      </c>
      <c r="DL104" s="56">
        <f>'2022'!DD10</f>
        <v>58</v>
      </c>
      <c r="DM104" s="57">
        <f>'2022'!DE10</f>
        <v>4.9000000000000004</v>
      </c>
      <c r="DN104" s="57">
        <f>'2022'!DF10</f>
        <v>108.6</v>
      </c>
      <c r="DO104" s="57">
        <f>'2022'!DG10</f>
        <v>3.71</v>
      </c>
      <c r="DP104" s="57">
        <f>'2022'!DH10</f>
        <v>33</v>
      </c>
      <c r="DQ104" s="56">
        <f>'2022'!DI10</f>
        <v>359</v>
      </c>
      <c r="DR104" s="56">
        <f>'2022'!DJ10</f>
        <v>3672</v>
      </c>
      <c r="DS104" s="56">
        <f>'2022'!DK10</f>
        <v>42</v>
      </c>
      <c r="DT104" s="56">
        <f>'2022'!DL10</f>
        <v>0</v>
      </c>
      <c r="DU104" s="58">
        <f>'2022'!DM10</f>
        <v>30</v>
      </c>
    </row>
    <row r="105" spans="1:125" ht="15.75" customHeight="1" x14ac:dyDescent="0.2">
      <c r="A105" s="33">
        <f t="shared" si="0"/>
        <v>103</v>
      </c>
      <c r="B105" s="11">
        <f>'2024'!A14</f>
        <v>12</v>
      </c>
      <c r="C105" s="11">
        <v>2024</v>
      </c>
      <c r="D105" s="34" t="str">
        <f>'2024'!B14</f>
        <v>Isaac Guerendo</v>
      </c>
      <c r="E105" s="14">
        <f>'2024'!C14</f>
        <v>6.7555555555555555</v>
      </c>
      <c r="F105" s="14">
        <f t="shared" si="6"/>
        <v>58.4</v>
      </c>
      <c r="G105" s="35">
        <f t="shared" si="2"/>
        <v>-0.20024653204959467</v>
      </c>
      <c r="H105" s="36" t="str">
        <f>'2024'!D14</f>
        <v>Louisville</v>
      </c>
      <c r="I105" s="37">
        <f>'2024'!E14</f>
        <v>4</v>
      </c>
      <c r="J105" s="38">
        <f>'2024'!F14</f>
        <v>36705</v>
      </c>
      <c r="K105" s="39">
        <f>'2024'!G14</f>
        <v>24.843835616438355</v>
      </c>
      <c r="L105" s="39" t="str">
        <f>'2024'!H14</f>
        <v>RS SR</v>
      </c>
      <c r="M105" s="39">
        <f>'2024'!I14</f>
        <v>23.846575342465755</v>
      </c>
      <c r="N105" s="39" t="str">
        <f t="shared" si="3"/>
        <v>FREAK</v>
      </c>
      <c r="O105" s="39" t="str">
        <f t="shared" si="9"/>
        <v>+RECEIVER</v>
      </c>
      <c r="P105" s="37">
        <f>'2024'!J14</f>
        <v>72</v>
      </c>
      <c r="Q105" s="37">
        <f>'2024'!K14</f>
        <v>221</v>
      </c>
      <c r="R105" s="37">
        <f>'2024'!L14</f>
        <v>4.33</v>
      </c>
      <c r="S105" s="40">
        <f>'2024'!M14</f>
        <v>129</v>
      </c>
      <c r="T105" s="41">
        <f>'2024'!N14</f>
        <v>9.2208390963577688E-3</v>
      </c>
      <c r="U105" s="42">
        <f>'2024'!O14</f>
        <v>0.10416666666666666</v>
      </c>
      <c r="V105" s="42">
        <f>'2024'!P14</f>
        <v>0.19584709768758848</v>
      </c>
      <c r="W105" s="42">
        <f>'2024'!Q14</f>
        <v>0.11459479281261457</v>
      </c>
      <c r="X105" s="42">
        <f>'2024'!R14</f>
        <v>0.17964690091888358</v>
      </c>
      <c r="Y105" s="42">
        <f>'2024'!S14</f>
        <v>0.18774699930323602</v>
      </c>
      <c r="Z105" s="42">
        <f>'2024'!T14</f>
        <v>0.16897229937291242</v>
      </c>
      <c r="AA105" s="42">
        <f>'2024'!U14</f>
        <v>5.2140007254261871E-2</v>
      </c>
      <c r="AB105" s="42">
        <f>'2024'!V14</f>
        <v>7.0643642072213506E-2</v>
      </c>
      <c r="AC105" s="42">
        <f>'2024'!W14</f>
        <v>7.0643642072213506E-2</v>
      </c>
      <c r="AD105" s="43">
        <f>'2024'!X14</f>
        <v>6.3579277864992151E-2</v>
      </c>
      <c r="AE105" s="44">
        <f>'2024'!Y14</f>
        <v>21.18904109589041</v>
      </c>
      <c r="AF105" s="45">
        <f>'2024'!Z14</f>
        <v>125.73919741084096</v>
      </c>
      <c r="AG105" s="45">
        <f>'2024'!AA14</f>
        <v>29.969714506172842</v>
      </c>
      <c r="AH105" s="45">
        <f>'2024'!AB14</f>
        <v>0.22727272727272727</v>
      </c>
      <c r="AI105" s="45">
        <f>'2024'!AC14</f>
        <v>6.1363636363636367</v>
      </c>
      <c r="AJ105" s="45">
        <f t="shared" si="4"/>
        <v>8.5238095238095237</v>
      </c>
      <c r="AK105" s="45">
        <f t="shared" si="38"/>
        <v>0.14285714285714285</v>
      </c>
      <c r="AL105" s="45">
        <f>'2024'!AD14</f>
        <v>104.2</v>
      </c>
      <c r="AM105" s="45">
        <f>'2024'!AE14</f>
        <v>4.1100000000000003</v>
      </c>
      <c r="AN105" s="46">
        <f>'2024'!AF14</f>
        <v>49.4</v>
      </c>
      <c r="AO105" s="47">
        <f>'2024'!AG14</f>
        <v>2</v>
      </c>
      <c r="AP105" s="48">
        <f>'2024'!AH14</f>
        <v>7</v>
      </c>
      <c r="AQ105" s="48">
        <f>'2024'!AI14</f>
        <v>3</v>
      </c>
      <c r="AR105" s="48">
        <f>'2024'!AJ14</f>
        <v>10</v>
      </c>
      <c r="AS105" s="48">
        <f>'2024'!AK14</f>
        <v>5</v>
      </c>
      <c r="AT105" s="48">
        <f>'2024'!AL14</f>
        <v>3</v>
      </c>
      <c r="AU105" s="48">
        <f>'2024'!AM14</f>
        <v>4</v>
      </c>
      <c r="AV105" s="48">
        <f>'2024'!AN14</f>
        <v>5</v>
      </c>
      <c r="AW105" s="49">
        <f>'2024'!AO14</f>
        <v>4</v>
      </c>
      <c r="AX105" s="50">
        <f>'2024'!AP14</f>
        <v>0.25</v>
      </c>
      <c r="AY105" s="55">
        <f>'2024'!AQ14</f>
        <v>1</v>
      </c>
      <c r="AZ105" s="56">
        <f>'2024'!AR14</f>
        <v>233.7</v>
      </c>
      <c r="BA105" s="56">
        <f>'2024'!AS14</f>
        <v>2.7</v>
      </c>
      <c r="BB105" s="56">
        <f>'2024'!AT14</f>
        <v>2.7</v>
      </c>
      <c r="BC105" s="56">
        <f>'2024'!AU14</f>
        <v>1</v>
      </c>
      <c r="BD105" s="56">
        <f>'2024'!AV14</f>
        <v>0</v>
      </c>
      <c r="BE105" s="57">
        <f>'2024'!AW14</f>
        <v>1</v>
      </c>
      <c r="BF105" s="57">
        <f>'2024'!AX14</f>
        <v>0</v>
      </c>
      <c r="BG105" s="57">
        <f>'2024'!AY14</f>
        <v>3</v>
      </c>
      <c r="BH105" s="57">
        <f>'2024'!AZ14</f>
        <v>0</v>
      </c>
      <c r="BI105" s="56">
        <f>'2024'!BA14</f>
        <v>3</v>
      </c>
      <c r="BJ105" s="56">
        <f>'2024'!BB14</f>
        <v>200.1</v>
      </c>
      <c r="BK105" s="56">
        <f>'2024'!BC14</f>
        <v>1</v>
      </c>
      <c r="BL105" s="56">
        <f>'2024'!BD14</f>
        <v>0</v>
      </c>
      <c r="BM105" s="58">
        <f>'2024'!BE14</f>
        <v>1.3</v>
      </c>
      <c r="BN105" s="55">
        <f>'2024'!BF14</f>
        <v>36</v>
      </c>
      <c r="BO105" s="56">
        <f>'2024'!BG14</f>
        <v>164.6</v>
      </c>
      <c r="BP105" s="56">
        <f>'2024'!BH14</f>
        <v>0</v>
      </c>
      <c r="BQ105" s="56">
        <f>'2024'!BI14</f>
        <v>0</v>
      </c>
      <c r="BR105" s="56">
        <f>'2024'!BJ14</f>
        <v>11</v>
      </c>
      <c r="BS105" s="56">
        <f>'2024'!BK14</f>
        <v>3</v>
      </c>
      <c r="BT105" s="57">
        <f>'2024'!BL14</f>
        <v>3.2727272727272729</v>
      </c>
      <c r="BU105" s="57">
        <f>'2024'!BM14</f>
        <v>47.1</v>
      </c>
      <c r="BV105" s="57">
        <f>'2024'!BN14</f>
        <v>1.73</v>
      </c>
      <c r="BW105" s="57">
        <f>'2024'!BO14</f>
        <v>0</v>
      </c>
      <c r="BX105" s="56">
        <f>'2024'!BP14</f>
        <v>0</v>
      </c>
      <c r="BY105" s="56">
        <f>'2024'!BQ14</f>
        <v>181</v>
      </c>
      <c r="BZ105" s="56">
        <f>'2024'!BR14</f>
        <v>0</v>
      </c>
      <c r="CA105" s="56">
        <f>'2024'!BS14</f>
        <v>0</v>
      </c>
      <c r="CB105" s="58">
        <f>'2024'!BT14</f>
        <v>1.4</v>
      </c>
      <c r="CC105" s="55">
        <f>'2024'!BU14</f>
        <v>160</v>
      </c>
      <c r="CD105" s="56">
        <f>'2024'!BV14</f>
        <v>844.4</v>
      </c>
      <c r="CE105" s="56">
        <f>'2024'!BW14</f>
        <v>1</v>
      </c>
      <c r="CF105" s="56">
        <f>'2024'!BX14</f>
        <v>8</v>
      </c>
      <c r="CG105" s="56">
        <f>'2024'!BY14</f>
        <v>23</v>
      </c>
      <c r="CH105" s="56">
        <f>'2024'!BZ14</f>
        <v>6</v>
      </c>
      <c r="CI105" s="57">
        <f>'2024'!CA14</f>
        <v>6.9565217391304346</v>
      </c>
      <c r="CJ105" s="57">
        <f>'2024'!CB14</f>
        <v>62.6</v>
      </c>
      <c r="CK105" s="57">
        <f>'2024'!CC14</f>
        <v>2.61</v>
      </c>
      <c r="CL105" s="57">
        <f>'2024'!CD14</f>
        <v>60.6</v>
      </c>
      <c r="CM105" s="56">
        <f>'2024'!CE14</f>
        <v>6</v>
      </c>
      <c r="CN105" s="56">
        <f>'2024'!CF14</f>
        <v>3.2</v>
      </c>
      <c r="CO105" s="56">
        <f>'2024'!CG14</f>
        <v>2</v>
      </c>
      <c r="CP105" s="56">
        <f>'2024'!CH14</f>
        <v>0</v>
      </c>
      <c r="CQ105" s="58">
        <f>'2024'!CI14</f>
        <v>3.2</v>
      </c>
      <c r="CR105" s="55">
        <f>'2024'!CJ14</f>
        <v>385</v>
      </c>
      <c r="CS105" s="56">
        <f>'2024'!CK14</f>
        <v>2157.6000000000004</v>
      </c>
      <c r="CT105" s="56">
        <f>'2024'!CL14</f>
        <v>5</v>
      </c>
      <c r="CU105" s="56">
        <f>'2024'!CM14</f>
        <v>19.200000000000003</v>
      </c>
      <c r="CV105" s="56">
        <f>'2024'!CN14</f>
        <v>64</v>
      </c>
      <c r="CW105" s="56">
        <f>'2024'!CO14</f>
        <v>14</v>
      </c>
      <c r="CX105" s="57">
        <f>'2024'!CP14</f>
        <v>6.015625</v>
      </c>
      <c r="CY105" s="57">
        <f>'2024'!CQ14</f>
        <v>62.5</v>
      </c>
      <c r="CZ105" s="57">
        <f>'2024'!CR14</f>
        <v>3.38</v>
      </c>
      <c r="DA105" s="57">
        <f>'2024'!CS14</f>
        <v>49.4</v>
      </c>
      <c r="DB105" s="56">
        <f>'2024'!CT14</f>
        <v>115</v>
      </c>
      <c r="DC105" s="56">
        <f>'2024'!CU14</f>
        <v>2205.6000000000004</v>
      </c>
      <c r="DD105" s="56">
        <f>'2024'!CV14</f>
        <v>17</v>
      </c>
      <c r="DE105" s="56">
        <f>'2024'!CW14</f>
        <v>1</v>
      </c>
      <c r="DF105" s="58">
        <f>'2024'!CX14</f>
        <v>19.200000000000003</v>
      </c>
      <c r="DG105" s="55">
        <f>'2024'!CY14</f>
        <v>810</v>
      </c>
      <c r="DH105" s="56">
        <f>'2024'!CZ14</f>
        <v>2499</v>
      </c>
      <c r="DI105" s="56">
        <f>'2024'!DA14</f>
        <v>11</v>
      </c>
      <c r="DJ105" s="56">
        <f>'2024'!DB14</f>
        <v>30.800000000000004</v>
      </c>
      <c r="DK105" s="56">
        <f>'2024'!DC14</f>
        <v>132</v>
      </c>
      <c r="DL105" s="56">
        <f>'2024'!DD14</f>
        <v>30</v>
      </c>
      <c r="DM105" s="57">
        <f>'2024'!DE14</f>
        <v>6.1363636363636367</v>
      </c>
      <c r="DN105" s="57">
        <f>'2024'!DF14</f>
        <v>104.2</v>
      </c>
      <c r="DO105" s="57">
        <f>'2024'!DG14</f>
        <v>4.1100000000000003</v>
      </c>
      <c r="DP105" s="57">
        <f>'2024'!DH14</f>
        <v>48.6</v>
      </c>
      <c r="DQ105" s="56">
        <f>'2024'!DI14</f>
        <v>234</v>
      </c>
      <c r="DR105" s="56">
        <f>'2024'!DJ14</f>
        <v>3312.4</v>
      </c>
      <c r="DS105" s="56">
        <f>'2024'!DK14</f>
        <v>22</v>
      </c>
      <c r="DT105" s="56">
        <f>'2024'!DL14</f>
        <v>0</v>
      </c>
      <c r="DU105" s="58">
        <f>'2024'!DM14</f>
        <v>22.400000000000002</v>
      </c>
    </row>
    <row r="106" spans="1:125" ht="15.75" customHeight="1" x14ac:dyDescent="0.2">
      <c r="A106" s="33">
        <f t="shared" si="0"/>
        <v>104</v>
      </c>
      <c r="B106" s="11">
        <f>'2021'!A12</f>
        <v>10</v>
      </c>
      <c r="C106" s="11">
        <v>2021</v>
      </c>
      <c r="D106" s="34" t="str">
        <f>'2021'!B12</f>
        <v>Jermar Jefferson</v>
      </c>
      <c r="E106" s="14">
        <f>'2021'!C12</f>
        <v>6.7388888888888898</v>
      </c>
      <c r="F106" s="14">
        <f t="shared" si="6"/>
        <v>57.999999999999993</v>
      </c>
      <c r="G106" s="35">
        <f t="shared" si="2"/>
        <v>-0.20710091034291386</v>
      </c>
      <c r="H106" s="36" t="str">
        <f>'2021'!D12</f>
        <v>Oregon State</v>
      </c>
      <c r="I106" s="37">
        <f>'2021'!E12</f>
        <v>5</v>
      </c>
      <c r="J106" s="38">
        <f>'2021'!F12</f>
        <v>36631</v>
      </c>
      <c r="K106" s="39">
        <f>'2021'!G12</f>
        <v>25.046575342465754</v>
      </c>
      <c r="L106" s="39" t="str">
        <f>'2021'!H12</f>
        <v>JR</v>
      </c>
      <c r="M106" s="39">
        <f>'2021'!I12</f>
        <v>21.052054794520547</v>
      </c>
      <c r="N106" s="39" t="str">
        <f t="shared" si="3"/>
        <v>FREAK</v>
      </c>
      <c r="O106" s="39" t="str">
        <f t="shared" si="9"/>
        <v>PLODDER</v>
      </c>
      <c r="P106" s="37">
        <f>'2021'!J12</f>
        <v>70</v>
      </c>
      <c r="Q106" s="37">
        <f>'2021'!K12</f>
        <v>216</v>
      </c>
      <c r="R106" s="37">
        <f>'2021'!L12</f>
        <v>4.4400000000000004</v>
      </c>
      <c r="S106" s="40">
        <f>'2021'!M12</f>
        <v>257</v>
      </c>
      <c r="T106" s="41">
        <f>'2021'!N12</f>
        <v>0</v>
      </c>
      <c r="U106" s="42">
        <f>'2021'!O12</f>
        <v>0</v>
      </c>
      <c r="V106" s="42">
        <f>'2021'!P12</f>
        <v>0.31315626930203827</v>
      </c>
      <c r="W106" s="42">
        <f>'2021'!Q12</f>
        <v>0.15604128718882818</v>
      </c>
      <c r="X106" s="42">
        <f>'2021'!R12</f>
        <v>0.32320055904961564</v>
      </c>
      <c r="Y106" s="42">
        <f>'2021'!S12</f>
        <v>0.32320055904961564</v>
      </c>
      <c r="Z106" s="42">
        <f>'2021'!T12</f>
        <v>0.2747204751921733</v>
      </c>
      <c r="AA106" s="42">
        <f>'2021'!U12</f>
        <v>2.7115321790264619E-2</v>
      </c>
      <c r="AB106" s="42">
        <f>'2021'!V12</f>
        <v>4.5300878972278566E-2</v>
      </c>
      <c r="AC106" s="42">
        <f>'2021'!W12</f>
        <v>4.5300878972278566E-2</v>
      </c>
      <c r="AD106" s="43">
        <f>'2021'!X12</f>
        <v>3.8505747126436778E-2</v>
      </c>
      <c r="AE106" s="44">
        <f>'2021'!Y12</f>
        <v>18.391780821917809</v>
      </c>
      <c r="AF106" s="45">
        <f>'2021'!Z12</f>
        <v>111.16085188696877</v>
      </c>
      <c r="AG106" s="45">
        <f>'2021'!AA12</f>
        <v>30.98938775510204</v>
      </c>
      <c r="AH106" s="45">
        <f>'2021'!AB12</f>
        <v>0.20300751879699247</v>
      </c>
      <c r="AI106" s="45">
        <f>'2021'!AC12</f>
        <v>6.5</v>
      </c>
      <c r="AJ106" s="45">
        <f t="shared" si="4"/>
        <v>11.88</v>
      </c>
      <c r="AK106" s="45">
        <f>DD106/SUM(CV106,DD106)</f>
        <v>5.921052631578947E-2</v>
      </c>
      <c r="AL106" s="45">
        <f>'2021'!AD12</f>
        <v>74.900000000000006</v>
      </c>
      <c r="AM106" s="45">
        <f>'2021'!AE12</f>
        <v>3.67</v>
      </c>
      <c r="AN106" s="46">
        <f>'2021'!AF12</f>
        <v>44.2</v>
      </c>
      <c r="AO106" s="47">
        <f>'2021'!AG12</f>
        <v>7</v>
      </c>
      <c r="AP106" s="48">
        <f>'2021'!AH12</f>
        <v>4</v>
      </c>
      <c r="AQ106" s="48">
        <f>'2021'!AI12</f>
        <v>9</v>
      </c>
      <c r="AR106" s="48">
        <f t="shared" ref="AR106:AR112" si="41">IF(AF106&gt;113.25,10,IF(AF106&gt;=107.84,9,IF(AF106&gt;=105.37,8,IF(AF106&gt;=103.25,7,IF(AF106&gt;=100.55,6,IF(AF106&gt;=98.75,5,IF(AF106&gt;=96.08,4,IF(AF106&gt;=94.39,3,IF(AF106&gt;=88.43,2,IF(AF106&gt;=85.16,1,IF(AF106&lt;85.16,0,FALSE)))))))))))</f>
        <v>9</v>
      </c>
      <c r="AS106" s="48">
        <f>'2021'!AK12</f>
        <v>4</v>
      </c>
      <c r="AT106" s="48">
        <f>'2021'!AL12</f>
        <v>5</v>
      </c>
      <c r="AU106" s="48">
        <f>'2021'!AM12</f>
        <v>1</v>
      </c>
      <c r="AV106" s="48">
        <f>'2021'!AN12</f>
        <v>3</v>
      </c>
      <c r="AW106" s="49" t="str">
        <f t="shared" ref="AW106:AW108" si="42">IF(S106=1,10,IF(S106=2,7,IF(S106=3,6,IF(S106=4,4,IF(S106=5,3,IF(S106=6,2,IF(S106=7,1,IF(S106=0,0,"-"))))))))</f>
        <v>-</v>
      </c>
      <c r="AX106" s="50">
        <f>'2021'!AP12</f>
        <v>0</v>
      </c>
      <c r="AY106" s="55">
        <f>'2021'!AQ12</f>
        <v>0</v>
      </c>
      <c r="AZ106" s="56">
        <f>'2021'!AR12</f>
        <v>2300</v>
      </c>
      <c r="BA106" s="56">
        <f>'2021'!AS12</f>
        <v>0</v>
      </c>
      <c r="BB106" s="56">
        <f>'2021'!AT12</f>
        <v>24</v>
      </c>
      <c r="BC106" s="56">
        <f>'2021'!AU12</f>
        <v>0</v>
      </c>
      <c r="BD106" s="56">
        <f>'2021'!AV12</f>
        <v>0</v>
      </c>
      <c r="BE106" s="57">
        <f>'2021'!AW12</f>
        <v>0</v>
      </c>
      <c r="BF106" s="57">
        <f>'2021'!AX12</f>
        <v>0</v>
      </c>
      <c r="BG106" s="57">
        <f>'2021'!AY12</f>
        <v>0</v>
      </c>
      <c r="BH106" s="57">
        <f>'2021'!AZ12</f>
        <v>0</v>
      </c>
      <c r="BI106" s="56">
        <f>'2021'!BA12</f>
        <v>0</v>
      </c>
      <c r="BJ106" s="56">
        <f>'2021'!BB12</f>
        <v>2086</v>
      </c>
      <c r="BK106" s="56">
        <f>'2021'!BC12</f>
        <v>0</v>
      </c>
      <c r="BL106" s="56">
        <f>'2021'!BD12</f>
        <v>0</v>
      </c>
      <c r="BM106" s="58">
        <f>'2021'!BE12</f>
        <v>13</v>
      </c>
      <c r="BN106" s="55">
        <f>'2021'!BF12</f>
        <v>0</v>
      </c>
      <c r="BO106" s="56">
        <f>'2021'!BG12</f>
        <v>1650</v>
      </c>
      <c r="BP106" s="56">
        <f>'2021'!BH12</f>
        <v>0</v>
      </c>
      <c r="BQ106" s="56">
        <f>'2021'!BI12</f>
        <v>18</v>
      </c>
      <c r="BR106" s="56">
        <f>'2021'!BJ12</f>
        <v>0</v>
      </c>
      <c r="BS106" s="56">
        <f>'2021'!BK12</f>
        <v>0</v>
      </c>
      <c r="BT106" s="57">
        <f>'2021'!BL12</f>
        <v>0</v>
      </c>
      <c r="BU106" s="57">
        <f>'2021'!BM12</f>
        <v>0</v>
      </c>
      <c r="BV106" s="57">
        <f>'2021'!BN12</f>
        <v>0</v>
      </c>
      <c r="BW106" s="57">
        <f>'2021'!BO12</f>
        <v>0</v>
      </c>
      <c r="BX106" s="56">
        <f>'2021'!BP12</f>
        <v>0</v>
      </c>
      <c r="BY106" s="56">
        <f>'2021'!BQ12</f>
        <v>2355</v>
      </c>
      <c r="BZ106" s="56">
        <f>'2021'!BR12</f>
        <v>0</v>
      </c>
      <c r="CA106" s="56">
        <f>'2021'!BS12</f>
        <v>0</v>
      </c>
      <c r="CB106" s="58">
        <f>'2021'!BT12</f>
        <v>11</v>
      </c>
      <c r="CC106" s="55">
        <f>'2021'!BU12</f>
        <v>1374</v>
      </c>
      <c r="CD106" s="56">
        <f>'2021'!BV12</f>
        <v>1867</v>
      </c>
      <c r="CE106" s="56">
        <f>'2021'!BW12</f>
        <v>12</v>
      </c>
      <c r="CF106" s="56">
        <f>'2021'!BX12</f>
        <v>23</v>
      </c>
      <c r="CG106" s="56">
        <f>'2021'!BY12</f>
        <v>239</v>
      </c>
      <c r="CH106" s="56">
        <f>'2021'!BZ12</f>
        <v>48</v>
      </c>
      <c r="CI106" s="57">
        <f>'2021'!CA12</f>
        <v>5.7</v>
      </c>
      <c r="CJ106" s="57">
        <f>'2021'!CB12</f>
        <v>63.5</v>
      </c>
      <c r="CK106" s="57">
        <f>'2021'!CC12</f>
        <v>3.05</v>
      </c>
      <c r="CL106" s="57">
        <f>'2021'!CD12</f>
        <v>44</v>
      </c>
      <c r="CM106" s="56">
        <f>'2021'!CE12</f>
        <v>147</v>
      </c>
      <c r="CN106" s="56">
        <f>'2021'!CF12</f>
        <v>2990</v>
      </c>
      <c r="CO106" s="56">
        <f>'2021'!CG12</f>
        <v>7</v>
      </c>
      <c r="CP106" s="56">
        <f>'2021'!CH12</f>
        <v>0</v>
      </c>
      <c r="CQ106" s="58">
        <f>'2021'!CI12</f>
        <v>17</v>
      </c>
      <c r="CR106" s="55">
        <f>'2021'!CJ12</f>
        <v>688</v>
      </c>
      <c r="CS106" s="56">
        <f>'2021'!CK12</f>
        <v>1880</v>
      </c>
      <c r="CT106" s="56">
        <f>'2021'!CL12</f>
        <v>8</v>
      </c>
      <c r="CU106" s="56">
        <f>'2021'!CM12</f>
        <v>21</v>
      </c>
      <c r="CV106" s="56">
        <f>'2021'!CN12</f>
        <v>143</v>
      </c>
      <c r="CW106" s="56">
        <f>'2021'!CO12</f>
        <v>25</v>
      </c>
      <c r="CX106" s="57">
        <f>'2021'!CP12</f>
        <v>4.8</v>
      </c>
      <c r="CY106" s="57">
        <f>'2021'!CQ12</f>
        <v>53.5</v>
      </c>
      <c r="CZ106" s="57">
        <f>'2021'!CR12</f>
        <v>2.8</v>
      </c>
      <c r="DA106" s="57">
        <f>'2021'!CS12</f>
        <v>30.1</v>
      </c>
      <c r="DB106" s="56">
        <f>'2021'!CT12</f>
        <v>83</v>
      </c>
      <c r="DC106" s="56">
        <f>'2021'!CU12</f>
        <v>3061</v>
      </c>
      <c r="DD106" s="56">
        <f>'2021'!CV12</f>
        <v>9</v>
      </c>
      <c r="DE106" s="56">
        <f>'2021'!CW12</f>
        <v>0</v>
      </c>
      <c r="DF106" s="58">
        <f>'2021'!CX12</f>
        <v>30</v>
      </c>
      <c r="DG106" s="55">
        <f>'2021'!CY12</f>
        <v>858</v>
      </c>
      <c r="DH106" s="56">
        <f>'2021'!CZ12</f>
        <v>1383</v>
      </c>
      <c r="DI106" s="56">
        <f>'2021'!DA12</f>
        <v>7</v>
      </c>
      <c r="DJ106" s="56">
        <f>'2021'!DB12</f>
        <v>15</v>
      </c>
      <c r="DK106" s="56">
        <f>'2021'!DC12</f>
        <v>133</v>
      </c>
      <c r="DL106" s="56">
        <f>'2021'!DD12</f>
        <v>27</v>
      </c>
      <c r="DM106" s="57">
        <f>'2021'!DE12</f>
        <v>6.5</v>
      </c>
      <c r="DN106" s="57">
        <f>'2021'!DF12</f>
        <v>74.900000000000006</v>
      </c>
      <c r="DO106" s="57">
        <f>'2021'!DG12</f>
        <v>3.67</v>
      </c>
      <c r="DP106" s="57">
        <f>'2021'!DH12</f>
        <v>44.2</v>
      </c>
      <c r="DQ106" s="56">
        <f>'2021'!DI12</f>
        <v>67</v>
      </c>
      <c r="DR106" s="56">
        <f>'2021'!DJ12</f>
        <v>1479</v>
      </c>
      <c r="DS106" s="56">
        <f>'2021'!DK12</f>
        <v>9</v>
      </c>
      <c r="DT106" s="56">
        <f>'2021'!DL12</f>
        <v>0</v>
      </c>
      <c r="DU106" s="58">
        <f>'2021'!DM12</f>
        <v>11</v>
      </c>
    </row>
    <row r="107" spans="1:125" ht="15.75" customHeight="1" x14ac:dyDescent="0.2">
      <c r="A107" s="33">
        <f t="shared" si="0"/>
        <v>105</v>
      </c>
      <c r="B107" s="11">
        <f>'2022'!A11</f>
        <v>9</v>
      </c>
      <c r="C107" s="11">
        <v>2022</v>
      </c>
      <c r="D107" s="34" t="str">
        <f>'2022'!B11</f>
        <v>Ty Chandler</v>
      </c>
      <c r="E107" s="14">
        <f>'2022'!C11</f>
        <v>6.7222222222222223</v>
      </c>
      <c r="F107" s="14">
        <f t="shared" si="6"/>
        <v>57.599999999999994</v>
      </c>
      <c r="G107" s="35">
        <f t="shared" si="2"/>
        <v>-0.21395528863623378</v>
      </c>
      <c r="H107" s="36" t="str">
        <f>'2022'!D11</f>
        <v>North Carolina</v>
      </c>
      <c r="I107" s="37">
        <f>'2022'!E11</f>
        <v>4</v>
      </c>
      <c r="J107" s="38">
        <f>'2022'!F11</f>
        <v>35927</v>
      </c>
      <c r="K107" s="39">
        <f>'2022'!G11</f>
        <v>26.975342465753425</v>
      </c>
      <c r="L107" s="39" t="str">
        <f>'2022'!H11</f>
        <v>RS SR</v>
      </c>
      <c r="M107" s="39">
        <f>'2022'!I11</f>
        <v>23.978082191780821</v>
      </c>
      <c r="N107" s="39" t="str">
        <f t="shared" si="3"/>
        <v>DYNAMIC</v>
      </c>
      <c r="O107" s="39" t="str">
        <f t="shared" si="9"/>
        <v>3DOWN</v>
      </c>
      <c r="P107" s="37">
        <f>'2022'!J11</f>
        <v>71</v>
      </c>
      <c r="Q107" s="37">
        <f>'2022'!K11</f>
        <v>204</v>
      </c>
      <c r="R107" s="37">
        <f>'2022'!L11</f>
        <v>4.38</v>
      </c>
      <c r="S107" s="40">
        <f>'2022'!M11</f>
        <v>169</v>
      </c>
      <c r="T107" s="41">
        <f>'2022'!N11</f>
        <v>0.10828526481384373</v>
      </c>
      <c r="U107" s="42">
        <f>'2022'!O11</f>
        <v>0.18058035714285714</v>
      </c>
      <c r="V107" s="42">
        <f>'2022'!P11</f>
        <v>0.1513047138047138</v>
      </c>
      <c r="W107" s="42">
        <f>'2022'!Q11</f>
        <v>0.16377816291161179</v>
      </c>
      <c r="X107" s="42">
        <f>'2022'!R11</f>
        <v>0.21481359829200197</v>
      </c>
      <c r="Y107" s="42">
        <f>'2022'!S11</f>
        <v>0.21481359829200197</v>
      </c>
      <c r="Z107" s="42">
        <f>'2022'!T11</f>
        <v>0.19333223846280179</v>
      </c>
      <c r="AA107" s="42">
        <f>'2022'!U11</f>
        <v>5.4225696140693697E-2</v>
      </c>
      <c r="AB107" s="42">
        <f>'2022'!V11</f>
        <v>6.3477737665463302E-2</v>
      </c>
      <c r="AC107" s="42">
        <f>'2022'!W11</f>
        <v>6.3477737665463302E-2</v>
      </c>
      <c r="AD107" s="43">
        <f>'2022'!X11</f>
        <v>5.7129963898916974E-2</v>
      </c>
      <c r="AE107" s="44">
        <f>'2022'!Y11</f>
        <v>20.32054794520548</v>
      </c>
      <c r="AF107" s="45">
        <f>'2022'!Z11</f>
        <v>110.85715302395484</v>
      </c>
      <c r="AG107" s="45">
        <f>'2022'!AA11</f>
        <v>28.449117238643126</v>
      </c>
      <c r="AH107" s="45">
        <f>'2022'!AB11</f>
        <v>0.26229508196721313</v>
      </c>
      <c r="AI107" s="45">
        <f>'2022'!AC11</f>
        <v>6</v>
      </c>
      <c r="AJ107" s="45">
        <f t="shared" si="4"/>
        <v>12.309090909090909</v>
      </c>
      <c r="AK107" s="45">
        <f t="shared" ref="AK107:AK249" si="43">DS107/SUM(DK107,DS107)</f>
        <v>7.1065989847715741E-2</v>
      </c>
      <c r="AL107" s="45">
        <f>'2022'!AD11</f>
        <v>102</v>
      </c>
      <c r="AM107" s="45">
        <f>'2022'!AE11</f>
        <v>3.86</v>
      </c>
      <c r="AN107" s="46">
        <f>'2022'!AF11</f>
        <v>47.8</v>
      </c>
      <c r="AO107" s="47">
        <f>'2022'!AG11</f>
        <v>3</v>
      </c>
      <c r="AP107" s="48">
        <f>'2022'!AH11</f>
        <v>6</v>
      </c>
      <c r="AQ107" s="48">
        <f>'2022'!AI11</f>
        <v>4</v>
      </c>
      <c r="AR107" s="48">
        <f t="shared" si="41"/>
        <v>9</v>
      </c>
      <c r="AS107" s="48">
        <f>'2022'!AK11</f>
        <v>7</v>
      </c>
      <c r="AT107" s="48">
        <f>'2022'!AL11</f>
        <v>3</v>
      </c>
      <c r="AU107" s="48">
        <f>'2022'!AM11</f>
        <v>4</v>
      </c>
      <c r="AV107" s="48">
        <f>'2022'!AN11</f>
        <v>4</v>
      </c>
      <c r="AW107" s="49" t="str">
        <f t="shared" si="42"/>
        <v>-</v>
      </c>
      <c r="AX107" s="50">
        <f>'2022'!AP11</f>
        <v>0.5</v>
      </c>
      <c r="AY107" s="55">
        <f>'2022'!AQ11</f>
        <v>305</v>
      </c>
      <c r="AZ107" s="56">
        <f>'2022'!AR11</f>
        <v>1730</v>
      </c>
      <c r="BA107" s="56">
        <f>'2022'!AS11</f>
        <v>2</v>
      </c>
      <c r="BB107" s="56">
        <f>'2022'!AT11</f>
        <v>17</v>
      </c>
      <c r="BC107" s="56">
        <f>'2022'!AU11</f>
        <v>71</v>
      </c>
      <c r="BD107" s="56">
        <f>'2022'!AV11</f>
        <v>7</v>
      </c>
      <c r="BE107" s="57">
        <f>'2022'!AW11</f>
        <v>4.3</v>
      </c>
      <c r="BF107" s="57">
        <f>'2022'!AX11</f>
        <v>29.5</v>
      </c>
      <c r="BG107" s="57">
        <f>'2022'!AY11</f>
        <v>2.99</v>
      </c>
      <c r="BH107" s="57">
        <f>'2022'!AZ11</f>
        <v>24.6</v>
      </c>
      <c r="BI107" s="56">
        <f>'2022'!BA11</f>
        <v>108</v>
      </c>
      <c r="BJ107" s="56">
        <f>'2022'!BB11</f>
        <v>2084</v>
      </c>
      <c r="BK107" s="56">
        <f>'2022'!BC11</f>
        <v>10</v>
      </c>
      <c r="BL107" s="56">
        <f>'2022'!BD11</f>
        <v>0</v>
      </c>
      <c r="BM107" s="58">
        <f>'2022'!BE11</f>
        <v>11</v>
      </c>
      <c r="BN107" s="55">
        <f>'2022'!BF11</f>
        <v>625</v>
      </c>
      <c r="BO107" s="56">
        <f>'2022'!BG11</f>
        <v>2123</v>
      </c>
      <c r="BP107" s="56">
        <f>'2022'!BH11</f>
        <v>4</v>
      </c>
      <c r="BQ107" s="56">
        <f>'2022'!BI11</f>
        <v>19</v>
      </c>
      <c r="BR107" s="56">
        <f>'2022'!BJ11</f>
        <v>113</v>
      </c>
      <c r="BS107" s="56">
        <f>'2022'!BK11</f>
        <v>13</v>
      </c>
      <c r="BT107" s="57">
        <f>'2022'!BL11</f>
        <v>5.5</v>
      </c>
      <c r="BU107" s="57">
        <f>'2022'!BM11</f>
        <v>26.6</v>
      </c>
      <c r="BV107" s="57">
        <f>'2022'!BN11</f>
        <v>2.36</v>
      </c>
      <c r="BW107" s="57">
        <f>'2022'!BO11</f>
        <v>46.6</v>
      </c>
      <c r="BX107" s="56">
        <f>'2022'!BP11</f>
        <v>184</v>
      </c>
      <c r="BY107" s="56">
        <f>'2022'!BQ11</f>
        <v>2357</v>
      </c>
      <c r="BZ107" s="56">
        <f>'2022'!BR11</f>
        <v>2</v>
      </c>
      <c r="CA107" s="56">
        <f>'2022'!BS11</f>
        <v>0</v>
      </c>
      <c r="CB107" s="58">
        <f>'2022'!BT11</f>
        <v>15</v>
      </c>
      <c r="CC107" s="55">
        <f>'2022'!BU11</f>
        <v>656</v>
      </c>
      <c r="CD107" s="56">
        <f>'2022'!BV11</f>
        <v>1874</v>
      </c>
      <c r="CE107" s="56">
        <f>'2022'!BW11</f>
        <v>3</v>
      </c>
      <c r="CF107" s="56">
        <f>'2022'!BX11</f>
        <v>13</v>
      </c>
      <c r="CG107" s="56">
        <f>'2022'!BY11</f>
        <v>135</v>
      </c>
      <c r="CH107" s="56">
        <f>'2022'!BZ11</f>
        <v>24</v>
      </c>
      <c r="CI107" s="57">
        <f>'2022'!CA11</f>
        <v>4.9000000000000004</v>
      </c>
      <c r="CJ107" s="57">
        <f>'2022'!CB11</f>
        <v>48.9</v>
      </c>
      <c r="CK107" s="57">
        <f>'2022'!CC11</f>
        <v>2.9</v>
      </c>
      <c r="CL107" s="57">
        <f>'2022'!CD11</f>
        <v>32.5</v>
      </c>
      <c r="CM107" s="56">
        <f>'2022'!CE11</f>
        <v>63</v>
      </c>
      <c r="CN107" s="56">
        <f>'2022'!CF11</f>
        <v>2878</v>
      </c>
      <c r="CO107" s="56">
        <f>'2022'!CG11</f>
        <v>13</v>
      </c>
      <c r="CP107" s="56">
        <f>'2022'!CH11</f>
        <v>0</v>
      </c>
      <c r="CQ107" s="58">
        <f>'2022'!CI11</f>
        <v>19</v>
      </c>
      <c r="CR107" s="55">
        <f>'2022'!CJ11</f>
        <v>456</v>
      </c>
      <c r="CS107" s="56">
        <f>'2022'!CK11</f>
        <v>1415</v>
      </c>
      <c r="CT107" s="56">
        <f>'2022'!CL11</f>
        <v>4</v>
      </c>
      <c r="CU107" s="56">
        <f>'2022'!CM11</f>
        <v>12</v>
      </c>
      <c r="CV107" s="56">
        <f>'2022'!CN11</f>
        <v>100</v>
      </c>
      <c r="CW107" s="56">
        <f>'2022'!CO11</f>
        <v>15</v>
      </c>
      <c r="CX107" s="57">
        <f>'2022'!CP11</f>
        <v>4.5999999999999996</v>
      </c>
      <c r="CY107" s="57">
        <f>'2022'!CQ11</f>
        <v>41.3</v>
      </c>
      <c r="CZ107" s="57">
        <f>'2022'!CR11</f>
        <v>2.66</v>
      </c>
      <c r="DA107" s="57">
        <f>'2022'!CS11</f>
        <v>21.1</v>
      </c>
      <c r="DB107" s="56">
        <f>'2022'!CT11</f>
        <v>111</v>
      </c>
      <c r="DC107" s="56">
        <f>'2022'!CU11</f>
        <v>2047</v>
      </c>
      <c r="DD107" s="56">
        <f>'2022'!CV11</f>
        <v>16</v>
      </c>
      <c r="DE107" s="56">
        <f>'2022'!CW11</f>
        <v>0</v>
      </c>
      <c r="DF107" s="58">
        <f>'2022'!CX11</f>
        <v>14</v>
      </c>
      <c r="DG107" s="55">
        <f>'2022'!CY11</f>
        <v>1097</v>
      </c>
      <c r="DH107" s="56">
        <f>'2022'!CZ11</f>
        <v>2765</v>
      </c>
      <c r="DI107" s="56">
        <f>'2022'!DA11</f>
        <v>13</v>
      </c>
      <c r="DJ107" s="56">
        <f>'2022'!DB11</f>
        <v>30</v>
      </c>
      <c r="DK107" s="56">
        <f>'2022'!DC11</f>
        <v>183</v>
      </c>
      <c r="DL107" s="56">
        <f>'2022'!DD11</f>
        <v>48</v>
      </c>
      <c r="DM107" s="57">
        <f>'2022'!DE11</f>
        <v>6</v>
      </c>
      <c r="DN107" s="57">
        <f>'2022'!DF11</f>
        <v>102</v>
      </c>
      <c r="DO107" s="57">
        <f>'2022'!DG11</f>
        <v>3.86</v>
      </c>
      <c r="DP107" s="57">
        <f>'2022'!DH11</f>
        <v>47.8</v>
      </c>
      <c r="DQ107" s="56">
        <f>'2022'!DI11</f>
        <v>211</v>
      </c>
      <c r="DR107" s="56">
        <f>'2022'!DJ11</f>
        <v>3324</v>
      </c>
      <c r="DS107" s="56">
        <f>'2022'!DK11</f>
        <v>14</v>
      </c>
      <c r="DT107" s="56">
        <f>'2022'!DL11</f>
        <v>0</v>
      </c>
      <c r="DU107" s="58">
        <f>'2022'!DM11</f>
        <v>26</v>
      </c>
    </row>
    <row r="108" spans="1:125" ht="15.75" customHeight="1" x14ac:dyDescent="0.2">
      <c r="A108" s="33">
        <f t="shared" si="0"/>
        <v>106</v>
      </c>
      <c r="B108" s="11">
        <f>'2022'!A12</f>
        <v>10</v>
      </c>
      <c r="C108" s="11">
        <v>2022</v>
      </c>
      <c r="D108" s="34" t="str">
        <f>'2022'!B12</f>
        <v>Tyler Badie</v>
      </c>
      <c r="E108" s="14">
        <f>'2022'!C12</f>
        <v>6.7166666666666668</v>
      </c>
      <c r="F108" s="14">
        <f t="shared" si="6"/>
        <v>57.199999999999996</v>
      </c>
      <c r="G108" s="35">
        <f t="shared" si="2"/>
        <v>-0.21624008140067363</v>
      </c>
      <c r="H108" s="36" t="str">
        <f>'2022'!D12</f>
        <v>Missouri</v>
      </c>
      <c r="I108" s="37">
        <f>'2022'!E12</f>
        <v>1</v>
      </c>
      <c r="J108" s="38">
        <f>'2022'!F12</f>
        <v>36563</v>
      </c>
      <c r="K108" s="39">
        <f>'2022'!G12</f>
        <v>25.232876712328768</v>
      </c>
      <c r="L108" s="39" t="str">
        <f>'2022'!H12</f>
        <v>SR</v>
      </c>
      <c r="M108" s="39">
        <f>'2022'!I12</f>
        <v>22.235616438356164</v>
      </c>
      <c r="N108" s="39" t="str">
        <f t="shared" si="3"/>
        <v>JITTERBUG</v>
      </c>
      <c r="O108" s="39" t="str">
        <f t="shared" si="9"/>
        <v>+RECEIVER</v>
      </c>
      <c r="P108" s="37">
        <f>'2022'!J12</f>
        <v>68</v>
      </c>
      <c r="Q108" s="37">
        <f>'2022'!K12</f>
        <v>197</v>
      </c>
      <c r="R108" s="37">
        <f>'2022'!L12</f>
        <v>4.45</v>
      </c>
      <c r="S108" s="40">
        <f>'2022'!M12</f>
        <v>196</v>
      </c>
      <c r="T108" s="41">
        <f>'2022'!N12</f>
        <v>0</v>
      </c>
      <c r="U108" s="42">
        <f>'2022'!O12</f>
        <v>9.0531694076321251E-2</v>
      </c>
      <c r="V108" s="42">
        <f>'2022'!P12</f>
        <v>0.18102872411489646</v>
      </c>
      <c r="W108" s="42">
        <f>'2022'!Q12</f>
        <v>0.14303482587064675</v>
      </c>
      <c r="X108" s="42">
        <f>'2022'!R12</f>
        <v>0.36017106731126813</v>
      </c>
      <c r="Y108" s="42">
        <f>'2022'!S12</f>
        <v>0.36017106731126813</v>
      </c>
      <c r="Z108" s="42">
        <f>'2022'!T12</f>
        <v>0.36017106731126813</v>
      </c>
      <c r="AA108" s="42">
        <f>'2022'!U12</f>
        <v>0.12481259370314843</v>
      </c>
      <c r="AB108" s="42">
        <f>'2022'!V12</f>
        <v>0.10968379446640317</v>
      </c>
      <c r="AC108" s="42">
        <f>'2022'!W12</f>
        <v>0.1172481940847758</v>
      </c>
      <c r="AD108" s="43">
        <f>'2022'!X12</f>
        <v>0.1172481940847758</v>
      </c>
      <c r="AE108" s="44">
        <f>'2022'!Y12</f>
        <v>19.575342465753426</v>
      </c>
      <c r="AF108" s="45">
        <f>'2022'!Z12</f>
        <v>100.4745750155784</v>
      </c>
      <c r="AG108" s="45">
        <f>'2022'!AA12</f>
        <v>29.950475778546714</v>
      </c>
      <c r="AH108" s="45">
        <f>'2022'!AB12</f>
        <v>0.21033210332103322</v>
      </c>
      <c r="AI108" s="45">
        <f>'2022'!AC12</f>
        <v>5.9</v>
      </c>
      <c r="AJ108" s="45">
        <f t="shared" si="4"/>
        <v>9.6806722689075624</v>
      </c>
      <c r="AK108" s="45">
        <f t="shared" si="43"/>
        <v>0.1609907120743034</v>
      </c>
      <c r="AL108" s="45">
        <f>'2022'!AD12</f>
        <v>72.2</v>
      </c>
      <c r="AM108" s="45">
        <f>'2022'!AE12</f>
        <v>3.38</v>
      </c>
      <c r="AN108" s="46">
        <f>'2022'!AF12</f>
        <v>47.5</v>
      </c>
      <c r="AO108" s="47">
        <f>'2022'!AG12</f>
        <v>10</v>
      </c>
      <c r="AP108" s="48">
        <f>'2022'!AH12</f>
        <v>9</v>
      </c>
      <c r="AQ108" s="48">
        <f>'2022'!AI12</f>
        <v>6</v>
      </c>
      <c r="AR108" s="48">
        <f t="shared" si="41"/>
        <v>5</v>
      </c>
      <c r="AS108" s="48">
        <f>'2022'!AK12</f>
        <v>4</v>
      </c>
      <c r="AT108" s="48">
        <f>'2022'!AL12</f>
        <v>2</v>
      </c>
      <c r="AU108" s="48">
        <f>'2022'!AM12</f>
        <v>1</v>
      </c>
      <c r="AV108" s="48">
        <f>'2022'!AN12</f>
        <v>1</v>
      </c>
      <c r="AW108" s="49" t="str">
        <f t="shared" si="42"/>
        <v>-</v>
      </c>
      <c r="AX108" s="50">
        <f>'2022'!AP12</f>
        <v>0.25</v>
      </c>
      <c r="AY108" s="55">
        <f>'2022'!AQ12</f>
        <v>0</v>
      </c>
      <c r="AZ108" s="56">
        <f>'2022'!AR12</f>
        <v>2516</v>
      </c>
      <c r="BA108" s="56">
        <f>'2022'!AS12</f>
        <v>0</v>
      </c>
      <c r="BB108" s="56">
        <f>'2022'!AT12</f>
        <v>16</v>
      </c>
      <c r="BC108" s="56">
        <f>'2022'!AU12</f>
        <v>0</v>
      </c>
      <c r="BD108" s="56">
        <f>'2022'!AV12</f>
        <v>0</v>
      </c>
      <c r="BE108" s="57">
        <f>'2022'!AW12</f>
        <v>0</v>
      </c>
      <c r="BF108" s="57">
        <f>'2022'!AX12</f>
        <v>0</v>
      </c>
      <c r="BG108" s="57">
        <f>'2022'!AY12</f>
        <v>0</v>
      </c>
      <c r="BH108" s="57">
        <f>'2022'!AZ12</f>
        <v>0</v>
      </c>
      <c r="BI108" s="56">
        <f>'2022'!BA12</f>
        <v>0</v>
      </c>
      <c r="BJ108" s="56">
        <f>'2022'!BB12</f>
        <v>4012</v>
      </c>
      <c r="BK108" s="56">
        <f>'2022'!BC12</f>
        <v>0</v>
      </c>
      <c r="BL108" s="56">
        <f>'2022'!BD12</f>
        <v>0</v>
      </c>
      <c r="BM108" s="58">
        <f>'2022'!BE12</f>
        <v>44</v>
      </c>
      <c r="BN108" s="55">
        <f>'2022'!BF12</f>
        <v>437</v>
      </c>
      <c r="BO108" s="56">
        <f>'2022'!BG12</f>
        <v>2631</v>
      </c>
      <c r="BP108" s="56">
        <f>'2022'!BH12</f>
        <v>2</v>
      </c>
      <c r="BQ108" s="56">
        <f>'2022'!BI12</f>
        <v>27</v>
      </c>
      <c r="BR108" s="56">
        <f>'2022'!BJ12</f>
        <v>89</v>
      </c>
      <c r="BS108" s="56">
        <f>'2022'!BK12</f>
        <v>10</v>
      </c>
      <c r="BT108" s="57">
        <f>'2022'!BL12</f>
        <v>4.9000000000000004</v>
      </c>
      <c r="BU108" s="57">
        <f>'2022'!BM12</f>
        <v>42.4</v>
      </c>
      <c r="BV108" s="57">
        <f>'2022'!BN12</f>
        <v>2.52</v>
      </c>
      <c r="BW108" s="57">
        <f>'2022'!BO12</f>
        <v>24.9</v>
      </c>
      <c r="BX108" s="56">
        <f>'2022'!BP12</f>
        <v>130</v>
      </c>
      <c r="BY108" s="56">
        <f>'2022'!BQ12</f>
        <v>3632</v>
      </c>
      <c r="BZ108" s="56">
        <f>'2022'!BR12</f>
        <v>7</v>
      </c>
      <c r="CA108" s="56">
        <f>'2022'!BS12</f>
        <v>0</v>
      </c>
      <c r="CB108" s="58">
        <f>'2022'!BT12</f>
        <v>28</v>
      </c>
      <c r="CC108" s="55">
        <f>'2022'!BU12</f>
        <v>457</v>
      </c>
      <c r="CD108" s="56">
        <f>'2022'!BV12</f>
        <v>1820</v>
      </c>
      <c r="CE108" s="56">
        <f>'2022'!BW12</f>
        <v>3</v>
      </c>
      <c r="CF108" s="56">
        <f>'2022'!BX12</f>
        <v>14</v>
      </c>
      <c r="CG108" s="56">
        <f>'2022'!BY12</f>
        <v>108</v>
      </c>
      <c r="CH108" s="56">
        <f>'2022'!BZ12</f>
        <v>20</v>
      </c>
      <c r="CI108" s="57">
        <f>'2022'!CA12</f>
        <v>4.2</v>
      </c>
      <c r="CJ108" s="57">
        <f>'2022'!CB12</f>
        <v>37.700000000000003</v>
      </c>
      <c r="CK108" s="57">
        <f>'2022'!CC12</f>
        <v>2.11</v>
      </c>
      <c r="CL108" s="57">
        <f>'2022'!CD12</f>
        <v>24.9</v>
      </c>
      <c r="CM108" s="56">
        <f>'2022'!CE12</f>
        <v>356</v>
      </c>
      <c r="CN108" s="56">
        <f>'2022'!CF12</f>
        <v>2671</v>
      </c>
      <c r="CO108" s="56">
        <f>'2022'!CG12</f>
        <v>32</v>
      </c>
      <c r="CP108" s="56">
        <f>'2022'!CH12</f>
        <v>0</v>
      </c>
      <c r="CQ108" s="58">
        <f>'2022'!CI12</f>
        <v>17</v>
      </c>
      <c r="CR108" s="55">
        <f>'2022'!CJ12</f>
        <v>242</v>
      </c>
      <c r="CS108" s="56">
        <f>'2022'!CK12</f>
        <v>1352</v>
      </c>
      <c r="CT108" s="56">
        <f>'2022'!CL12</f>
        <v>4</v>
      </c>
      <c r="CU108" s="56">
        <f>'2022'!CM12</f>
        <v>21</v>
      </c>
      <c r="CV108" s="56">
        <f>'2022'!CN12</f>
        <v>48</v>
      </c>
      <c r="CW108" s="56">
        <f>'2022'!CO12</f>
        <v>5</v>
      </c>
      <c r="CX108" s="57">
        <f>'2022'!CP12</f>
        <v>5</v>
      </c>
      <c r="CY108" s="57">
        <f>'2022'!CQ12</f>
        <v>28.9</v>
      </c>
      <c r="CZ108" s="57">
        <f>'2022'!CR12</f>
        <v>2.75</v>
      </c>
      <c r="DA108" s="57">
        <f>'2022'!CS12</f>
        <v>47.5</v>
      </c>
      <c r="DB108" s="56">
        <f>'2022'!CT12</f>
        <v>333</v>
      </c>
      <c r="DC108" s="56">
        <f>'2022'!CU12</f>
        <v>2668</v>
      </c>
      <c r="DD108" s="56">
        <f>'2022'!CV12</f>
        <v>28</v>
      </c>
      <c r="DE108" s="56">
        <f>'2022'!CW12</f>
        <v>0</v>
      </c>
      <c r="DF108" s="58">
        <f>'2022'!CX12</f>
        <v>9</v>
      </c>
      <c r="DG108" s="55">
        <f>'2022'!CY12</f>
        <v>1604</v>
      </c>
      <c r="DH108" s="56">
        <f>'2022'!CZ12</f>
        <v>2342</v>
      </c>
      <c r="DI108" s="56">
        <f>'2022'!DA12</f>
        <v>14</v>
      </c>
      <c r="DJ108" s="56">
        <f>'2022'!DB12</f>
        <v>22</v>
      </c>
      <c r="DK108" s="56">
        <f>'2022'!DC12</f>
        <v>271</v>
      </c>
      <c r="DL108" s="56">
        <f>'2022'!DD12</f>
        <v>57</v>
      </c>
      <c r="DM108" s="57">
        <f>'2022'!DE12</f>
        <v>5.9</v>
      </c>
      <c r="DN108" s="57">
        <f>'2022'!DF12</f>
        <v>72.2</v>
      </c>
      <c r="DO108" s="57">
        <f>'2022'!DG12</f>
        <v>3.38</v>
      </c>
      <c r="DP108" s="57">
        <f>'2022'!DH12</f>
        <v>43.2</v>
      </c>
      <c r="DQ108" s="56">
        <f>'2022'!DI12</f>
        <v>333</v>
      </c>
      <c r="DR108" s="56">
        <f>'2022'!DJ12</f>
        <v>3036</v>
      </c>
      <c r="DS108" s="56">
        <f>'2022'!DK12</f>
        <v>52</v>
      </c>
      <c r="DT108" s="56">
        <f>'2022'!DL12</f>
        <v>0</v>
      </c>
      <c r="DU108" s="58">
        <f>'2022'!DM12</f>
        <v>19</v>
      </c>
    </row>
    <row r="109" spans="1:125" ht="15.75" customHeight="1" x14ac:dyDescent="0.2">
      <c r="A109" s="33">
        <f t="shared" si="0"/>
        <v>107</v>
      </c>
      <c r="B109" s="11">
        <f>'2023'!A16</f>
        <v>14</v>
      </c>
      <c r="C109" s="11">
        <v>2023</v>
      </c>
      <c r="D109" s="34" t="str">
        <f>'2023'!B16</f>
        <v>Deuce Vaughn</v>
      </c>
      <c r="E109" s="14">
        <f>'2023'!C16</f>
        <v>6.7</v>
      </c>
      <c r="F109" s="14">
        <f t="shared" si="6"/>
        <v>56.8</v>
      </c>
      <c r="G109" s="35">
        <f t="shared" si="2"/>
        <v>-0.22309445969399316</v>
      </c>
      <c r="H109" s="36" t="str">
        <f>'2023'!D16</f>
        <v>Kansas State</v>
      </c>
      <c r="I109" s="37">
        <f>'2023'!E16</f>
        <v>3</v>
      </c>
      <c r="J109" s="38">
        <f>'2023'!F16</f>
        <v>37197</v>
      </c>
      <c r="K109" s="39">
        <f>'2023'!G16</f>
        <v>23.495890410958904</v>
      </c>
      <c r="L109" s="39" t="str">
        <f>'2023'!H16</f>
        <v>JR</v>
      </c>
      <c r="M109" s="39">
        <f>'2023'!I16</f>
        <v>21.495890410958904</v>
      </c>
      <c r="N109" s="39" t="str">
        <f t="shared" si="3"/>
        <v>JITTERBUG</v>
      </c>
      <c r="O109" s="39" t="str">
        <f t="shared" si="9"/>
        <v>+RECEIVER</v>
      </c>
      <c r="P109" s="37">
        <f>'2023'!J16</f>
        <v>65</v>
      </c>
      <c r="Q109" s="37">
        <f>'2023'!K16</f>
        <v>179</v>
      </c>
      <c r="R109" s="37">
        <f>'2023'!L16</f>
        <v>4.4400000000000004</v>
      </c>
      <c r="S109" s="40">
        <f>'2023'!M16</f>
        <v>212</v>
      </c>
      <c r="T109" s="41">
        <f>'2023'!N16</f>
        <v>0</v>
      </c>
      <c r="U109" s="42">
        <f>'2023'!O16</f>
        <v>0</v>
      </c>
      <c r="V109" s="42">
        <f>'2023'!P16</f>
        <v>0.31890930646117366</v>
      </c>
      <c r="W109" s="42">
        <f>'2023'!Q16</f>
        <v>0.39851380042462847</v>
      </c>
      <c r="X109" s="42">
        <f>'2023'!R16</f>
        <v>0.32986525669452499</v>
      </c>
      <c r="Y109" s="42">
        <f>'2023'!S16</f>
        <v>0.36418952855957676</v>
      </c>
      <c r="Z109" s="42">
        <f>'2023'!T16</f>
        <v>0.32777057570361912</v>
      </c>
      <c r="AA109" s="42">
        <f>'2023'!U16</f>
        <v>0.18006925740669488</v>
      </c>
      <c r="AB109" s="42">
        <f>'2023'!V16</f>
        <v>0.12656939260264677</v>
      </c>
      <c r="AC109" s="42">
        <f>'2023'!W16</f>
        <v>0.15331932500467083</v>
      </c>
      <c r="AD109" s="43">
        <f>'2023'!X16</f>
        <v>0.13798739250420375</v>
      </c>
      <c r="AE109" s="44">
        <f>'2023'!Y16</f>
        <v>18.841095890410958</v>
      </c>
      <c r="AF109" s="45">
        <f>'2023'!Z16</f>
        <v>92.119409665589856</v>
      </c>
      <c r="AG109" s="45">
        <f>'2023'!AA16</f>
        <v>29.783905325443786</v>
      </c>
      <c r="AH109" s="45">
        <f>'2023'!AB16</f>
        <v>0.19587628865979381</v>
      </c>
      <c r="AI109" s="45">
        <f>'2023'!AC16</f>
        <v>6</v>
      </c>
      <c r="AJ109" s="45">
        <f t="shared" si="4"/>
        <v>10.897435897435898</v>
      </c>
      <c r="AK109" s="45">
        <f t="shared" si="43"/>
        <v>0.12874251497005987</v>
      </c>
      <c r="AL109" s="45">
        <f>'2023'!AD16</f>
        <v>66</v>
      </c>
      <c r="AM109" s="45">
        <f>'2023'!AE16</f>
        <v>2.97</v>
      </c>
      <c r="AN109" s="46">
        <f>'2023'!AF16</f>
        <v>42.8</v>
      </c>
      <c r="AO109" s="47">
        <f>'2023'!AG16</f>
        <v>8</v>
      </c>
      <c r="AP109" s="48">
        <f>'2023'!AH16</f>
        <v>10</v>
      </c>
      <c r="AQ109" s="48">
        <f>'2023'!AI16</f>
        <v>9</v>
      </c>
      <c r="AR109" s="48">
        <f t="shared" si="41"/>
        <v>2</v>
      </c>
      <c r="AS109" s="48">
        <f>'2023'!AK16</f>
        <v>3</v>
      </c>
      <c r="AT109" s="48">
        <f>'2023'!AL16</f>
        <v>3</v>
      </c>
      <c r="AU109" s="48">
        <f>'2023'!AM16</f>
        <v>1</v>
      </c>
      <c r="AV109" s="48">
        <f>'2023'!AN16</f>
        <v>0</v>
      </c>
      <c r="AW109" s="49">
        <f>'2023'!AO16</f>
        <v>2</v>
      </c>
      <c r="AX109" s="50">
        <f>'2023'!AP16</f>
        <v>0</v>
      </c>
      <c r="AY109" s="55">
        <f>'2023'!AQ16</f>
        <v>0</v>
      </c>
      <c r="AZ109" s="56">
        <f>'2023'!AR16</f>
        <v>2191</v>
      </c>
      <c r="BA109" s="56">
        <f>'2023'!AS16</f>
        <v>0</v>
      </c>
      <c r="BB109" s="56">
        <f>'2023'!AT16</f>
        <v>21</v>
      </c>
      <c r="BC109" s="56">
        <f>'2023'!AU16</f>
        <v>0</v>
      </c>
      <c r="BD109" s="56">
        <f>'2023'!AV16</f>
        <v>0</v>
      </c>
      <c r="BE109" s="57">
        <f>'2023'!AW16</f>
        <v>0</v>
      </c>
      <c r="BF109" s="57">
        <f>'2023'!AX16</f>
        <v>0</v>
      </c>
      <c r="BG109" s="57">
        <f>'2023'!AY16</f>
        <v>0</v>
      </c>
      <c r="BH109" s="57">
        <f>'2023'!AZ16</f>
        <v>0</v>
      </c>
      <c r="BI109" s="56">
        <f>'2023'!BA16</f>
        <v>0</v>
      </c>
      <c r="BJ109" s="56">
        <f>'2023'!BB16</f>
        <v>1945</v>
      </c>
      <c r="BK109" s="56">
        <f>'2023'!BC16</f>
        <v>0</v>
      </c>
      <c r="BL109" s="56">
        <f>'2023'!BD16</f>
        <v>0</v>
      </c>
      <c r="BM109" s="58">
        <f>'2023'!BE16</f>
        <v>11</v>
      </c>
      <c r="BN109" s="55">
        <f>'2023'!BF16</f>
        <v>0</v>
      </c>
      <c r="BO109" s="56">
        <f>'2023'!BG16</f>
        <v>2314</v>
      </c>
      <c r="BP109" s="56">
        <f>'2023'!BH16</f>
        <v>0</v>
      </c>
      <c r="BQ109" s="56">
        <f>'2023'!BI16</f>
        <v>29</v>
      </c>
      <c r="BR109" s="56">
        <f>'2023'!BJ16</f>
        <v>0</v>
      </c>
      <c r="BS109" s="56">
        <f>'2023'!BK16</f>
        <v>0</v>
      </c>
      <c r="BT109" s="57">
        <f>'2023'!BL16</f>
        <v>0</v>
      </c>
      <c r="BU109" s="57">
        <f>'2023'!BM16</f>
        <v>0</v>
      </c>
      <c r="BV109" s="57">
        <f>'2023'!BN16</f>
        <v>0</v>
      </c>
      <c r="BW109" s="57">
        <f>'2023'!BO16</f>
        <v>0</v>
      </c>
      <c r="BX109" s="56">
        <f>'2023'!BP16</f>
        <v>0</v>
      </c>
      <c r="BY109" s="56">
        <f>'2023'!BQ16</f>
        <v>2352</v>
      </c>
      <c r="BZ109" s="56">
        <f>'2023'!BR16</f>
        <v>0</v>
      </c>
      <c r="CA109" s="56">
        <f>'2023'!BS16</f>
        <v>0</v>
      </c>
      <c r="CB109" s="58">
        <f>'2023'!BT16</f>
        <v>12</v>
      </c>
      <c r="CC109" s="55">
        <f>'2023'!BU16</f>
        <v>642</v>
      </c>
      <c r="CD109" s="56">
        <f>'2023'!BV16</f>
        <v>1517</v>
      </c>
      <c r="CE109" s="56">
        <f>'2023'!BW16</f>
        <v>7</v>
      </c>
      <c r="CF109" s="56">
        <f>'2023'!BX16</f>
        <v>17</v>
      </c>
      <c r="CG109" s="56">
        <f>'2023'!BY16</f>
        <v>121</v>
      </c>
      <c r="CH109" s="56">
        <f>'2023'!BZ16</f>
        <v>25</v>
      </c>
      <c r="CI109" s="57">
        <f>'2023'!CA16</f>
        <v>5.3</v>
      </c>
      <c r="CJ109" s="57">
        <f>'2023'!CB16</f>
        <v>71.2</v>
      </c>
      <c r="CK109" s="57">
        <f>'2023'!CC16</f>
        <v>3.06</v>
      </c>
      <c r="CL109" s="57">
        <f>'2023'!CD16</f>
        <v>51.9</v>
      </c>
      <c r="CM109" s="56">
        <f>'2023'!CE16</f>
        <v>434</v>
      </c>
      <c r="CN109" s="56">
        <f>'2023'!CF16</f>
        <v>1857</v>
      </c>
      <c r="CO109" s="56">
        <f>'2023'!CG16</f>
        <v>25</v>
      </c>
      <c r="CP109" s="56">
        <f>'2023'!CH16</f>
        <v>0</v>
      </c>
      <c r="CQ109" s="58">
        <f>'2023'!CI16</f>
        <v>12</v>
      </c>
      <c r="CR109" s="55">
        <f>'2023'!CJ16</f>
        <v>1409</v>
      </c>
      <c r="CS109" s="56">
        <f>'2023'!CK16</f>
        <v>2111</v>
      </c>
      <c r="CT109" s="56">
        <f>'2023'!CL16</f>
        <v>18</v>
      </c>
      <c r="CU109" s="56">
        <f>'2023'!CM16</f>
        <v>29</v>
      </c>
      <c r="CV109" s="56">
        <f>'2023'!CN16</f>
        <v>234</v>
      </c>
      <c r="CW109" s="56">
        <f>'2023'!CO16</f>
        <v>50</v>
      </c>
      <c r="CX109" s="57">
        <f>'2023'!CP16</f>
        <v>6</v>
      </c>
      <c r="CY109" s="57">
        <f>'2023'!CQ16</f>
        <v>66</v>
      </c>
      <c r="CZ109" s="57">
        <f>'2023'!CR16</f>
        <v>2.97</v>
      </c>
      <c r="DA109" s="57">
        <f>'2023'!CS16</f>
        <v>40.6</v>
      </c>
      <c r="DB109" s="56">
        <f>'2023'!CT16</f>
        <v>468</v>
      </c>
      <c r="DC109" s="56">
        <f>'2023'!CU16</f>
        <v>2599</v>
      </c>
      <c r="DD109" s="56">
        <f>'2023'!CV16</f>
        <v>49</v>
      </c>
      <c r="DE109" s="56">
        <f>'2023'!CW16</f>
        <v>0</v>
      </c>
      <c r="DF109" s="58">
        <f>'2023'!CX16</f>
        <v>14</v>
      </c>
      <c r="DG109" s="55">
        <f>'2023'!CY16</f>
        <v>1561</v>
      </c>
      <c r="DH109" s="56">
        <f>'2023'!CZ16</f>
        <v>2916</v>
      </c>
      <c r="DI109" s="56">
        <f>'2023'!DA16</f>
        <v>9</v>
      </c>
      <c r="DJ109" s="56">
        <f>'2023'!DB16</f>
        <v>32</v>
      </c>
      <c r="DK109" s="56">
        <f>'2023'!DC16</f>
        <v>291</v>
      </c>
      <c r="DL109" s="56">
        <f>'2023'!DD16</f>
        <v>57</v>
      </c>
      <c r="DM109" s="57">
        <f>'2023'!DE16</f>
        <v>5.4</v>
      </c>
      <c r="DN109" s="57">
        <f>'2023'!DF16</f>
        <v>43.6</v>
      </c>
      <c r="DO109" s="57">
        <f>'2023'!DG16</f>
        <v>2.35</v>
      </c>
      <c r="DP109" s="57">
        <f>'2023'!DH16</f>
        <v>42.8</v>
      </c>
      <c r="DQ109" s="56">
        <f>'2023'!DI16</f>
        <v>373</v>
      </c>
      <c r="DR109" s="56">
        <f>'2023'!DJ16</f>
        <v>2947</v>
      </c>
      <c r="DS109" s="56">
        <f>'2023'!DK16</f>
        <v>43</v>
      </c>
      <c r="DT109" s="56">
        <f>'2023'!DL16</f>
        <v>0</v>
      </c>
      <c r="DU109" s="58">
        <f>'2023'!DM16</f>
        <v>21</v>
      </c>
    </row>
    <row r="110" spans="1:125" ht="15.75" customHeight="1" x14ac:dyDescent="0.2">
      <c r="A110" s="33">
        <f t="shared" si="0"/>
        <v>108</v>
      </c>
      <c r="B110" s="11">
        <f>'2017'!A16</f>
        <v>14</v>
      </c>
      <c r="C110" s="11">
        <v>2017</v>
      </c>
      <c r="D110" s="34" t="str">
        <f>'2017'!B16</f>
        <v>Elijah McGuire</v>
      </c>
      <c r="E110" s="14">
        <f>'2017'!C16</f>
        <v>6.6388888888888893</v>
      </c>
      <c r="F110" s="14">
        <f t="shared" si="6"/>
        <v>56.399999999999991</v>
      </c>
      <c r="G110" s="35">
        <f t="shared" si="2"/>
        <v>-0.24822718010283154</v>
      </c>
      <c r="H110" s="36" t="str">
        <f>'2017'!D16</f>
        <v>ULL</v>
      </c>
      <c r="I110" s="37">
        <f>'2017'!E16</f>
        <v>8</v>
      </c>
      <c r="J110" s="38">
        <f>'2017'!F16</f>
        <v>34486</v>
      </c>
      <c r="K110" s="39">
        <f>'2017'!G16</f>
        <v>30.923287671232877</v>
      </c>
      <c r="L110" s="39" t="str">
        <f>'2017'!H16</f>
        <v>SR</v>
      </c>
      <c r="M110" s="39">
        <f>'2017'!I16</f>
        <v>22.920547945205481</v>
      </c>
      <c r="N110" s="39" t="str">
        <f t="shared" si="3"/>
        <v>BELL CALF</v>
      </c>
      <c r="O110" s="39" t="str">
        <f t="shared" si="9"/>
        <v>HORSE</v>
      </c>
      <c r="P110" s="37">
        <f>'2017'!J16</f>
        <v>70</v>
      </c>
      <c r="Q110" s="37">
        <f>'2017'!K16</f>
        <v>214</v>
      </c>
      <c r="R110" s="37">
        <f>'2017'!L16</f>
        <v>4.53</v>
      </c>
      <c r="S110" s="59">
        <f>'2017'!M16</f>
        <v>188</v>
      </c>
      <c r="T110" s="41">
        <f>'2017'!N16</f>
        <v>0</v>
      </c>
      <c r="U110" s="42">
        <f>'2017'!O16</f>
        <v>0.23015873015873015</v>
      </c>
      <c r="V110" s="42">
        <f>'2017'!P16</f>
        <v>0.31943162945192838</v>
      </c>
      <c r="W110" s="42">
        <f>'2017'!Q16</f>
        <v>0.2968236582694414</v>
      </c>
      <c r="X110" s="42">
        <f>'2017'!R16</f>
        <v>0.29456193353474319</v>
      </c>
      <c r="Y110" s="42">
        <f>'2017'!S16</f>
        <v>0.30699678149333576</v>
      </c>
      <c r="Z110" s="42">
        <f>'2017'!T16</f>
        <v>0.19954790797066824</v>
      </c>
      <c r="AA110" s="42">
        <f>'2017'!U16</f>
        <v>0.11561621838619028</v>
      </c>
      <c r="AB110" s="42">
        <f>'2017'!V16</f>
        <v>0.10311958405545928</v>
      </c>
      <c r="AC110" s="42">
        <f>'2017'!W16</f>
        <v>0.10936790122082478</v>
      </c>
      <c r="AD110" s="43">
        <f>'2017'!X16</f>
        <v>7.108913579353611E-2</v>
      </c>
      <c r="AE110" s="44">
        <f>'2017'!Y16</f>
        <v>19.263013698630136</v>
      </c>
      <c r="AF110" s="45">
        <f>'2017'!Z16</f>
        <v>101.63679484717927</v>
      </c>
      <c r="AG110" s="45">
        <f>'2017'!AA16</f>
        <v>30.702448979591839</v>
      </c>
      <c r="AH110" s="45">
        <f>'2017'!AB16</f>
        <v>0.16379310344827586</v>
      </c>
      <c r="AI110" s="45">
        <f>'2017'!AC16</f>
        <v>7.5</v>
      </c>
      <c r="AJ110" s="45">
        <f t="shared" si="4"/>
        <v>10.715384615384615</v>
      </c>
      <c r="AK110" s="45">
        <f t="shared" si="43"/>
        <v>0.1111111111111111</v>
      </c>
      <c r="AL110" s="45">
        <f>'2017'!AD16</f>
        <v>127.5</v>
      </c>
      <c r="AM110" s="45">
        <f>'2017'!AE16</f>
        <v>4.2</v>
      </c>
      <c r="AN110" s="46">
        <f>'2017'!AF16</f>
        <v>50.4</v>
      </c>
      <c r="AO110" s="47">
        <f>'2017'!AG16</f>
        <v>3</v>
      </c>
      <c r="AP110" s="48">
        <f>'2017'!AH16</f>
        <v>7</v>
      </c>
      <c r="AQ110" s="48">
        <f>'2017'!AI16</f>
        <v>7</v>
      </c>
      <c r="AR110" s="48">
        <f t="shared" si="41"/>
        <v>6</v>
      </c>
      <c r="AS110" s="48">
        <f>'2017'!AK16</f>
        <v>2</v>
      </c>
      <c r="AT110" s="48">
        <f>'2017'!AL16</f>
        <v>7</v>
      </c>
      <c r="AU110" s="48">
        <f>'2017'!AM16</f>
        <v>6</v>
      </c>
      <c r="AV110" s="48">
        <f>'2017'!AN16</f>
        <v>6</v>
      </c>
      <c r="AW110" s="49" t="str">
        <f t="shared" ref="AW110:AW112" si="44">IF(S110=1,10,IF(S110=2,7,IF(S110=3,6,IF(S110=4,4,IF(S110=5,3,IF(S110=6,2,IF(S110=7,1,IF(S110=0,0,"-"))))))))</f>
        <v>-</v>
      </c>
      <c r="AX110" s="50">
        <f>'2017'!AP16</f>
        <v>0</v>
      </c>
      <c r="AY110" s="55">
        <f>'2017'!AQ16</f>
        <v>0</v>
      </c>
      <c r="AZ110" s="56">
        <f>'2017'!AR16</f>
        <v>2515</v>
      </c>
      <c r="BA110" s="56">
        <f>'2017'!AS16</f>
        <v>0</v>
      </c>
      <c r="BB110" s="56">
        <f>'2017'!AT16</f>
        <v>0</v>
      </c>
      <c r="BC110" s="56">
        <f>'2017'!AU16</f>
        <v>0</v>
      </c>
      <c r="BD110" s="56">
        <f>'2017'!AV16</f>
        <v>0</v>
      </c>
      <c r="BE110" s="57">
        <f>'2017'!AW16</f>
        <v>0</v>
      </c>
      <c r="BF110" s="57">
        <f>'2017'!AX16</f>
        <v>0</v>
      </c>
      <c r="BG110" s="57">
        <f>'2017'!AY16</f>
        <v>0</v>
      </c>
      <c r="BH110" s="57">
        <f>'2017'!AZ16</f>
        <v>0</v>
      </c>
      <c r="BI110" s="56">
        <f>'2017'!BA16</f>
        <v>0</v>
      </c>
      <c r="BJ110" s="56">
        <f>'2017'!BB16</f>
        <v>3399</v>
      </c>
      <c r="BK110" s="56">
        <f>'2017'!BC16</f>
        <v>0</v>
      </c>
      <c r="BL110" s="56">
        <f>'2017'!BD16</f>
        <v>0</v>
      </c>
      <c r="BM110" s="58">
        <f>'2017'!BE16</f>
        <v>0</v>
      </c>
      <c r="BN110" s="55">
        <f>'2017'!BF16</f>
        <v>863</v>
      </c>
      <c r="BO110" s="56">
        <f>'2017'!BG16</f>
        <v>2659</v>
      </c>
      <c r="BP110" s="56">
        <f>'2017'!BH16</f>
        <v>0</v>
      </c>
      <c r="BQ110" s="56">
        <f>'2017'!BI16</f>
        <v>0</v>
      </c>
      <c r="BR110" s="56">
        <f>'2017'!BJ16</f>
        <v>0</v>
      </c>
      <c r="BS110" s="56">
        <f>'2017'!BK16</f>
        <v>0</v>
      </c>
      <c r="BT110" s="57">
        <f>'2017'!BL16</f>
        <v>0</v>
      </c>
      <c r="BU110" s="57">
        <f>'2017'!BM16</f>
        <v>0</v>
      </c>
      <c r="BV110" s="57">
        <f>'2017'!BN16</f>
        <v>0</v>
      </c>
      <c r="BW110" s="57">
        <f>'2017'!BO16</f>
        <v>0</v>
      </c>
      <c r="BX110" s="56">
        <f>'2017'!BP16</f>
        <v>384</v>
      </c>
      <c r="BY110" s="56">
        <f>'2017'!BQ16</f>
        <v>2759</v>
      </c>
      <c r="BZ110" s="56">
        <f>'2017'!BR16</f>
        <v>22</v>
      </c>
      <c r="CA110" s="56">
        <f>'2017'!BS16</f>
        <v>0</v>
      </c>
      <c r="CB110" s="58">
        <f>'2017'!BT16</f>
        <v>0</v>
      </c>
      <c r="CC110" s="55">
        <f>'2017'!BU16</f>
        <v>1248</v>
      </c>
      <c r="CD110" s="56">
        <f>'2017'!BV16</f>
        <v>2925</v>
      </c>
      <c r="CE110" s="56">
        <f>'2017'!BW16</f>
        <v>14</v>
      </c>
      <c r="CF110" s="56">
        <f>'2017'!BX16</f>
        <v>0</v>
      </c>
      <c r="CG110" s="56">
        <f>'2017'!BY16</f>
        <v>167</v>
      </c>
      <c r="CH110" s="56">
        <f>'2017'!BZ16</f>
        <v>49</v>
      </c>
      <c r="CI110" s="57">
        <f>'2017'!CA16</f>
        <v>7.5</v>
      </c>
      <c r="CJ110" s="57">
        <f>'2017'!CB16</f>
        <v>127.5</v>
      </c>
      <c r="CK110" s="57">
        <f>'2017'!CC16</f>
        <v>4.2</v>
      </c>
      <c r="CL110" s="57">
        <f>'2017'!CD16</f>
        <v>50.4</v>
      </c>
      <c r="CM110" s="56">
        <f>'2017'!CE16</f>
        <v>483</v>
      </c>
      <c r="CN110" s="56">
        <f>'2017'!CF16</f>
        <v>2494</v>
      </c>
      <c r="CO110" s="56">
        <f>'2017'!CG16</f>
        <v>47</v>
      </c>
      <c r="CP110" s="56">
        <f>'2017'!CH16</f>
        <v>0</v>
      </c>
      <c r="CQ110" s="58">
        <f>'2017'!CI16</f>
        <v>0</v>
      </c>
      <c r="CR110" s="55">
        <f>'2017'!CJ16</f>
        <v>1067</v>
      </c>
      <c r="CS110" s="56">
        <f>'2017'!CK16</f>
        <v>2074</v>
      </c>
      <c r="CT110" s="56">
        <f>'2017'!CL16</f>
        <v>13</v>
      </c>
      <c r="CU110" s="56">
        <f>'2017'!CM16</f>
        <v>0</v>
      </c>
      <c r="CV110" s="56">
        <f>'2017'!CN16</f>
        <v>211</v>
      </c>
      <c r="CW110" s="56">
        <f>'2017'!CO16</f>
        <v>33</v>
      </c>
      <c r="CX110" s="57">
        <f>'2017'!CP16</f>
        <v>5.0999999999999996</v>
      </c>
      <c r="CY110" s="57">
        <f>'2017'!CQ16</f>
        <v>34</v>
      </c>
      <c r="CZ110" s="57">
        <f>'2017'!CR16</f>
        <v>2.12</v>
      </c>
      <c r="DA110" s="57">
        <f>'2017'!CS16</f>
        <v>33.299999999999997</v>
      </c>
      <c r="DB110" s="56">
        <f>'2017'!CT16</f>
        <v>288</v>
      </c>
      <c r="DC110" s="56">
        <f>'2017'!CU16</f>
        <v>2491</v>
      </c>
      <c r="DD110" s="56">
        <f>'2017'!CV16</f>
        <v>32</v>
      </c>
      <c r="DE110" s="56">
        <f>'2017'!CW16</f>
        <v>0</v>
      </c>
      <c r="DF110" s="58">
        <f>'2017'!CX16</f>
        <v>0</v>
      </c>
      <c r="DG110" s="55">
        <f>'2017'!CY16</f>
        <v>1127</v>
      </c>
      <c r="DH110" s="56">
        <f>'2017'!CZ16</f>
        <v>2326</v>
      </c>
      <c r="DI110" s="56">
        <f>'2017'!DA16</f>
        <v>7</v>
      </c>
      <c r="DJ110" s="56">
        <f>'2017'!DB16</f>
        <v>0</v>
      </c>
      <c r="DK110" s="56">
        <f>'2017'!DC16</f>
        <v>232</v>
      </c>
      <c r="DL110" s="56">
        <f>'2017'!DD16</f>
        <v>38</v>
      </c>
      <c r="DM110" s="57">
        <f>'2017'!DE16</f>
        <v>4.9000000000000004</v>
      </c>
      <c r="DN110" s="57">
        <f>'2017'!DF16</f>
        <v>55.7</v>
      </c>
      <c r="DO110" s="57">
        <f>'2017'!DG16</f>
        <v>3.09</v>
      </c>
      <c r="DP110" s="57">
        <f>'2017'!DH16</f>
        <v>24.4</v>
      </c>
      <c r="DQ110" s="56">
        <f>'2017'!DI16</f>
        <v>238</v>
      </c>
      <c r="DR110" s="56">
        <f>'2017'!DJ16</f>
        <v>2308</v>
      </c>
      <c r="DS110" s="56">
        <f>'2017'!DK16</f>
        <v>29</v>
      </c>
      <c r="DT110" s="56">
        <f>'2017'!DL16</f>
        <v>0</v>
      </c>
      <c r="DU110" s="58">
        <f>'2017'!DM16</f>
        <v>0</v>
      </c>
    </row>
    <row r="111" spans="1:125" ht="15.75" customHeight="1" x14ac:dyDescent="0.2">
      <c r="A111" s="33">
        <f t="shared" si="0"/>
        <v>109</v>
      </c>
      <c r="B111" s="11">
        <f>'2019'!A13</f>
        <v>11</v>
      </c>
      <c r="C111" s="11">
        <v>2019</v>
      </c>
      <c r="D111" s="34" t="str">
        <f>'2019'!B13</f>
        <v>Alexander Mattison</v>
      </c>
      <c r="E111" s="14">
        <f>'2019'!C13</f>
        <v>6.6277777777777782</v>
      </c>
      <c r="F111" s="14">
        <f t="shared" si="6"/>
        <v>56.000000000000007</v>
      </c>
      <c r="G111" s="35">
        <f t="shared" si="2"/>
        <v>-0.25279676563171122</v>
      </c>
      <c r="H111" s="36" t="str">
        <f>'2019'!D13</f>
        <v>Boise State</v>
      </c>
      <c r="I111" s="37">
        <f>'2019'!E13</f>
        <v>7</v>
      </c>
      <c r="J111" s="38">
        <f>'2019'!F13</f>
        <v>35965</v>
      </c>
      <c r="K111" s="39">
        <f>'2019'!G13</f>
        <v>26.87123287671233</v>
      </c>
      <c r="L111" s="39" t="str">
        <f>'2019'!H13</f>
        <v>JR</v>
      </c>
      <c r="M111" s="39">
        <f>'2019'!I13</f>
        <v>20.863013698630137</v>
      </c>
      <c r="N111" s="39" t="str">
        <f t="shared" si="3"/>
        <v>BELL COW</v>
      </c>
      <c r="O111" s="39" t="str">
        <f t="shared" si="9"/>
        <v>PLODDER</v>
      </c>
      <c r="P111" s="37">
        <f>'2019'!J13</f>
        <v>71</v>
      </c>
      <c r="Q111" s="37">
        <f>'2019'!K13</f>
        <v>221</v>
      </c>
      <c r="R111" s="37">
        <f>'2019'!L13</f>
        <v>4.5999999999999996</v>
      </c>
      <c r="S111" s="40">
        <f>'2019'!M13</f>
        <v>102</v>
      </c>
      <c r="T111" s="41">
        <f>'2019'!N13</f>
        <v>0</v>
      </c>
      <c r="U111" s="42">
        <f>'2019'!O13</f>
        <v>0</v>
      </c>
      <c r="V111" s="42">
        <f>'2019'!P13</f>
        <v>6.2154246664497231E-2</v>
      </c>
      <c r="W111" s="42">
        <f>'2019'!Q13</f>
        <v>0.24234963067182555</v>
      </c>
      <c r="X111" s="42">
        <f>'2019'!R13</f>
        <v>0.26581854703716101</v>
      </c>
      <c r="Y111" s="42">
        <f>'2019'!S13</f>
        <v>0.26581854703716101</v>
      </c>
      <c r="Z111" s="42">
        <f>'2019'!T13</f>
        <v>0.19936391027787076</v>
      </c>
      <c r="AA111" s="42">
        <f>'2019'!U13</f>
        <v>7.8596682077780797E-2</v>
      </c>
      <c r="AB111" s="42">
        <f>'2019'!V13</f>
        <v>4.5574288724973655E-2</v>
      </c>
      <c r="AC111" s="42">
        <f>'2019'!W13</f>
        <v>6.2085485401377226E-2</v>
      </c>
      <c r="AD111" s="43">
        <f>'2019'!X13</f>
        <v>4.6564114051032918E-2</v>
      </c>
      <c r="AE111" s="44">
        <f>'2019'!Y13</f>
        <v>19.213698630136985</v>
      </c>
      <c r="AF111" s="45">
        <f>'2019'!Z13</f>
        <v>98.716771309422171</v>
      </c>
      <c r="AG111" s="45">
        <f>'2019'!AA13</f>
        <v>30.819877008530053</v>
      </c>
      <c r="AH111" s="45">
        <f>'2019'!AB13</f>
        <v>0.2251655629139073</v>
      </c>
      <c r="AI111" s="45">
        <f>'2019'!AC13</f>
        <v>5.0999999999999996</v>
      </c>
      <c r="AJ111" s="45">
        <f t="shared" si="4"/>
        <v>8.6</v>
      </c>
      <c r="AK111" s="45">
        <f t="shared" si="43"/>
        <v>8.2066869300911852E-2</v>
      </c>
      <c r="AL111" s="45">
        <f>'2019'!AD13</f>
        <v>65.099999999999994</v>
      </c>
      <c r="AM111" s="45">
        <f>'2019'!AE13</f>
        <v>3.23</v>
      </c>
      <c r="AN111" s="46">
        <f>'2019'!AF13</f>
        <v>35.5</v>
      </c>
      <c r="AO111" s="47">
        <f>'2019'!AG13</f>
        <v>3</v>
      </c>
      <c r="AP111" s="48">
        <f>'2019'!AH13</f>
        <v>5</v>
      </c>
      <c r="AQ111" s="48">
        <f>'2019'!AI13</f>
        <v>7</v>
      </c>
      <c r="AR111" s="48">
        <f t="shared" si="41"/>
        <v>4</v>
      </c>
      <c r="AS111" s="48">
        <f>'2019'!AK13</f>
        <v>5</v>
      </c>
      <c r="AT111" s="48">
        <f>'2019'!AL13</f>
        <v>0</v>
      </c>
      <c r="AU111" s="48">
        <f>'2019'!AM13</f>
        <v>1</v>
      </c>
      <c r="AV111" s="48">
        <f>'2019'!AN13</f>
        <v>1</v>
      </c>
      <c r="AW111" s="49" t="str">
        <f t="shared" si="44"/>
        <v>-</v>
      </c>
      <c r="AX111" s="50">
        <f>'2019'!AP13</f>
        <v>1</v>
      </c>
      <c r="AY111" s="55">
        <f>'2019'!AQ13</f>
        <v>0</v>
      </c>
      <c r="AZ111" s="56">
        <f>'2019'!AR13</f>
        <v>2994</v>
      </c>
      <c r="BA111" s="56">
        <f>'2019'!AS13</f>
        <v>0</v>
      </c>
      <c r="BB111" s="56">
        <f>'2019'!AT13</f>
        <v>39</v>
      </c>
      <c r="BC111" s="56">
        <f>'2019'!AU13</f>
        <v>0</v>
      </c>
      <c r="BD111" s="56">
        <f>'2019'!AV13</f>
        <v>0</v>
      </c>
      <c r="BE111" s="57">
        <f>'2019'!AW13</f>
        <v>0</v>
      </c>
      <c r="BF111" s="57">
        <f>'2019'!AX13</f>
        <v>0</v>
      </c>
      <c r="BG111" s="57">
        <f>'2019'!AY13</f>
        <v>0</v>
      </c>
      <c r="BH111" s="57">
        <f>'2019'!AZ13</f>
        <v>0</v>
      </c>
      <c r="BI111" s="56">
        <f>'2019'!BA13</f>
        <v>0</v>
      </c>
      <c r="BJ111" s="56">
        <f>'2019'!BB13</f>
        <v>3926</v>
      </c>
      <c r="BK111" s="56">
        <f>'2019'!BC13</f>
        <v>0</v>
      </c>
      <c r="BL111" s="56">
        <f>'2019'!BD13</f>
        <v>0</v>
      </c>
      <c r="BM111" s="58">
        <f>'2019'!BE13</f>
        <v>27</v>
      </c>
      <c r="BN111" s="55">
        <f>'2019'!BF13</f>
        <v>0</v>
      </c>
      <c r="BO111" s="56">
        <f>'2019'!BG13</f>
        <v>2488</v>
      </c>
      <c r="BP111" s="56">
        <f>'2019'!BH13</f>
        <v>0</v>
      </c>
      <c r="BQ111" s="56">
        <f>'2019'!BI13</f>
        <v>36</v>
      </c>
      <c r="BR111" s="56">
        <f>'2019'!BJ13</f>
        <v>0</v>
      </c>
      <c r="BS111" s="56">
        <f>'2019'!BK13</f>
        <v>0</v>
      </c>
      <c r="BT111" s="57">
        <f>'2019'!BL13</f>
        <v>0</v>
      </c>
      <c r="BU111" s="57">
        <f>'2019'!BM13</f>
        <v>0</v>
      </c>
      <c r="BV111" s="57">
        <f>'2019'!BN13</f>
        <v>0</v>
      </c>
      <c r="BW111" s="57">
        <f>'2019'!BO13</f>
        <v>0</v>
      </c>
      <c r="BX111" s="56">
        <f>'2019'!BP13</f>
        <v>0</v>
      </c>
      <c r="BY111" s="56">
        <f>'2019'!BQ13</f>
        <v>4032</v>
      </c>
      <c r="BZ111" s="56">
        <f>'2019'!BR13</f>
        <v>0</v>
      </c>
      <c r="CA111" s="56">
        <f>'2019'!BS13</f>
        <v>0</v>
      </c>
      <c r="CB111" s="58">
        <f>'2019'!BT13</f>
        <v>24</v>
      </c>
      <c r="CC111" s="55">
        <f>'2019'!BU13</f>
        <v>328</v>
      </c>
      <c r="CD111" s="56">
        <f>'2019'!BV13</f>
        <v>2268</v>
      </c>
      <c r="CE111" s="56">
        <f>'2019'!BW13</f>
        <v>4</v>
      </c>
      <c r="CF111" s="56">
        <f>'2019'!BX13</f>
        <v>29</v>
      </c>
      <c r="CG111" s="56">
        <f>'2019'!BY13</f>
        <v>67</v>
      </c>
      <c r="CH111" s="56">
        <f>'2019'!BZ13</f>
        <v>12</v>
      </c>
      <c r="CI111" s="57">
        <f>'2019'!CA13</f>
        <v>4.9000000000000004</v>
      </c>
      <c r="CJ111" s="57">
        <f>'2019'!CB13</f>
        <v>56.6</v>
      </c>
      <c r="CK111" s="57">
        <f>'2019'!CC13</f>
        <v>2.91</v>
      </c>
      <c r="CL111" s="57">
        <f>'2019'!CD13</f>
        <v>25.6</v>
      </c>
      <c r="CM111" s="56">
        <f>'2019'!CE13</f>
        <v>54</v>
      </c>
      <c r="CN111" s="56">
        <f>'2019'!CF13</f>
        <v>3878</v>
      </c>
      <c r="CO111" s="56">
        <f>'2019'!CG13</f>
        <v>5</v>
      </c>
      <c r="CP111" s="56">
        <f>'2019'!CH13</f>
        <v>0</v>
      </c>
      <c r="CQ111" s="58">
        <f>'2019'!CI13</f>
        <v>28</v>
      </c>
      <c r="CR111" s="55">
        <f>'2019'!CJ13</f>
        <v>1089</v>
      </c>
      <c r="CS111" s="56">
        <f>'2019'!CK13</f>
        <v>2009</v>
      </c>
      <c r="CT111" s="56">
        <f>'2019'!CL13</f>
        <v>12</v>
      </c>
      <c r="CU111" s="56">
        <f>'2019'!CM13</f>
        <v>25</v>
      </c>
      <c r="CV111" s="56">
        <f>'2019'!CN13</f>
        <v>213</v>
      </c>
      <c r="CW111" s="56">
        <f>'2019'!CO13</f>
        <v>40</v>
      </c>
      <c r="CX111" s="57">
        <f>'2019'!CP13</f>
        <v>5.0999999999999996</v>
      </c>
      <c r="CY111" s="57">
        <f>'2019'!CQ13</f>
        <v>61.6</v>
      </c>
      <c r="CZ111" s="57">
        <f>'2019'!CR13</f>
        <v>3.23</v>
      </c>
      <c r="DA111" s="57">
        <f>'2019'!CS13</f>
        <v>35.5</v>
      </c>
      <c r="DB111" s="56">
        <f>'2019'!CT13</f>
        <v>289</v>
      </c>
      <c r="DC111" s="56">
        <f>'2019'!CU13</f>
        <v>3677</v>
      </c>
      <c r="DD111" s="56">
        <f>'2019'!CV13</f>
        <v>28</v>
      </c>
      <c r="DE111" s="56">
        <f>'2019'!CW13</f>
        <v>0</v>
      </c>
      <c r="DF111" s="58">
        <f>'2019'!CX13</f>
        <v>26</v>
      </c>
      <c r="DG111" s="55">
        <f>'2019'!CY13</f>
        <v>1415</v>
      </c>
      <c r="DH111" s="56">
        <f>'2019'!CZ13</f>
        <v>2178</v>
      </c>
      <c r="DI111" s="56">
        <f>'2019'!DA13</f>
        <v>17</v>
      </c>
      <c r="DJ111" s="56">
        <f>'2019'!DB13</f>
        <v>24</v>
      </c>
      <c r="DK111" s="56">
        <f>'2019'!DC13</f>
        <v>302</v>
      </c>
      <c r="DL111" s="56">
        <f>'2019'!DD13</f>
        <v>68</v>
      </c>
      <c r="DM111" s="57">
        <f>'2019'!DE13</f>
        <v>4.7</v>
      </c>
      <c r="DN111" s="57">
        <f>'2019'!DF13</f>
        <v>65.099999999999994</v>
      </c>
      <c r="DO111" s="57">
        <f>'2019'!DG13</f>
        <v>2.85</v>
      </c>
      <c r="DP111" s="57">
        <f>'2019'!DH13</f>
        <v>19</v>
      </c>
      <c r="DQ111" s="56">
        <f>'2019'!DI13</f>
        <v>173</v>
      </c>
      <c r="DR111" s="56">
        <f>'2019'!DJ13</f>
        <v>3796</v>
      </c>
      <c r="DS111" s="56">
        <f>'2019'!DK13</f>
        <v>27</v>
      </c>
      <c r="DT111" s="56">
        <f>'2019'!DL13</f>
        <v>0</v>
      </c>
      <c r="DU111" s="58">
        <f>'2019'!DM13</f>
        <v>31</v>
      </c>
    </row>
    <row r="112" spans="1:125" ht="15.75" customHeight="1" x14ac:dyDescent="0.2">
      <c r="A112" s="33">
        <f t="shared" si="0"/>
        <v>110</v>
      </c>
      <c r="B112" s="11">
        <f>'2017'!A17</f>
        <v>15</v>
      </c>
      <c r="C112" s="11">
        <v>2017</v>
      </c>
      <c r="D112" s="34" t="str">
        <f>'2017'!B17</f>
        <v>Elijah Hood</v>
      </c>
      <c r="E112" s="14">
        <f>'2017'!C17</f>
        <v>6.6277777777777773</v>
      </c>
      <c r="F112" s="14">
        <f t="shared" si="6"/>
        <v>55.600000000000009</v>
      </c>
      <c r="G112" s="35">
        <f t="shared" si="2"/>
        <v>-0.25279676563171161</v>
      </c>
      <c r="H112" s="36" t="str">
        <f>'2017'!D17</f>
        <v>North Carolina</v>
      </c>
      <c r="I112" s="37">
        <f>'2017'!E17</f>
        <v>4</v>
      </c>
      <c r="J112" s="38">
        <f>'2017'!F17</f>
        <v>35177</v>
      </c>
      <c r="K112" s="39">
        <f>'2017'!G17</f>
        <v>29.030136986301368</v>
      </c>
      <c r="L112" s="39" t="str">
        <f>'2017'!H17</f>
        <v>JR</v>
      </c>
      <c r="M112" s="39">
        <f>'2017'!I17</f>
        <v>21.027397260273972</v>
      </c>
      <c r="N112" s="39" t="str">
        <f t="shared" si="3"/>
        <v>BRUISER</v>
      </c>
      <c r="O112" s="39" t="str">
        <f t="shared" si="9"/>
        <v>3DOWN</v>
      </c>
      <c r="P112" s="37">
        <f>'2017'!J17</f>
        <v>70</v>
      </c>
      <c r="Q112" s="37">
        <f>'2017'!K17</f>
        <v>232</v>
      </c>
      <c r="R112" s="37">
        <f>'2017'!L17</f>
        <v>4.57</v>
      </c>
      <c r="S112" s="59">
        <f>'2017'!M17</f>
        <v>242</v>
      </c>
      <c r="T112" s="41">
        <f>'2017'!N17</f>
        <v>0</v>
      </c>
      <c r="U112" s="42">
        <f>'2017'!O17</f>
        <v>0</v>
      </c>
      <c r="V112" s="42">
        <f>'2017'!P17</f>
        <v>4.6894576695901198E-2</v>
      </c>
      <c r="W112" s="42">
        <f>'2017'!Q17</f>
        <v>0.22575913158280769</v>
      </c>
      <c r="X112" s="42">
        <f>'2017'!R17</f>
        <v>0.17522340984755563</v>
      </c>
      <c r="Y112" s="42">
        <f>'2017'!S17</f>
        <v>0.20049127071518166</v>
      </c>
      <c r="Z112" s="42">
        <f>'2017'!T17</f>
        <v>0.18044214364366351</v>
      </c>
      <c r="AA112" s="42">
        <f>'2017'!U17</f>
        <v>1.9591836734693877E-2</v>
      </c>
      <c r="AB112" s="42">
        <f>'2017'!V17</f>
        <v>3.7260561532406193E-2</v>
      </c>
      <c r="AC112" s="42">
        <f>'2017'!W17</f>
        <v>3.7260561532406193E-2</v>
      </c>
      <c r="AD112" s="43">
        <f>'2017'!X17</f>
        <v>3.3534505379165573E-2</v>
      </c>
      <c r="AE112" s="44">
        <f>'2017'!Y17</f>
        <v>19.36986301369863</v>
      </c>
      <c r="AF112" s="45">
        <f>'2017'!Z17</f>
        <v>106.37833296141315</v>
      </c>
      <c r="AG112" s="45">
        <f>'2017'!AA17</f>
        <v>33.284897959183674</v>
      </c>
      <c r="AH112" s="45">
        <f>'2017'!AB17</f>
        <v>0.32413793103448274</v>
      </c>
      <c r="AI112" s="45">
        <f>'2017'!AC17</f>
        <v>6.7</v>
      </c>
      <c r="AJ112" s="45">
        <f t="shared" si="4"/>
        <v>5.3</v>
      </c>
      <c r="AK112" s="45">
        <f t="shared" si="43"/>
        <v>0.14705882352941177</v>
      </c>
      <c r="AL112" s="45">
        <f>'2017'!AD17</f>
        <v>117</v>
      </c>
      <c r="AM112" s="45">
        <f>'2017'!AE17</f>
        <v>4.0999999999999996</v>
      </c>
      <c r="AN112" s="46">
        <f>'2017'!AF17</f>
        <v>51.5</v>
      </c>
      <c r="AO112" s="47">
        <f>'2017'!AG17</f>
        <v>3</v>
      </c>
      <c r="AP112" s="48">
        <f>'2017'!AH17</f>
        <v>3</v>
      </c>
      <c r="AQ112" s="48">
        <f>'2017'!AI17</f>
        <v>7</v>
      </c>
      <c r="AR112" s="48">
        <f t="shared" si="41"/>
        <v>8</v>
      </c>
      <c r="AS112" s="48">
        <f>'2017'!AK17</f>
        <v>9</v>
      </c>
      <c r="AT112" s="48">
        <f>'2017'!AL17</f>
        <v>5</v>
      </c>
      <c r="AU112" s="48">
        <f>'2017'!AM17</f>
        <v>5</v>
      </c>
      <c r="AV112" s="48">
        <f>'2017'!AN17</f>
        <v>5</v>
      </c>
      <c r="AW112" s="49" t="str">
        <f t="shared" si="44"/>
        <v>-</v>
      </c>
      <c r="AX112" s="50">
        <f>'2017'!AP17</f>
        <v>0</v>
      </c>
      <c r="AY112" s="55">
        <f>'2017'!AQ17</f>
        <v>0</v>
      </c>
      <c r="AZ112" s="56">
        <f>'2017'!AR17</f>
        <v>2326</v>
      </c>
      <c r="BA112" s="56">
        <f>'2017'!AS17</f>
        <v>0</v>
      </c>
      <c r="BB112" s="56">
        <f>'2017'!AT17</f>
        <v>0</v>
      </c>
      <c r="BC112" s="56">
        <f>'2017'!AU17</f>
        <v>0</v>
      </c>
      <c r="BD112" s="56">
        <f>'2017'!AV17</f>
        <v>0</v>
      </c>
      <c r="BE112" s="57">
        <f>'2017'!AW17</f>
        <v>0</v>
      </c>
      <c r="BF112" s="57">
        <f>'2017'!AX17</f>
        <v>0</v>
      </c>
      <c r="BG112" s="57">
        <f>'2017'!AY17</f>
        <v>0</v>
      </c>
      <c r="BH112" s="57">
        <f>'2017'!AZ17</f>
        <v>0</v>
      </c>
      <c r="BI112" s="56">
        <f>'2017'!BA17</f>
        <v>0</v>
      </c>
      <c r="BJ112" s="56">
        <f>'2017'!BB17</f>
        <v>3501</v>
      </c>
      <c r="BK112" s="56">
        <f>'2017'!BC17</f>
        <v>0</v>
      </c>
      <c r="BL112" s="56">
        <f>'2017'!BD17</f>
        <v>0</v>
      </c>
      <c r="BM112" s="58">
        <f>'2017'!BE17</f>
        <v>0</v>
      </c>
      <c r="BN112" s="55">
        <f>'2017'!BF17</f>
        <v>0</v>
      </c>
      <c r="BO112" s="56">
        <f>'2017'!BG17</f>
        <v>1928</v>
      </c>
      <c r="BP112" s="56">
        <f>'2017'!BH17</f>
        <v>0</v>
      </c>
      <c r="BQ112" s="56">
        <f>'2017'!BI17</f>
        <v>0</v>
      </c>
      <c r="BR112" s="56">
        <f>'2017'!BJ17</f>
        <v>0</v>
      </c>
      <c r="BS112" s="56">
        <f>'2017'!BK17</f>
        <v>0</v>
      </c>
      <c r="BT112" s="57">
        <f>'2017'!BL17</f>
        <v>0</v>
      </c>
      <c r="BU112" s="57">
        <f>'2017'!BM17</f>
        <v>0</v>
      </c>
      <c r="BV112" s="57">
        <f>'2017'!BN17</f>
        <v>0</v>
      </c>
      <c r="BW112" s="57">
        <f>'2017'!BO17</f>
        <v>0</v>
      </c>
      <c r="BX112" s="56">
        <f>'2017'!BP17</f>
        <v>0</v>
      </c>
      <c r="BY112" s="56">
        <f>'2017'!BQ17</f>
        <v>3606</v>
      </c>
      <c r="BZ112" s="56">
        <f>'2017'!BR17</f>
        <v>0</v>
      </c>
      <c r="CA112" s="56">
        <f>'2017'!BS17</f>
        <v>0</v>
      </c>
      <c r="CB112" s="58">
        <f>'2017'!BT17</f>
        <v>0</v>
      </c>
      <c r="CC112" s="55">
        <f>'2017'!BU17</f>
        <v>264</v>
      </c>
      <c r="CD112" s="56">
        <f>'2017'!BV17</f>
        <v>1973</v>
      </c>
      <c r="CE112" s="56">
        <f>'2017'!BW17</f>
        <v>4</v>
      </c>
      <c r="CF112" s="56">
        <f>'2017'!BX17</f>
        <v>0</v>
      </c>
      <c r="CG112" s="56">
        <f>'2017'!BY17</f>
        <v>67</v>
      </c>
      <c r="CH112" s="56">
        <f>'2017'!BZ17</f>
        <v>15</v>
      </c>
      <c r="CI112" s="57">
        <f>'2017'!CA17</f>
        <v>3.9</v>
      </c>
      <c r="CJ112" s="57">
        <f>'2017'!CB17</f>
        <v>49.6</v>
      </c>
      <c r="CK112" s="57">
        <f>'2017'!CC17</f>
        <v>2.2799999999999998</v>
      </c>
      <c r="CL112" s="57">
        <f>'2017'!CD17</f>
        <v>22.7</v>
      </c>
      <c r="CM112" s="56">
        <f>'2017'!CE17</f>
        <v>-2</v>
      </c>
      <c r="CN112" s="56">
        <f>'2017'!CF17</f>
        <v>3614</v>
      </c>
      <c r="CO112" s="56">
        <f>'2017'!CG17</f>
        <v>2</v>
      </c>
      <c r="CP112" s="56">
        <f>'2017'!CH17</f>
        <v>0</v>
      </c>
      <c r="CQ112" s="58">
        <f>'2017'!CI17</f>
        <v>0</v>
      </c>
      <c r="CR112" s="55">
        <f>'2017'!CJ17</f>
        <v>1467</v>
      </c>
      <c r="CS112" s="56">
        <f>'2017'!CK17</f>
        <v>3142</v>
      </c>
      <c r="CT112" s="56">
        <f>'2017'!CL17</f>
        <v>17</v>
      </c>
      <c r="CU112" s="56">
        <f>'2017'!CM17</f>
        <v>0</v>
      </c>
      <c r="CV112" s="56">
        <f>'2017'!CN17</f>
        <v>219</v>
      </c>
      <c r="CW112" s="56">
        <f>'2017'!CO17</f>
        <v>49</v>
      </c>
      <c r="CX112" s="57">
        <f>'2017'!CP17</f>
        <v>6.7</v>
      </c>
      <c r="CY112" s="57">
        <f>'2017'!CQ17</f>
        <v>95.3</v>
      </c>
      <c r="CZ112" s="57">
        <f>'2017'!CR17</f>
        <v>4.0999999999999996</v>
      </c>
      <c r="DA112" s="57">
        <f>'2017'!CS17</f>
        <v>45.8</v>
      </c>
      <c r="DB112" s="56">
        <f>'2017'!CT17</f>
        <v>72</v>
      </c>
      <c r="DC112" s="56">
        <f>'2017'!CU17</f>
        <v>3675</v>
      </c>
      <c r="DD112" s="56">
        <f>'2017'!CV17</f>
        <v>13</v>
      </c>
      <c r="DE112" s="56">
        <f>'2017'!CW17</f>
        <v>0</v>
      </c>
      <c r="DF112" s="58">
        <f>'2017'!CX17</f>
        <v>0</v>
      </c>
      <c r="DG112" s="55">
        <f>'2017'!CY17</f>
        <v>858</v>
      </c>
      <c r="DH112" s="56">
        <f>'2017'!CZ17</f>
        <v>1896</v>
      </c>
      <c r="DI112" s="56">
        <f>'2017'!DA17</f>
        <v>8</v>
      </c>
      <c r="DJ112" s="56">
        <f>'2017'!DB17</f>
        <v>0</v>
      </c>
      <c r="DK112" s="56">
        <f>'2017'!DC17</f>
        <v>145</v>
      </c>
      <c r="DL112" s="56">
        <f>'2017'!DD17</f>
        <v>47</v>
      </c>
      <c r="DM112" s="57">
        <f>'2017'!DE17</f>
        <v>5.9</v>
      </c>
      <c r="DN112" s="57">
        <f>'2017'!DF17</f>
        <v>117</v>
      </c>
      <c r="DO112" s="57">
        <f>'2017'!DG17</f>
        <v>3.75</v>
      </c>
      <c r="DP112" s="57">
        <f>'2017'!DH17</f>
        <v>51.5</v>
      </c>
      <c r="DQ112" s="56">
        <f>'2017'!DI17</f>
        <v>142</v>
      </c>
      <c r="DR112" s="56">
        <f>'2017'!DJ17</f>
        <v>3811</v>
      </c>
      <c r="DS112" s="56">
        <f>'2017'!DK17</f>
        <v>25</v>
      </c>
      <c r="DT112" s="56">
        <f>'2017'!DL17</f>
        <v>0</v>
      </c>
      <c r="DU112" s="58">
        <f>'2017'!DM17</f>
        <v>0</v>
      </c>
    </row>
    <row r="113" spans="1:125" ht="15.75" customHeight="1" x14ac:dyDescent="0.2">
      <c r="A113" s="33">
        <f t="shared" si="0"/>
        <v>111</v>
      </c>
      <c r="B113" s="11">
        <f>'2024'!A15</f>
        <v>13</v>
      </c>
      <c r="C113" s="11">
        <v>2024</v>
      </c>
      <c r="D113" s="34" t="str">
        <f>'2024'!B15</f>
        <v>George Holani</v>
      </c>
      <c r="E113" s="14">
        <f>'2024'!C15</f>
        <v>6.5777777777777784</v>
      </c>
      <c r="F113" s="14">
        <f t="shared" si="6"/>
        <v>55.2</v>
      </c>
      <c r="G113" s="35">
        <f t="shared" si="2"/>
        <v>-0.27335990051166986</v>
      </c>
      <c r="H113" s="36" t="str">
        <f>'2024'!D15</f>
        <v>Boise State</v>
      </c>
      <c r="I113" s="37">
        <f>'2024'!E15</f>
        <v>7</v>
      </c>
      <c r="J113" s="38">
        <f>'2024'!F15</f>
        <v>36876</v>
      </c>
      <c r="K113" s="39">
        <f>'2024'!G15</f>
        <v>24.375342465753423</v>
      </c>
      <c r="L113" s="39" t="str">
        <f>'2024'!H15</f>
        <v>RS SR</v>
      </c>
      <c r="M113" s="39">
        <f>'2024'!I15</f>
        <v>23.378082191780823</v>
      </c>
      <c r="N113" s="39" t="str">
        <f t="shared" si="3"/>
        <v>BELL CALF</v>
      </c>
      <c r="O113" s="39" t="str">
        <f t="shared" si="9"/>
        <v>SLASHER</v>
      </c>
      <c r="P113" s="37">
        <f>'2024'!J15</f>
        <v>70</v>
      </c>
      <c r="Q113" s="37">
        <f>'2024'!K15</f>
        <v>208</v>
      </c>
      <c r="R113" s="37">
        <f>'2024'!L15</f>
        <v>4.5199999999999996</v>
      </c>
      <c r="S113" s="40">
        <f>'2024'!M15</f>
        <v>0</v>
      </c>
      <c r="T113" s="41">
        <f>'2024'!N15</f>
        <v>0.20315463711690127</v>
      </c>
      <c r="U113" s="42">
        <f>'2024'!O15</f>
        <v>0.15125732652675361</v>
      </c>
      <c r="V113" s="42">
        <f>'2024'!P15</f>
        <v>0.65079365079365081</v>
      </c>
      <c r="W113" s="42">
        <f>'2024'!Q15</f>
        <v>0.25972219462273716</v>
      </c>
      <c r="X113" s="42">
        <f>'2024'!R15</f>
        <v>0.27395690050435578</v>
      </c>
      <c r="Y113" s="42">
        <f>'2024'!S15</f>
        <v>0.46237527564900327</v>
      </c>
      <c r="Z113" s="42">
        <f>'2024'!T15</f>
        <v>0.34678145673675242</v>
      </c>
      <c r="AA113" s="42">
        <f>'2024'!U15</f>
        <v>6.0941157478408274E-2</v>
      </c>
      <c r="AB113" s="42">
        <f>'2024'!V15</f>
        <v>0.11240397650248531</v>
      </c>
      <c r="AC113" s="42">
        <f>'2024'!W15</f>
        <v>0.11240397650248531</v>
      </c>
      <c r="AD113" s="43">
        <f>'2024'!X15</f>
        <v>8.4302982376863983E-2</v>
      </c>
      <c r="AE113" s="44">
        <f>'2024'!Y15</f>
        <v>18.717808219178082</v>
      </c>
      <c r="AF113" s="45">
        <f>'2024'!Z15</f>
        <v>99.66429324789874</v>
      </c>
      <c r="AG113" s="45">
        <f>'2024'!AA15</f>
        <v>29.841632653061225</v>
      </c>
      <c r="AH113" s="45">
        <f>'2024'!AB15</f>
        <v>0.2932330827067669</v>
      </c>
      <c r="AI113" s="45">
        <f>'2024'!AC15</f>
        <v>5.6917293233082704</v>
      </c>
      <c r="AJ113" s="45">
        <f t="shared" si="4"/>
        <v>8.8181818181818183</v>
      </c>
      <c r="AK113" s="45">
        <f t="shared" si="43"/>
        <v>0.11333333333333333</v>
      </c>
      <c r="AL113" s="45">
        <f>'2024'!AD15</f>
        <v>121.6</v>
      </c>
      <c r="AM113" s="45">
        <f>'2024'!AE15</f>
        <v>3.65</v>
      </c>
      <c r="AN113" s="46">
        <f>'2024'!AF15</f>
        <v>38.200000000000003</v>
      </c>
      <c r="AO113" s="47">
        <f>'2024'!AG15</f>
        <v>9</v>
      </c>
      <c r="AP113" s="48">
        <f>'2024'!AH15</f>
        <v>8</v>
      </c>
      <c r="AQ113" s="48">
        <f>'2024'!AI15</f>
        <v>9</v>
      </c>
      <c r="AR113" s="48">
        <f>'2024'!AJ15</f>
        <v>5</v>
      </c>
      <c r="AS113" s="48">
        <f>'2024'!AK15</f>
        <v>8</v>
      </c>
      <c r="AT113" s="48">
        <f>'2024'!AL15</f>
        <v>1</v>
      </c>
      <c r="AU113" s="48">
        <f>'2024'!AM15</f>
        <v>6</v>
      </c>
      <c r="AV113" s="48">
        <f>'2024'!AN15</f>
        <v>2</v>
      </c>
      <c r="AW113" s="49">
        <f>'2024'!AO15</f>
        <v>0</v>
      </c>
      <c r="AX113" s="50">
        <f>'2024'!AP15</f>
        <v>0</v>
      </c>
      <c r="AY113" s="55">
        <f>'2024'!AQ15</f>
        <v>1016</v>
      </c>
      <c r="AZ113" s="56">
        <f>'2024'!AR15</f>
        <v>2346.4</v>
      </c>
      <c r="BA113" s="56">
        <f>'2024'!AS15</f>
        <v>26.599999999999998</v>
      </c>
      <c r="BB113" s="56">
        <f>'2024'!AT15</f>
        <v>26.599999999999998</v>
      </c>
      <c r="BC113" s="56">
        <f>'2024'!AU15</f>
        <v>191</v>
      </c>
      <c r="BD113" s="56">
        <f>'2024'!AV15</f>
        <v>44</v>
      </c>
      <c r="BE113" s="57">
        <f>'2024'!AW15</f>
        <v>5.3193717277486909</v>
      </c>
      <c r="BF113" s="57">
        <f>'2024'!AX15</f>
        <v>95.8</v>
      </c>
      <c r="BG113" s="57">
        <f>'2024'!AY15</f>
        <v>3.52</v>
      </c>
      <c r="BH113" s="57">
        <f>'2024'!AZ15</f>
        <v>34.4</v>
      </c>
      <c r="BI113" s="56">
        <f>'2024'!BA15</f>
        <v>205</v>
      </c>
      <c r="BJ113" s="56">
        <f>'2024'!BB15</f>
        <v>3663.7999999999997</v>
      </c>
      <c r="BK113" s="56">
        <f>'2024'!BC15</f>
        <v>26</v>
      </c>
      <c r="BL113" s="56">
        <f>'2024'!BD15</f>
        <v>3</v>
      </c>
      <c r="BM113" s="58">
        <f>'2024'!BE15</f>
        <v>30.800000000000004</v>
      </c>
      <c r="BN113" s="55">
        <f>'2024'!BF15</f>
        <v>108</v>
      </c>
      <c r="BO113" s="56">
        <f>'2024'!BG15</f>
        <v>332.1</v>
      </c>
      <c r="BP113" s="56">
        <f>'2024'!BH15</f>
        <v>1</v>
      </c>
      <c r="BQ113" s="56">
        <f>'2024'!BI15</f>
        <v>0</v>
      </c>
      <c r="BR113" s="56">
        <f>'2024'!BJ15</f>
        <v>19</v>
      </c>
      <c r="BS113" s="56">
        <f>'2024'!BK15</f>
        <v>2</v>
      </c>
      <c r="BT113" s="57">
        <f>'2024'!BL15</f>
        <v>5.6842105263157894</v>
      </c>
      <c r="BU113" s="57">
        <f>'2024'!BM15</f>
        <v>49.6</v>
      </c>
      <c r="BV113" s="57">
        <f>'2024'!BN15</f>
        <v>2.58</v>
      </c>
      <c r="BW113" s="57">
        <f>'2024'!BO15</f>
        <v>31.5</v>
      </c>
      <c r="BX113" s="56">
        <f>'2024'!BP15</f>
        <v>52</v>
      </c>
      <c r="BY113" s="56">
        <f>'2024'!BQ15</f>
        <v>725.7</v>
      </c>
      <c r="BZ113" s="56">
        <f>'2024'!BR15</f>
        <v>7</v>
      </c>
      <c r="CA113" s="56">
        <f>'2024'!BS15</f>
        <v>2</v>
      </c>
      <c r="CB113" s="58">
        <f>'2024'!BT15</f>
        <v>5.0999999999999996</v>
      </c>
      <c r="CC113" s="55">
        <f>'2024'!BU15</f>
        <v>569</v>
      </c>
      <c r="CD113" s="56">
        <f>'2024'!BV15</f>
        <v>1118.7</v>
      </c>
      <c r="CE113" s="56">
        <f>'2024'!BW15</f>
        <v>1</v>
      </c>
      <c r="CF113" s="56">
        <f>'2024'!BX15</f>
        <v>11.700000000000001</v>
      </c>
      <c r="CG113" s="56">
        <f>'2024'!BY15</f>
        <v>119</v>
      </c>
      <c r="CH113" s="56">
        <f>'2024'!BZ15</f>
        <v>36</v>
      </c>
      <c r="CI113" s="57">
        <f>'2024'!CA15</f>
        <v>4.7815126050420167</v>
      </c>
      <c r="CJ113" s="57">
        <f>'2024'!CB15</f>
        <v>111.7</v>
      </c>
      <c r="CK113" s="57">
        <f>'2024'!CC15</f>
        <v>3.54</v>
      </c>
      <c r="CL113" s="57">
        <f>'2024'!CD15</f>
        <v>25.1</v>
      </c>
      <c r="CM113" s="56">
        <f>'2024'!CE15</f>
        <v>169</v>
      </c>
      <c r="CN113" s="56">
        <f>'2024'!CF15</f>
        <v>15.299999999999999</v>
      </c>
      <c r="CO113" s="56">
        <f>'2024'!CG15</f>
        <v>14</v>
      </c>
      <c r="CP113" s="56">
        <f>'2024'!CH15</f>
        <v>0</v>
      </c>
      <c r="CQ113" s="58">
        <f>'2024'!CI15</f>
        <v>15.299999999999999</v>
      </c>
      <c r="CR113" s="55">
        <f>'2024'!CJ15</f>
        <v>1156</v>
      </c>
      <c r="CS113" s="56">
        <f>'2024'!CK15</f>
        <v>2554.5</v>
      </c>
      <c r="CT113" s="56">
        <f>'2024'!CL15</f>
        <v>10</v>
      </c>
      <c r="CU113" s="56">
        <f>'2024'!CM15</f>
        <v>24.7</v>
      </c>
      <c r="CV113" s="56">
        <f>'2024'!CN15</f>
        <v>221</v>
      </c>
      <c r="CW113" s="56">
        <f>'2024'!CO15</f>
        <v>70</v>
      </c>
      <c r="CX113" s="57">
        <f>'2024'!CP15</f>
        <v>5.2307692307692308</v>
      </c>
      <c r="CY113" s="57">
        <f>'2024'!CQ15</f>
        <v>114.8</v>
      </c>
      <c r="CZ113" s="57">
        <f>'2024'!CR15</f>
        <v>3.43</v>
      </c>
      <c r="DA113" s="57">
        <f>'2024'!CS15</f>
        <v>31.9</v>
      </c>
      <c r="DB113" s="56">
        <f>'2024'!CT15</f>
        <v>151</v>
      </c>
      <c r="DC113" s="56">
        <f>'2024'!CU15</f>
        <v>2477.7999999999997</v>
      </c>
      <c r="DD113" s="56">
        <f>'2024'!CV15</f>
        <v>24</v>
      </c>
      <c r="DE113" s="56">
        <f>'2024'!CW15</f>
        <v>3</v>
      </c>
      <c r="DF113" s="58">
        <f>'2024'!CX15</f>
        <v>18.2</v>
      </c>
      <c r="DG113" s="55">
        <f>'2024'!CY15</f>
        <v>757</v>
      </c>
      <c r="DH113" s="56">
        <f>'2024'!CZ15</f>
        <v>1719.2</v>
      </c>
      <c r="DI113" s="56">
        <f>'2024'!DA15</f>
        <v>7</v>
      </c>
      <c r="DJ113" s="56">
        <f>'2024'!DB15</f>
        <v>19.2</v>
      </c>
      <c r="DK113" s="56">
        <f>'2024'!DC15</f>
        <v>133</v>
      </c>
      <c r="DL113" s="56">
        <f>'2024'!DD15</f>
        <v>39</v>
      </c>
      <c r="DM113" s="57">
        <f>'2024'!DE15</f>
        <v>5.6917293233082704</v>
      </c>
      <c r="DN113" s="57">
        <f>'2024'!DF15</f>
        <v>121.6</v>
      </c>
      <c r="DO113" s="57">
        <f>'2024'!DG15</f>
        <v>3.65</v>
      </c>
      <c r="DP113" s="57">
        <f>'2024'!DH15</f>
        <v>38.200000000000003</v>
      </c>
      <c r="DQ113" s="56">
        <f>'2024'!DI15</f>
        <v>199</v>
      </c>
      <c r="DR113" s="56">
        <f>'2024'!DJ15</f>
        <v>1770.4</v>
      </c>
      <c r="DS113" s="56">
        <f>'2024'!DK15</f>
        <v>17</v>
      </c>
      <c r="DT113" s="56">
        <f>'2024'!DL15</f>
        <v>0</v>
      </c>
      <c r="DU113" s="58">
        <f>'2024'!DM15</f>
        <v>11.2</v>
      </c>
    </row>
    <row r="114" spans="1:125" ht="15.75" customHeight="1" x14ac:dyDescent="0.2">
      <c r="A114" s="33">
        <f t="shared" si="0"/>
        <v>112</v>
      </c>
      <c r="B114" s="11">
        <f>'2025'!A20</f>
        <v>18</v>
      </c>
      <c r="C114" s="11">
        <v>2025</v>
      </c>
      <c r="D114" s="34" t="str">
        <f>'2025'!B20</f>
        <v>Ollie Gordon II</v>
      </c>
      <c r="E114" s="14">
        <f>'2025'!C20</f>
        <v>6.5666666666666664</v>
      </c>
      <c r="F114" s="14">
        <f t="shared" si="6"/>
        <v>54</v>
      </c>
      <c r="G114" s="35">
        <f t="shared" si="2"/>
        <v>-0.27792948604054996</v>
      </c>
      <c r="H114" s="36" t="str">
        <f>'2025'!D20</f>
        <v>Oklahoma State</v>
      </c>
      <c r="I114" s="37">
        <f>'2025'!E20</f>
        <v>3</v>
      </c>
      <c r="J114" s="38">
        <f>'2025'!F20</f>
        <v>38001</v>
      </c>
      <c r="K114" s="39">
        <f>'2025'!G20</f>
        <v>21.293150684931508</v>
      </c>
      <c r="L114" s="39" t="str">
        <f>'2025'!H20</f>
        <v>JR</v>
      </c>
      <c r="M114" s="39">
        <f>'2025'!I20</f>
        <v>21.295890410958904</v>
      </c>
      <c r="N114" s="39" t="str">
        <f t="shared" si="3"/>
        <v>BRUISER</v>
      </c>
      <c r="O114" s="39" t="str">
        <f t="shared" si="9"/>
        <v>SLASHER</v>
      </c>
      <c r="P114" s="37">
        <f>'2025'!J20</f>
        <v>73</v>
      </c>
      <c r="Q114" s="37">
        <f>'2025'!K20</f>
        <v>226</v>
      </c>
      <c r="R114" s="37">
        <f>'2025'!L20</f>
        <v>4.6100000000000003</v>
      </c>
      <c r="S114" s="40">
        <f>'2025'!M20</f>
        <v>179</v>
      </c>
      <c r="T114" s="41">
        <f>'2025'!N20</f>
        <v>0</v>
      </c>
      <c r="U114" s="42">
        <f>'2025'!O20</f>
        <v>0</v>
      </c>
      <c r="V114" s="42">
        <f>'2025'!P20</f>
        <v>7.2364672364672367E-2</v>
      </c>
      <c r="W114" s="42">
        <f>'2025'!Q20</f>
        <v>0.34109706874875928</v>
      </c>
      <c r="X114" s="42">
        <f>'2025'!R20</f>
        <v>0.23434019424396324</v>
      </c>
      <c r="Y114" s="42">
        <f>'2025'!S20</f>
        <v>0.28771863149636123</v>
      </c>
      <c r="Z114" s="42">
        <f>'2025'!T20</f>
        <v>0.25894676834672514</v>
      </c>
      <c r="AA114" s="42">
        <f>'2025'!U20</f>
        <v>8.524928958925343E-2</v>
      </c>
      <c r="AB114" s="42">
        <f>'2025'!V20</f>
        <v>6.2905070529927554E-2</v>
      </c>
      <c r="AC114" s="42">
        <f>'2025'!W20</f>
        <v>7.4077180059590492E-2</v>
      </c>
      <c r="AD114" s="43">
        <f>'2025'!X20</f>
        <v>6.6669462053631445E-2</v>
      </c>
      <c r="AE114" s="44">
        <f>'2025'!Y20</f>
        <v>19.649315068493152</v>
      </c>
      <c r="AF114" s="45">
        <f>'2025'!Z20</f>
        <v>100.07710489034962</v>
      </c>
      <c r="AG114" s="45">
        <f>'2025'!AA20</f>
        <v>29.813848752111092</v>
      </c>
      <c r="AH114" s="45">
        <f>'2025'!AB20</f>
        <v>0.23859649122807017</v>
      </c>
      <c r="AI114" s="45">
        <f>'2025'!AC20</f>
        <v>6.0771929824561406</v>
      </c>
      <c r="AJ114" s="45">
        <f t="shared" si="4"/>
        <v>7.4567901234567904</v>
      </c>
      <c r="AK114" s="45">
        <f t="shared" si="43"/>
        <v>0.13698630136986301</v>
      </c>
      <c r="AL114" s="45">
        <f>'2025'!AD20</f>
        <v>90.3</v>
      </c>
      <c r="AM114" s="45">
        <f>'2025'!AE20</f>
        <v>3.71</v>
      </c>
      <c r="AN114" s="46">
        <f>'2025'!AF20</f>
        <v>54.8</v>
      </c>
      <c r="AO114" s="47">
        <f>'2025'!AG20</f>
        <v>6</v>
      </c>
      <c r="AP114" s="48">
        <f>'2025'!AH20</f>
        <v>7</v>
      </c>
      <c r="AQ114" s="48">
        <f>'2025'!AI20</f>
        <v>6</v>
      </c>
      <c r="AR114" s="48">
        <f>'2025'!AJ20</f>
        <v>5</v>
      </c>
      <c r="AS114" s="48">
        <f>'2025'!AK20</f>
        <v>5</v>
      </c>
      <c r="AT114" s="48">
        <f>'2025'!AL20</f>
        <v>3</v>
      </c>
      <c r="AU114" s="48">
        <f>'2025'!AM20</f>
        <v>3</v>
      </c>
      <c r="AV114" s="48">
        <f>'2025'!AN20</f>
        <v>3</v>
      </c>
      <c r="AW114" s="49">
        <f>'2025'!AO20</f>
        <v>2</v>
      </c>
      <c r="AX114" s="50">
        <f>'2025'!AP20</f>
        <v>0</v>
      </c>
      <c r="AY114" s="55">
        <f>'2025'!AQ20</f>
        <v>0</v>
      </c>
      <c r="AZ114" s="56">
        <f>'2025'!AR20</f>
        <v>1</v>
      </c>
      <c r="BA114" s="56">
        <f>'2025'!AS20</f>
        <v>0</v>
      </c>
      <c r="BB114" s="56">
        <f>'2025'!AT20</f>
        <v>0</v>
      </c>
      <c r="BC114" s="56">
        <f>'2025'!AU20</f>
        <v>0</v>
      </c>
      <c r="BD114" s="56">
        <f>'2025'!AV20</f>
        <v>0</v>
      </c>
      <c r="BE114" s="57">
        <f>'2025'!AW20</f>
        <v>0</v>
      </c>
      <c r="BF114" s="57">
        <f>'2025'!AX20</f>
        <v>0</v>
      </c>
      <c r="BG114" s="57">
        <f>'2025'!AY20</f>
        <v>0</v>
      </c>
      <c r="BH114" s="57">
        <f>'2025'!AZ20</f>
        <v>0</v>
      </c>
      <c r="BI114" s="56">
        <f>'2025'!BA20</f>
        <v>0</v>
      </c>
      <c r="BJ114" s="56">
        <f>'2025'!BB20</f>
        <v>0</v>
      </c>
      <c r="BK114" s="56">
        <f>'2025'!BC20</f>
        <v>0</v>
      </c>
      <c r="BL114" s="56">
        <f>'2025'!BD20</f>
        <v>0</v>
      </c>
      <c r="BM114" s="58">
        <f>'2025'!BE20</f>
        <v>0</v>
      </c>
      <c r="BN114" s="55">
        <f>'2025'!BF20</f>
        <v>0</v>
      </c>
      <c r="BO114" s="56">
        <f>'2025'!BG20</f>
        <v>1</v>
      </c>
      <c r="BP114" s="56">
        <f>'2025'!BH20</f>
        <v>0</v>
      </c>
      <c r="BQ114" s="56">
        <f>'2025'!BI20</f>
        <v>0</v>
      </c>
      <c r="BR114" s="56">
        <f>'2025'!BJ20</f>
        <v>0</v>
      </c>
      <c r="BS114" s="56">
        <f>'2025'!BK20</f>
        <v>0</v>
      </c>
      <c r="BT114" s="57">
        <f>'2025'!BL20</f>
        <v>0</v>
      </c>
      <c r="BU114" s="57">
        <f>'2025'!BM20</f>
        <v>0</v>
      </c>
      <c r="BV114" s="57">
        <f>'2025'!BN20</f>
        <v>0</v>
      </c>
      <c r="BW114" s="57">
        <f>'2025'!BO20</f>
        <v>0</v>
      </c>
      <c r="BX114" s="56">
        <f>'2025'!BP20</f>
        <v>0</v>
      </c>
      <c r="BY114" s="56">
        <f>'2025'!BQ20</f>
        <v>0</v>
      </c>
      <c r="BZ114" s="56">
        <f>'2025'!BR20</f>
        <v>0</v>
      </c>
      <c r="CA114" s="56">
        <f>'2025'!BS20</f>
        <v>0</v>
      </c>
      <c r="CB114" s="58">
        <f>'2025'!BT20</f>
        <v>0</v>
      </c>
      <c r="CC114" s="55">
        <f>'2025'!BU20</f>
        <v>305</v>
      </c>
      <c r="CD114" s="56">
        <f>'2025'!BV20</f>
        <v>1631.5</v>
      </c>
      <c r="CE114" s="56">
        <f>'2025'!BW20</f>
        <v>2</v>
      </c>
      <c r="CF114" s="56">
        <f>'2025'!BX20</f>
        <v>19.5</v>
      </c>
      <c r="CG114" s="56">
        <f>'2025'!BY20</f>
        <v>61</v>
      </c>
      <c r="CH114" s="56">
        <f>'2025'!BZ20</f>
        <v>16</v>
      </c>
      <c r="CI114" s="57">
        <f>'2025'!CA20</f>
        <v>5</v>
      </c>
      <c r="CJ114" s="57">
        <f>'2025'!CB20</f>
        <v>82.6</v>
      </c>
      <c r="CK114" s="57">
        <f>'2025'!CC20</f>
        <v>3.02</v>
      </c>
      <c r="CL114" s="57">
        <f>'2025'!CD20</f>
        <v>43.6</v>
      </c>
      <c r="CM114" s="56">
        <f>'2025'!CE20</f>
        <v>76</v>
      </c>
      <c r="CN114" s="56">
        <f>'2025'!CF20</f>
        <v>3633.5</v>
      </c>
      <c r="CO114" s="56">
        <f>'2025'!CG20</f>
        <v>12</v>
      </c>
      <c r="CP114" s="56">
        <f>'2025'!CH20</f>
        <v>2</v>
      </c>
      <c r="CQ114" s="58">
        <f>'2025'!CI20</f>
        <v>23.400000000000002</v>
      </c>
      <c r="CR114" s="55">
        <f>'2025'!CJ20</f>
        <v>1732</v>
      </c>
      <c r="CS114" s="56">
        <f>'2025'!CK20</f>
        <v>2174.2000000000003</v>
      </c>
      <c r="CT114" s="56">
        <f>'2025'!CL20</f>
        <v>21</v>
      </c>
      <c r="CU114" s="56">
        <f>'2025'!CM20</f>
        <v>29.400000000000002</v>
      </c>
      <c r="CV114" s="56">
        <f>'2025'!CN20</f>
        <v>285</v>
      </c>
      <c r="CW114" s="56">
        <f>'2025'!CO20</f>
        <v>68</v>
      </c>
      <c r="CX114" s="57">
        <f>'2025'!CP20</f>
        <v>6.0771929824561406</v>
      </c>
      <c r="CY114" s="57">
        <f>'2025'!CQ20</f>
        <v>90.3</v>
      </c>
      <c r="CZ114" s="57">
        <f>'2025'!CR20</f>
        <v>3.71</v>
      </c>
      <c r="DA114" s="57">
        <f>'2025'!CS20</f>
        <v>54.8</v>
      </c>
      <c r="DB114" s="56">
        <f>'2025'!CT20</f>
        <v>330</v>
      </c>
      <c r="DC114" s="56">
        <f>'2025'!CU20</f>
        <v>3871</v>
      </c>
      <c r="DD114" s="56">
        <f>'2025'!CV20</f>
        <v>39</v>
      </c>
      <c r="DE114" s="56">
        <f>'2025'!CW20</f>
        <v>1</v>
      </c>
      <c r="DF114" s="58">
        <f>'2025'!CX20</f>
        <v>18.2</v>
      </c>
      <c r="DG114" s="55">
        <f>'2025'!CY20</f>
        <v>854</v>
      </c>
      <c r="DH114" s="56">
        <f>'2025'!CZ20</f>
        <v>1341.6</v>
      </c>
      <c r="DI114" s="56">
        <f>'2025'!DA20</f>
        <v>12</v>
      </c>
      <c r="DJ114" s="56">
        <f>'2025'!DB20</f>
        <v>19.200000000000003</v>
      </c>
      <c r="DK114" s="56">
        <f>'2025'!DC20</f>
        <v>189</v>
      </c>
      <c r="DL114" s="56">
        <f>'2025'!DD20</f>
        <v>41</v>
      </c>
      <c r="DM114" s="57">
        <f>'2025'!DE20</f>
        <v>4.5185185185185182</v>
      </c>
      <c r="DN114" s="57">
        <f>'2025'!DF20</f>
        <v>74.2</v>
      </c>
      <c r="DO114" s="57">
        <f>'2025'!DG20</f>
        <v>3.25</v>
      </c>
      <c r="DP114" s="57">
        <f>'2025'!DH20</f>
        <v>29.3</v>
      </c>
      <c r="DQ114" s="56">
        <f>'2025'!DI20</f>
        <v>198</v>
      </c>
      <c r="DR114" s="56">
        <f>'2025'!DJ20</f>
        <v>3147.6000000000004</v>
      </c>
      <c r="DS114" s="56">
        <f>'2025'!DK20</f>
        <v>30</v>
      </c>
      <c r="DT114" s="56">
        <f>'2025'!DL20</f>
        <v>2</v>
      </c>
      <c r="DU114" s="58">
        <f>'2025'!DM20</f>
        <v>21.6</v>
      </c>
    </row>
    <row r="115" spans="1:125" ht="15.75" customHeight="1" x14ac:dyDescent="0.2">
      <c r="A115" s="33">
        <f t="shared" si="0"/>
        <v>112</v>
      </c>
      <c r="B115" s="11">
        <f>'2019'!A14</f>
        <v>12</v>
      </c>
      <c r="C115" s="11">
        <v>2019</v>
      </c>
      <c r="D115" s="34" t="str">
        <f>'2019'!B14</f>
        <v>Travis Homer</v>
      </c>
      <c r="E115" s="14">
        <f>'2019'!C14</f>
        <v>6.5666666666666664</v>
      </c>
      <c r="F115" s="14">
        <f t="shared" si="6"/>
        <v>54</v>
      </c>
      <c r="G115" s="35">
        <f t="shared" si="2"/>
        <v>-0.27792948604054996</v>
      </c>
      <c r="H115" s="36" t="str">
        <f>'2019'!D14</f>
        <v>Miami</v>
      </c>
      <c r="I115" s="37">
        <f>'2019'!E14</f>
        <v>4</v>
      </c>
      <c r="J115" s="38">
        <f>'2019'!F14</f>
        <v>36014</v>
      </c>
      <c r="K115" s="39">
        <f>'2019'!G14</f>
        <v>26.736986301369864</v>
      </c>
      <c r="L115" s="39" t="str">
        <f>'2019'!H14</f>
        <v>JR</v>
      </c>
      <c r="M115" s="39">
        <f>'2019'!I14</f>
        <v>20.728767123287671</v>
      </c>
      <c r="N115" s="39" t="str">
        <f t="shared" si="3"/>
        <v>DYNAMIC</v>
      </c>
      <c r="O115" s="39" t="str">
        <f t="shared" si="9"/>
        <v>HORSE</v>
      </c>
      <c r="P115" s="37">
        <f>'2019'!J14</f>
        <v>70</v>
      </c>
      <c r="Q115" s="37">
        <f>'2019'!K14</f>
        <v>201</v>
      </c>
      <c r="R115" s="37">
        <f>'2019'!L14</f>
        <v>4.4800000000000004</v>
      </c>
      <c r="S115" s="40">
        <f>'2019'!M14</f>
        <v>204</v>
      </c>
      <c r="T115" s="41">
        <f>'2019'!N14</f>
        <v>0</v>
      </c>
      <c r="U115" s="42">
        <f>'2019'!O14</f>
        <v>0</v>
      </c>
      <c r="V115" s="42">
        <f>'2019'!P14</f>
        <v>7.4047318042261149E-3</v>
      </c>
      <c r="W115" s="42">
        <f>'2019'!Q14</f>
        <v>0.22677856189204654</v>
      </c>
      <c r="X115" s="42">
        <f>'2019'!R14</f>
        <v>0.25064322469982847</v>
      </c>
      <c r="Y115" s="42">
        <f>'2019'!S14</f>
        <v>0.25064322469982847</v>
      </c>
      <c r="Z115" s="42">
        <f>'2019'!T14</f>
        <v>0.22557890222984564</v>
      </c>
      <c r="AA115" s="42">
        <f>'2019'!U14</f>
        <v>6.9457659372026637E-2</v>
      </c>
      <c r="AB115" s="42">
        <f>'2019'!V14</f>
        <v>8.5517241379310341E-2</v>
      </c>
      <c r="AC115" s="42">
        <f>'2019'!W14</f>
        <v>8.5517241379310341E-2</v>
      </c>
      <c r="AD115" s="43">
        <f>'2019'!X14</f>
        <v>7.6965517241379303E-2</v>
      </c>
      <c r="AE115" s="44">
        <f>'2019'!Y14</f>
        <v>19.079452054794519</v>
      </c>
      <c r="AF115" s="45">
        <f>'2019'!Z14</f>
        <v>99.796198249508649</v>
      </c>
      <c r="AG115" s="45">
        <f>'2019'!AA14</f>
        <v>28.837346938775511</v>
      </c>
      <c r="AH115" s="45">
        <f>'2019'!AB14</f>
        <v>0.17682926829268292</v>
      </c>
      <c r="AI115" s="45">
        <f>'2019'!AC14</f>
        <v>6</v>
      </c>
      <c r="AJ115" s="45">
        <f t="shared" si="4"/>
        <v>10.945945945945946</v>
      </c>
      <c r="AK115" s="45">
        <f t="shared" si="43"/>
        <v>0.10382513661202186</v>
      </c>
      <c r="AL115" s="45">
        <f>'2019'!AD14</f>
        <v>87.4</v>
      </c>
      <c r="AM115" s="45">
        <f>'2019'!AE14</f>
        <v>4.0599999999999996</v>
      </c>
      <c r="AN115" s="46">
        <f>'2019'!AF14</f>
        <v>49.2</v>
      </c>
      <c r="AO115" s="47">
        <f>'2019'!AG14</f>
        <v>4</v>
      </c>
      <c r="AP115" s="48">
        <f>'2019'!AH14</f>
        <v>8</v>
      </c>
      <c r="AQ115" s="48">
        <f>'2019'!AI14</f>
        <v>8</v>
      </c>
      <c r="AR115" s="48">
        <f>IF(AF115&gt;113.25,10,IF(AF115&gt;=107.84,9,IF(AF115&gt;=105.37,8,IF(AF115&gt;=103.25,7,IF(AF115&gt;=100.55,6,IF(AF115&gt;=98.75,5,IF(AF115&gt;=96.08,4,IF(AF115&gt;=94.39,3,IF(AF115&gt;=88.43,2,IF(AF115&gt;=85.16,1,IF(AF115&lt;85.16,0,FALSE)))))))))))</f>
        <v>5</v>
      </c>
      <c r="AS115" s="48">
        <f>'2019'!AK14</f>
        <v>2</v>
      </c>
      <c r="AT115" s="48">
        <f>'2019'!AL14</f>
        <v>3</v>
      </c>
      <c r="AU115" s="48">
        <f>'2019'!AM14</f>
        <v>3</v>
      </c>
      <c r="AV115" s="48">
        <f>'2019'!AN14</f>
        <v>5</v>
      </c>
      <c r="AW115" s="49" t="str">
        <f>IF(S115=1,10,IF(S115=2,7,IF(S115=3,6,IF(S115=4,4,IF(S115=5,3,IF(S115=6,2,IF(S115=7,1,IF(S115=0,0,"-"))))))))</f>
        <v>-</v>
      </c>
      <c r="AX115" s="50">
        <f>'2019'!AP14</f>
        <v>0</v>
      </c>
      <c r="AY115" s="55">
        <f>'2019'!AQ14</f>
        <v>0</v>
      </c>
      <c r="AZ115" s="56">
        <f>'2019'!AR14</f>
        <v>2345</v>
      </c>
      <c r="BA115" s="56">
        <f>'2019'!AS14</f>
        <v>0</v>
      </c>
      <c r="BB115" s="56">
        <f>'2019'!AT14</f>
        <v>19</v>
      </c>
      <c r="BC115" s="56">
        <f>'2019'!AU14</f>
        <v>0</v>
      </c>
      <c r="BD115" s="56">
        <f>'2019'!AV14</f>
        <v>0</v>
      </c>
      <c r="BE115" s="57">
        <f>'2019'!AW14</f>
        <v>0</v>
      </c>
      <c r="BF115" s="57">
        <f>'2019'!AX14</f>
        <v>0</v>
      </c>
      <c r="BG115" s="57">
        <f>'2019'!AY14</f>
        <v>0</v>
      </c>
      <c r="BH115" s="57">
        <f>'2019'!AZ14</f>
        <v>0</v>
      </c>
      <c r="BI115" s="56">
        <f>'2019'!BA14</f>
        <v>0</v>
      </c>
      <c r="BJ115" s="56">
        <f>'2019'!BB14</f>
        <v>3249</v>
      </c>
      <c r="BK115" s="56">
        <f>'2019'!BC14</f>
        <v>0</v>
      </c>
      <c r="BL115" s="56">
        <f>'2019'!BD14</f>
        <v>0</v>
      </c>
      <c r="BM115" s="58">
        <f>'2019'!BE14</f>
        <v>26</v>
      </c>
      <c r="BN115" s="55">
        <f>'2019'!BF14</f>
        <v>0</v>
      </c>
      <c r="BO115" s="56">
        <f>'2019'!BG14</f>
        <v>1548</v>
      </c>
      <c r="BP115" s="56">
        <f>'2019'!BH14</f>
        <v>0</v>
      </c>
      <c r="BQ115" s="56">
        <f>'2019'!BI14</f>
        <v>20</v>
      </c>
      <c r="BR115" s="56">
        <f>'2019'!BJ14</f>
        <v>0</v>
      </c>
      <c r="BS115" s="56">
        <f>'2019'!BK14</f>
        <v>0</v>
      </c>
      <c r="BT115" s="57">
        <f>'2019'!BL14</f>
        <v>0</v>
      </c>
      <c r="BU115" s="57">
        <f>'2019'!BM14</f>
        <v>0</v>
      </c>
      <c r="BV115" s="57">
        <f>'2019'!BN14</f>
        <v>0</v>
      </c>
      <c r="BW115" s="57">
        <f>'2019'!BO14</f>
        <v>0</v>
      </c>
      <c r="BX115" s="56">
        <f>'2019'!BP14</f>
        <v>0</v>
      </c>
      <c r="BY115" s="56">
        <f>'2019'!BQ14</f>
        <v>3602</v>
      </c>
      <c r="BZ115" s="56">
        <f>'2019'!BR14</f>
        <v>0</v>
      </c>
      <c r="CA115" s="56">
        <f>'2019'!BS14</f>
        <v>0</v>
      </c>
      <c r="CB115" s="58">
        <f>'2019'!BT14</f>
        <v>18</v>
      </c>
      <c r="CC115" s="55">
        <f>'2019'!BU14</f>
        <v>41</v>
      </c>
      <c r="CD115" s="56">
        <f>'2019'!BV14</f>
        <v>1973</v>
      </c>
      <c r="CE115" s="56">
        <f>'2019'!BW14</f>
        <v>0</v>
      </c>
      <c r="CF115" s="56">
        <f>'2019'!BX14</f>
        <v>24</v>
      </c>
      <c r="CG115" s="56">
        <f>'2019'!BY14</f>
        <v>7</v>
      </c>
      <c r="CH115" s="56">
        <f>'2019'!BZ14</f>
        <v>1</v>
      </c>
      <c r="CI115" s="57">
        <f>'2019'!CA14</f>
        <v>5.9</v>
      </c>
      <c r="CJ115" s="57">
        <f>'2019'!CB14</f>
        <v>55.1</v>
      </c>
      <c r="CK115" s="57">
        <f>'2019'!CC14</f>
        <v>3.86</v>
      </c>
      <c r="CL115" s="57">
        <f>'2019'!CD14</f>
        <v>41.5</v>
      </c>
      <c r="CM115" s="56">
        <f>'2019'!CE14</f>
        <v>0</v>
      </c>
      <c r="CN115" s="56">
        <f>'2019'!CF14</f>
        <v>3564</v>
      </c>
      <c r="CO115" s="56">
        <f>'2019'!CG14</f>
        <v>0</v>
      </c>
      <c r="CP115" s="56">
        <f>'2019'!CH14</f>
        <v>0</v>
      </c>
      <c r="CQ115" s="58">
        <f>'2019'!CI14</f>
        <v>27</v>
      </c>
      <c r="CR115" s="55">
        <f>'2019'!CJ14</f>
        <v>970</v>
      </c>
      <c r="CS115" s="56">
        <f>'2019'!CK14</f>
        <v>2090</v>
      </c>
      <c r="CT115" s="56">
        <f>'2019'!CL14</f>
        <v>8</v>
      </c>
      <c r="CU115" s="56">
        <f>'2019'!CM14</f>
        <v>19</v>
      </c>
      <c r="CV115" s="56">
        <f>'2019'!CN14</f>
        <v>163</v>
      </c>
      <c r="CW115" s="56">
        <f>'2019'!CO14</f>
        <v>31</v>
      </c>
      <c r="CX115" s="57">
        <f>'2019'!CP14</f>
        <v>6</v>
      </c>
      <c r="CY115" s="57">
        <f>'2019'!CQ14</f>
        <v>87.4</v>
      </c>
      <c r="CZ115" s="57">
        <f>'2019'!CR14</f>
        <v>4.0599999999999996</v>
      </c>
      <c r="DA115" s="57">
        <f>'2019'!CS14</f>
        <v>47.9</v>
      </c>
      <c r="DB115" s="56">
        <f>'2019'!CT14</f>
        <v>219</v>
      </c>
      <c r="DC115" s="56">
        <f>'2019'!CU14</f>
        <v>3153</v>
      </c>
      <c r="DD115" s="56">
        <f>'2019'!CV14</f>
        <v>18</v>
      </c>
      <c r="DE115" s="56">
        <f>'2019'!CW14</f>
        <v>0</v>
      </c>
      <c r="DF115" s="58">
        <f>'2019'!CX14</f>
        <v>26</v>
      </c>
      <c r="DG115" s="55">
        <f>'2019'!CY14</f>
        <v>983</v>
      </c>
      <c r="DH115" s="56">
        <f>'2019'!CZ14</f>
        <v>2489</v>
      </c>
      <c r="DI115" s="56">
        <f>'2019'!DA14</f>
        <v>4</v>
      </c>
      <c r="DJ115" s="56">
        <f>'2019'!DB14</f>
        <v>25</v>
      </c>
      <c r="DK115" s="56">
        <f>'2019'!DC14</f>
        <v>164</v>
      </c>
      <c r="DL115" s="56">
        <f>'2019'!DD14</f>
        <v>29</v>
      </c>
      <c r="DM115" s="57">
        <f>'2019'!DE14</f>
        <v>6</v>
      </c>
      <c r="DN115" s="57">
        <f>'2019'!DF14</f>
        <v>77.400000000000006</v>
      </c>
      <c r="DO115" s="57">
        <f>'2019'!DG14</f>
        <v>4.05</v>
      </c>
      <c r="DP115" s="57">
        <f>'2019'!DH14</f>
        <v>49.2</v>
      </c>
      <c r="DQ115" s="56">
        <f>'2019'!DI14</f>
        <v>186</v>
      </c>
      <c r="DR115" s="56">
        <f>'2019'!DJ14</f>
        <v>2175</v>
      </c>
      <c r="DS115" s="56">
        <f>'2019'!DK14</f>
        <v>19</v>
      </c>
      <c r="DT115" s="56">
        <f>'2019'!DL14</f>
        <v>0</v>
      </c>
      <c r="DU115" s="58">
        <f>'2019'!DM14</f>
        <v>19</v>
      </c>
    </row>
    <row r="116" spans="1:125" ht="15.75" customHeight="1" x14ac:dyDescent="0.2">
      <c r="A116" s="33">
        <f t="shared" si="0"/>
        <v>112</v>
      </c>
      <c r="B116" s="11">
        <f>'2024'!A16</f>
        <v>14</v>
      </c>
      <c r="C116" s="11">
        <v>2024</v>
      </c>
      <c r="D116" s="34" t="str">
        <f>'2024'!B16</f>
        <v>Michael Wiley</v>
      </c>
      <c r="E116" s="14">
        <f>'2024'!C16</f>
        <v>6.5666666666666664</v>
      </c>
      <c r="F116" s="14">
        <f t="shared" si="6"/>
        <v>54</v>
      </c>
      <c r="G116" s="35">
        <f t="shared" si="2"/>
        <v>-0.27792948604054996</v>
      </c>
      <c r="H116" s="36" t="str">
        <f>'2024'!D16</f>
        <v>Arizona</v>
      </c>
      <c r="I116" s="37">
        <f>'2024'!E16</f>
        <v>5</v>
      </c>
      <c r="J116" s="38">
        <f>'2024'!F16</f>
        <v>36840</v>
      </c>
      <c r="K116" s="39">
        <f>'2024'!G16</f>
        <v>24.473972602739725</v>
      </c>
      <c r="L116" s="39" t="str">
        <f>'2024'!H16</f>
        <v>RS SR</v>
      </c>
      <c r="M116" s="39">
        <f>'2024'!I16</f>
        <v>23.476712328767125</v>
      </c>
      <c r="N116" s="39" t="str">
        <f t="shared" si="3"/>
        <v>BELL CALF</v>
      </c>
      <c r="O116" s="39" t="str">
        <f t="shared" si="9"/>
        <v>3DOWN</v>
      </c>
      <c r="P116" s="37">
        <f>'2024'!J16</f>
        <v>70</v>
      </c>
      <c r="Q116" s="37">
        <f>'2024'!K16</f>
        <v>210</v>
      </c>
      <c r="R116" s="37">
        <f>'2024'!L16</f>
        <v>4.51</v>
      </c>
      <c r="S116" s="40">
        <f>'2024'!M16</f>
        <v>0</v>
      </c>
      <c r="T116" s="41">
        <f>'2024'!N16</f>
        <v>5.5966296311593895E-2</v>
      </c>
      <c r="U116" s="42">
        <f>'2024'!O16</f>
        <v>0.13806172171088252</v>
      </c>
      <c r="V116" s="42">
        <f>'2024'!P16</f>
        <v>0.41184573002754821</v>
      </c>
      <c r="W116" s="42">
        <f>'2024'!Q16</f>
        <v>0.22181109645928873</v>
      </c>
      <c r="X116" s="42">
        <f>'2024'!R16</f>
        <v>0.13750000000000001</v>
      </c>
      <c r="Y116" s="42">
        <f>'2024'!S16</f>
        <v>0.27467286501377408</v>
      </c>
      <c r="Z116" s="42">
        <f>'2024'!T16</f>
        <v>0.23347193526170795</v>
      </c>
      <c r="AA116" s="42">
        <f>'2024'!U16</f>
        <v>9.9645957058017376E-2</v>
      </c>
      <c r="AB116" s="42">
        <f>'2024'!V16</f>
        <v>0.10022705157314304</v>
      </c>
      <c r="AC116" s="42">
        <f>'2024'!W16</f>
        <v>0.10022705157314304</v>
      </c>
      <c r="AD116" s="43">
        <f>'2024'!X16</f>
        <v>8.5192993837171591E-2</v>
      </c>
      <c r="AE116" s="44">
        <f>'2024'!Y16</f>
        <v>20.81917808219178</v>
      </c>
      <c r="AF116" s="45">
        <f>'2024'!Z16</f>
        <v>101.51801629838111</v>
      </c>
      <c r="AG116" s="45">
        <f>'2024'!AA16</f>
        <v>30.12857142857143</v>
      </c>
      <c r="AH116" s="45">
        <f>'2024'!AB16</f>
        <v>0.34285714285714286</v>
      </c>
      <c r="AI116" s="45">
        <f>'2024'!AC16</f>
        <v>7.0090090090090094</v>
      </c>
      <c r="AJ116" s="45">
        <f t="shared" si="4"/>
        <v>9.3739837398373975</v>
      </c>
      <c r="AK116" s="45">
        <f t="shared" si="43"/>
        <v>0.2857142857142857</v>
      </c>
      <c r="AL116" s="45">
        <f>'2024'!AD16</f>
        <v>204</v>
      </c>
      <c r="AM116" s="45">
        <f>'2024'!AE16</f>
        <v>4.66</v>
      </c>
      <c r="AN116" s="46">
        <f>'2024'!AF16</f>
        <v>46.3</v>
      </c>
      <c r="AO116" s="47">
        <f>'2024'!AG16</f>
        <v>5</v>
      </c>
      <c r="AP116" s="48">
        <f>'2024'!AH16</f>
        <v>8</v>
      </c>
      <c r="AQ116" s="48">
        <f>'2024'!AI16</f>
        <v>3</v>
      </c>
      <c r="AR116" s="48">
        <f>'2024'!AJ16</f>
        <v>6</v>
      </c>
      <c r="AS116" s="48">
        <f>'2024'!AK16</f>
        <v>9</v>
      </c>
      <c r="AT116" s="48">
        <f>'2024'!AL16</f>
        <v>6</v>
      </c>
      <c r="AU116" s="48">
        <f>'2024'!AM16</f>
        <v>9</v>
      </c>
      <c r="AV116" s="48">
        <f>'2024'!AN16</f>
        <v>7</v>
      </c>
      <c r="AW116" s="49">
        <f>'2024'!AO16</f>
        <v>0</v>
      </c>
      <c r="AX116" s="50">
        <f>'2024'!AP16</f>
        <v>0</v>
      </c>
      <c r="AY116" s="55">
        <f>'2024'!AQ16</f>
        <v>106</v>
      </c>
      <c r="AZ116" s="56">
        <f>'2024'!AR16</f>
        <v>1915.1</v>
      </c>
      <c r="BA116" s="56">
        <f>'2024'!AS16</f>
        <v>17.600000000000001</v>
      </c>
      <c r="BB116" s="56">
        <f>'2024'!AT16</f>
        <v>17.600000000000001</v>
      </c>
      <c r="BC116" s="56">
        <f>'2024'!AU16</f>
        <v>31</v>
      </c>
      <c r="BD116" s="56">
        <f>'2024'!AV16</f>
        <v>2</v>
      </c>
      <c r="BE116" s="57">
        <f>'2024'!AW16</f>
        <v>3.4193548387096775</v>
      </c>
      <c r="BF116" s="57">
        <f>'2024'!AX16</f>
        <v>18.2</v>
      </c>
      <c r="BG116" s="57">
        <f>'2024'!AY16</f>
        <v>2.23</v>
      </c>
      <c r="BH116" s="57">
        <f>'2024'!AZ16</f>
        <v>16</v>
      </c>
      <c r="BI116" s="56">
        <f>'2024'!BA16</f>
        <v>165</v>
      </c>
      <c r="BJ116" s="56">
        <f>'2024'!BB16</f>
        <v>2927.1000000000004</v>
      </c>
      <c r="BK116" s="56">
        <f>'2024'!BC16</f>
        <v>18</v>
      </c>
      <c r="BL116" s="56">
        <f>'2024'!BD16</f>
        <v>0</v>
      </c>
      <c r="BM116" s="58">
        <f>'2024'!BE16</f>
        <v>20.9</v>
      </c>
      <c r="BN116" s="55">
        <f>'2024'!BF16</f>
        <v>222</v>
      </c>
      <c r="BO116" s="56">
        <f>'2024'!BG16</f>
        <v>782</v>
      </c>
      <c r="BP116" s="56">
        <f>'2024'!BH16</f>
        <v>3</v>
      </c>
      <c r="BQ116" s="56">
        <f>'2024'!BI16</f>
        <v>0</v>
      </c>
      <c r="BR116" s="56">
        <f>'2024'!BJ16</f>
        <v>31</v>
      </c>
      <c r="BS116" s="56">
        <f>'2024'!BK16</f>
        <v>11</v>
      </c>
      <c r="BT116" s="57">
        <f>'2024'!BL16</f>
        <v>7.161290322580645</v>
      </c>
      <c r="BU116" s="57">
        <f>'2024'!BM16</f>
        <v>175.3</v>
      </c>
      <c r="BV116" s="57">
        <f>'2024'!BN16</f>
        <v>5.26</v>
      </c>
      <c r="BW116" s="57">
        <f>'2024'!BO16</f>
        <v>57.2</v>
      </c>
      <c r="BX116" s="56">
        <f>'2024'!BP16</f>
        <v>33</v>
      </c>
      <c r="BY116" s="56">
        <f>'2024'!BQ16</f>
        <v>1065</v>
      </c>
      <c r="BZ116" s="56">
        <f>'2024'!BR16</f>
        <v>8</v>
      </c>
      <c r="CA116" s="56">
        <f>'2024'!BS16</f>
        <v>0</v>
      </c>
      <c r="CB116" s="58">
        <f>'2024'!BT16</f>
        <v>6</v>
      </c>
      <c r="CC116" s="55">
        <f>'2024'!BU16</f>
        <v>301</v>
      </c>
      <c r="CD116" s="56">
        <f>'2024'!BV16</f>
        <v>1441</v>
      </c>
      <c r="CE116" s="56">
        <f>'2024'!BW16</f>
        <v>2</v>
      </c>
      <c r="CF116" s="56">
        <f>'2024'!BX16</f>
        <v>5.5</v>
      </c>
      <c r="CG116" s="56">
        <f>'2024'!BY16</f>
        <v>92</v>
      </c>
      <c r="CH116" s="56">
        <f>'2024'!BZ16</f>
        <v>18</v>
      </c>
      <c r="CI116" s="57">
        <f>'2024'!CA16</f>
        <v>3.2717391304347827</v>
      </c>
      <c r="CJ116" s="57">
        <f>'2024'!CB16</f>
        <v>53</v>
      </c>
      <c r="CK116" s="57">
        <f>'2024'!CC16</f>
        <v>2.2799999999999998</v>
      </c>
      <c r="CL116" s="57">
        <f>'2024'!CD16</f>
        <v>5.3</v>
      </c>
      <c r="CM116" s="56">
        <f>'2024'!CE16</f>
        <v>297</v>
      </c>
      <c r="CN116" s="56">
        <f>'2024'!CF16</f>
        <v>11</v>
      </c>
      <c r="CO116" s="56">
        <f>'2024'!CG16</f>
        <v>33</v>
      </c>
      <c r="CP116" s="56">
        <f>'2024'!CH16</f>
        <v>4</v>
      </c>
      <c r="CQ116" s="58">
        <f>'2024'!CI16</f>
        <v>11</v>
      </c>
      <c r="CR116" s="55">
        <f>'2024'!CJ16</f>
        <v>778</v>
      </c>
      <c r="CS116" s="56">
        <f>'2024'!CK16</f>
        <v>1578.5</v>
      </c>
      <c r="CT116" s="56">
        <f>'2024'!CL16</f>
        <v>8</v>
      </c>
      <c r="CU116" s="56">
        <f>'2024'!CM16</f>
        <v>17.600000000000001</v>
      </c>
      <c r="CV116" s="56">
        <f>'2024'!CN16</f>
        <v>111</v>
      </c>
      <c r="CW116" s="56">
        <f>'2024'!CO16</f>
        <v>43</v>
      </c>
      <c r="CX116" s="57">
        <f>'2024'!CP16</f>
        <v>7.0090090090090094</v>
      </c>
      <c r="CY116" s="57">
        <f>'2024'!CQ16</f>
        <v>204</v>
      </c>
      <c r="CZ116" s="57">
        <f>'2024'!CR16</f>
        <v>4.66</v>
      </c>
      <c r="DA116" s="57">
        <f>'2024'!CS16</f>
        <v>46.3</v>
      </c>
      <c r="DB116" s="56">
        <f>'2024'!CT16</f>
        <v>349</v>
      </c>
      <c r="DC116" s="56">
        <f>'2024'!CU16</f>
        <v>3502.3999999999996</v>
      </c>
      <c r="DD116" s="56">
        <f>'2024'!CV16</f>
        <v>36</v>
      </c>
      <c r="DE116" s="56">
        <f>'2024'!CW16</f>
        <v>3</v>
      </c>
      <c r="DF116" s="58">
        <f>'2024'!CX16</f>
        <v>24.200000000000003</v>
      </c>
      <c r="DG116" s="55">
        <f>'2024'!CY16</f>
        <v>307</v>
      </c>
      <c r="DH116" s="56">
        <f>'2024'!CZ16</f>
        <v>1397</v>
      </c>
      <c r="DI116" s="56">
        <f>'2024'!DA16</f>
        <v>3</v>
      </c>
      <c r="DJ116" s="56">
        <f>'2024'!DB16</f>
        <v>13</v>
      </c>
      <c r="DK116" s="56">
        <f>'2024'!DC16</f>
        <v>70</v>
      </c>
      <c r="DL116" s="56">
        <f>'2024'!DD16</f>
        <v>24</v>
      </c>
      <c r="DM116" s="57">
        <f>'2024'!DE16</f>
        <v>4.3857142857142861</v>
      </c>
      <c r="DN116" s="57">
        <f>'2024'!DF16</f>
        <v>115.9</v>
      </c>
      <c r="DO116" s="57">
        <f>'2024'!DG16</f>
        <v>3.44</v>
      </c>
      <c r="DP116" s="57">
        <f>'2024'!DH16</f>
        <v>20.5</v>
      </c>
      <c r="DQ116" s="56">
        <f>'2024'!DI16</f>
        <v>309</v>
      </c>
      <c r="DR116" s="56">
        <f>'2024'!DJ16</f>
        <v>3083</v>
      </c>
      <c r="DS116" s="56">
        <f>'2024'!DK16</f>
        <v>28</v>
      </c>
      <c r="DT116" s="56">
        <f>'2024'!DL16</f>
        <v>5</v>
      </c>
      <c r="DU116" s="58">
        <f>'2024'!DM16</f>
        <v>28</v>
      </c>
    </row>
    <row r="117" spans="1:125" ht="15.75" customHeight="1" x14ac:dyDescent="0.2">
      <c r="A117" s="33">
        <f t="shared" si="0"/>
        <v>115</v>
      </c>
      <c r="B117" s="11">
        <f>'2021'!A13</f>
        <v>11</v>
      </c>
      <c r="C117" s="11">
        <v>2021</v>
      </c>
      <c r="D117" s="34" t="str">
        <f>'2021'!B13</f>
        <v>Jaret Patterson</v>
      </c>
      <c r="E117" s="14">
        <f>'2021'!C13</f>
        <v>6.5500000000000007</v>
      </c>
      <c r="F117" s="14">
        <f t="shared" si="6"/>
        <v>53.6</v>
      </c>
      <c r="G117" s="35">
        <f t="shared" si="2"/>
        <v>-0.28478386433386915</v>
      </c>
      <c r="H117" s="36" t="str">
        <f>'2021'!D13</f>
        <v>Buffalo</v>
      </c>
      <c r="I117" s="37">
        <f>'2021'!E13</f>
        <v>7</v>
      </c>
      <c r="J117" s="38">
        <f>'2021'!F13</f>
        <v>36517</v>
      </c>
      <c r="K117" s="39">
        <f>'2021'!G13</f>
        <v>25.358904109589041</v>
      </c>
      <c r="L117" s="39" t="str">
        <f>'2021'!H13</f>
        <v>JR</v>
      </c>
      <c r="M117" s="39">
        <f>'2021'!I13</f>
        <v>21.364383561643837</v>
      </c>
      <c r="N117" s="39" t="str">
        <f t="shared" si="3"/>
        <v>DYNAMIC</v>
      </c>
      <c r="O117" s="39" t="str">
        <f t="shared" si="9"/>
        <v>3DOWN</v>
      </c>
      <c r="P117" s="37">
        <f>'2021'!J13</f>
        <v>69</v>
      </c>
      <c r="Q117" s="37">
        <f>'2021'!K13</f>
        <v>194</v>
      </c>
      <c r="R117" s="37">
        <f>'2021'!L13</f>
        <v>4.51</v>
      </c>
      <c r="S117" s="40">
        <f>'2021'!M13</f>
        <v>0</v>
      </c>
      <c r="T117" s="41">
        <f>'2021'!N13</f>
        <v>0</v>
      </c>
      <c r="U117" s="42">
        <f>'2021'!O13</f>
        <v>0</v>
      </c>
      <c r="V117" s="42">
        <f>'2021'!P13</f>
        <v>0.18507668447354816</v>
      </c>
      <c r="W117" s="42">
        <f>'2021'!Q13</f>
        <v>0.39754504058602258</v>
      </c>
      <c r="X117" s="42">
        <f>'2021'!R13</f>
        <v>0.32088437406632808</v>
      </c>
      <c r="Y117" s="42">
        <f>'2021'!S13</f>
        <v>0.35921470732617533</v>
      </c>
      <c r="Z117" s="42">
        <f>'2021'!T13</f>
        <v>0.2694110304946315</v>
      </c>
      <c r="AA117" s="42">
        <f>'2021'!U13</f>
        <v>0.11364902506963788</v>
      </c>
      <c r="AB117" s="42">
        <f>'2021'!V13</f>
        <v>0</v>
      </c>
      <c r="AC117" s="42">
        <f>'2021'!W13</f>
        <v>5.682451253481894E-2</v>
      </c>
      <c r="AD117" s="43">
        <f>'2021'!X13</f>
        <v>4.2618384401114207E-2</v>
      </c>
      <c r="AE117" s="44">
        <f>'2021'!Y13</f>
        <v>18.704109589041096</v>
      </c>
      <c r="AF117" s="45">
        <f>'2021'!Z13</f>
        <v>93.783310294694928</v>
      </c>
      <c r="AG117" s="45">
        <f>'2021'!AA13</f>
        <v>28.645662675908419</v>
      </c>
      <c r="AH117" s="45">
        <f>'2021'!AB13</f>
        <v>0.33571428571428569</v>
      </c>
      <c r="AI117" s="45">
        <f>'2021'!AC13</f>
        <v>7.7</v>
      </c>
      <c r="AJ117" s="45">
        <f t="shared" si="4"/>
        <v>17.733333333333334</v>
      </c>
      <c r="AK117" s="45">
        <f t="shared" si="43"/>
        <v>0</v>
      </c>
      <c r="AL117" s="45">
        <f>'2021'!AD13</f>
        <v>159.19999999999999</v>
      </c>
      <c r="AM117" s="45">
        <f>'2021'!AE13</f>
        <v>4.74</v>
      </c>
      <c r="AN117" s="46">
        <f>'2021'!AF13</f>
        <v>55.4</v>
      </c>
      <c r="AO117" s="47">
        <f>'2021'!AG13</f>
        <v>7</v>
      </c>
      <c r="AP117" s="48">
        <f>'2021'!AH13</f>
        <v>4</v>
      </c>
      <c r="AQ117" s="48">
        <f>'2021'!AI13</f>
        <v>9</v>
      </c>
      <c r="AR117" s="48">
        <f t="shared" ref="AR117:AR123" si="45">IF(AF117&gt;113.25,10,IF(AF117&gt;=107.84,9,IF(AF117&gt;=105.37,8,IF(AF117&gt;=103.25,7,IF(AF117&gt;=100.55,6,IF(AF117&gt;=98.75,5,IF(AF117&gt;=96.08,4,IF(AF117&gt;=94.39,3,IF(AF117&gt;=88.43,2,IF(AF117&gt;=85.16,1,IF(AF117&lt;85.16,0,FALSE)))))))))))</f>
        <v>2</v>
      </c>
      <c r="AS117" s="48">
        <f>'2021'!AK13</f>
        <v>9</v>
      </c>
      <c r="AT117" s="48">
        <f>'2021'!AL13</f>
        <v>8</v>
      </c>
      <c r="AU117" s="48">
        <f>'2021'!AM13</f>
        <v>8</v>
      </c>
      <c r="AV117" s="48">
        <f>'2021'!AN13</f>
        <v>7</v>
      </c>
      <c r="AW117" s="49">
        <f t="shared" ref="AW117:AW123" si="46">IF(S117=1,10,IF(S117=2,7,IF(S117=3,6,IF(S117=4,4,IF(S117=5,3,IF(S117=6,2,IF(S117=7,1,IF(S117=0,0,"-"))))))))</f>
        <v>0</v>
      </c>
      <c r="AX117" s="50">
        <f>'2021'!AP13</f>
        <v>0</v>
      </c>
      <c r="AY117" s="55">
        <f>'2021'!AQ13</f>
        <v>0</v>
      </c>
      <c r="AZ117" s="56">
        <f>'2021'!AR13</f>
        <v>1839</v>
      </c>
      <c r="BA117" s="56">
        <f>'2021'!AS13</f>
        <v>0</v>
      </c>
      <c r="BB117" s="56">
        <f>'2021'!AT13</f>
        <v>12</v>
      </c>
      <c r="BC117" s="56">
        <f>'2021'!AU13</f>
        <v>0</v>
      </c>
      <c r="BD117" s="56">
        <f>'2021'!AV13</f>
        <v>0</v>
      </c>
      <c r="BE117" s="57">
        <f>'2021'!AW13</f>
        <v>0</v>
      </c>
      <c r="BF117" s="57">
        <f>'2021'!AX13</f>
        <v>0</v>
      </c>
      <c r="BG117" s="57">
        <f>'2021'!AY13</f>
        <v>0</v>
      </c>
      <c r="BH117" s="57">
        <f>'2021'!AZ13</f>
        <v>0</v>
      </c>
      <c r="BI117" s="56">
        <f>'2021'!BA13</f>
        <v>0</v>
      </c>
      <c r="BJ117" s="56">
        <f>'2021'!BB13</f>
        <v>2406</v>
      </c>
      <c r="BK117" s="56">
        <f>'2021'!BC13</f>
        <v>0</v>
      </c>
      <c r="BL117" s="56">
        <f>'2021'!BD13</f>
        <v>0</v>
      </c>
      <c r="BM117" s="58">
        <f>'2021'!BE13</f>
        <v>11</v>
      </c>
      <c r="BN117" s="55">
        <f>'2021'!BF13</f>
        <v>0</v>
      </c>
      <c r="BO117" s="56">
        <f>'2021'!BG13</f>
        <v>1693</v>
      </c>
      <c r="BP117" s="56">
        <f>'2021'!BH13</f>
        <v>0</v>
      </c>
      <c r="BQ117" s="56">
        <f>'2021'!BI13</f>
        <v>18</v>
      </c>
      <c r="BR117" s="56">
        <f>'2021'!BJ13</f>
        <v>0</v>
      </c>
      <c r="BS117" s="56">
        <f>'2021'!BK13</f>
        <v>0</v>
      </c>
      <c r="BT117" s="57">
        <f>'2021'!BL13</f>
        <v>0</v>
      </c>
      <c r="BU117" s="57">
        <f>'2021'!BM13</f>
        <v>0</v>
      </c>
      <c r="BV117" s="57">
        <f>'2021'!BN13</f>
        <v>0</v>
      </c>
      <c r="BW117" s="57">
        <f>'2021'!BO13</f>
        <v>0</v>
      </c>
      <c r="BX117" s="56">
        <f>'2021'!BP13</f>
        <v>0</v>
      </c>
      <c r="BY117" s="56">
        <f>'2021'!BQ13</f>
        <v>3490</v>
      </c>
      <c r="BZ117" s="56">
        <f>'2021'!BR13</f>
        <v>0</v>
      </c>
      <c r="CA117" s="56">
        <f>'2021'!BS13</f>
        <v>0</v>
      </c>
      <c r="CB117" s="58">
        <f>'2021'!BT13</f>
        <v>24</v>
      </c>
      <c r="CC117" s="55">
        <f>'2021'!BU13</f>
        <v>1012</v>
      </c>
      <c r="CD117" s="56">
        <f>'2021'!BV13</f>
        <v>2648</v>
      </c>
      <c r="CE117" s="56">
        <f>'2021'!BW13</f>
        <v>14</v>
      </c>
      <c r="CF117" s="56">
        <f>'2021'!BX13</f>
        <v>36</v>
      </c>
      <c r="CG117" s="56">
        <f>'2021'!BY13</f>
        <v>182</v>
      </c>
      <c r="CH117" s="56">
        <f>'2021'!BZ13</f>
        <v>48</v>
      </c>
      <c r="CI117" s="57">
        <f>'2021'!CA13</f>
        <v>5.6</v>
      </c>
      <c r="CJ117" s="57">
        <f>'2021'!CB13</f>
        <v>104.2</v>
      </c>
      <c r="CK117" s="57">
        <f>'2021'!CC13</f>
        <v>3.86</v>
      </c>
      <c r="CL117" s="57">
        <f>'2021'!CD13</f>
        <v>38.299999999999997</v>
      </c>
      <c r="CM117" s="56">
        <f>'2021'!CE13</f>
        <v>62</v>
      </c>
      <c r="CN117" s="56">
        <f>'2021'!CF13</f>
        <v>3155</v>
      </c>
      <c r="CO117" s="56">
        <f>'2021'!CG13</f>
        <v>3</v>
      </c>
      <c r="CP117" s="56">
        <f>'2021'!CH13</f>
        <v>0</v>
      </c>
      <c r="CQ117" s="58">
        <f>'2021'!CI13</f>
        <v>28</v>
      </c>
      <c r="CR117" s="55">
        <f>'2021'!CJ13</f>
        <v>1804</v>
      </c>
      <c r="CS117" s="56">
        <f>'2021'!CK13</f>
        <v>3256</v>
      </c>
      <c r="CT117" s="56">
        <f>'2021'!CL13</f>
        <v>19</v>
      </c>
      <c r="CU117" s="56">
        <f>'2021'!CM13</f>
        <v>36</v>
      </c>
      <c r="CV117" s="56">
        <f>'2021'!CN13</f>
        <v>313</v>
      </c>
      <c r="CW117" s="56">
        <f>'2021'!CO13</f>
        <v>86</v>
      </c>
      <c r="CX117" s="57">
        <f>'2021'!CP13</f>
        <v>5.8</v>
      </c>
      <c r="CY117" s="57">
        <f>'2021'!CQ13</f>
        <v>108.4</v>
      </c>
      <c r="CZ117" s="57">
        <f>'2021'!CR13</f>
        <v>3.59</v>
      </c>
      <c r="DA117" s="57">
        <f>'2021'!CS13</f>
        <v>35.6</v>
      </c>
      <c r="DB117" s="56">
        <f>'2021'!CT13</f>
        <v>204</v>
      </c>
      <c r="DC117" s="56">
        <f>'2021'!CU13</f>
        <v>1795</v>
      </c>
      <c r="DD117" s="56">
        <f>'2021'!CV13</f>
        <v>12</v>
      </c>
      <c r="DE117" s="56">
        <f>'2021'!CW13</f>
        <v>0</v>
      </c>
      <c r="DF117" s="58">
        <f>'2021'!CX13</f>
        <v>14</v>
      </c>
      <c r="DG117" s="55">
        <f>'2021'!CY13</f>
        <v>1074</v>
      </c>
      <c r="DH117" s="56">
        <f>'2021'!CZ13</f>
        <v>2010</v>
      </c>
      <c r="DI117" s="56">
        <f>'2021'!DA13</f>
        <v>19</v>
      </c>
      <c r="DJ117" s="56">
        <f>'2021'!DB13</f>
        <v>32</v>
      </c>
      <c r="DK117" s="56">
        <f>'2021'!DC13</f>
        <v>140</v>
      </c>
      <c r="DL117" s="56">
        <f>'2021'!DD13</f>
        <v>47</v>
      </c>
      <c r="DM117" s="57">
        <f>'2021'!DE13</f>
        <v>7.7</v>
      </c>
      <c r="DN117" s="57">
        <f>'2021'!DF13</f>
        <v>159.19999999999999</v>
      </c>
      <c r="DO117" s="57">
        <f>'2021'!DG13</f>
        <v>4.74</v>
      </c>
      <c r="DP117" s="57">
        <f>'2021'!DH13</f>
        <v>55.4</v>
      </c>
      <c r="DQ117" s="56">
        <f>'2021'!DI13</f>
        <v>0</v>
      </c>
      <c r="DR117" s="56">
        <f>'2021'!DJ13</f>
        <v>1337</v>
      </c>
      <c r="DS117" s="56">
        <f>'2021'!DK13</f>
        <v>0</v>
      </c>
      <c r="DT117" s="56">
        <f>'2021'!DL13</f>
        <v>0</v>
      </c>
      <c r="DU117" s="58">
        <f>'2021'!DM13</f>
        <v>7</v>
      </c>
    </row>
    <row r="118" spans="1:125" ht="15.75" customHeight="1" x14ac:dyDescent="0.2">
      <c r="A118" s="33">
        <f t="shared" si="0"/>
        <v>116</v>
      </c>
      <c r="B118" s="11">
        <f>'2022'!A13</f>
        <v>11</v>
      </c>
      <c r="C118" s="11">
        <v>2022</v>
      </c>
      <c r="D118" s="34" t="str">
        <f>'2022'!B13</f>
        <v>Hassan Haskins</v>
      </c>
      <c r="E118" s="14">
        <f>'2022'!C13</f>
        <v>6.5444444444444443</v>
      </c>
      <c r="F118" s="14">
        <f t="shared" si="6"/>
        <v>53.2</v>
      </c>
      <c r="G118" s="35">
        <f t="shared" si="2"/>
        <v>-0.28706865709830937</v>
      </c>
      <c r="H118" s="36" t="str">
        <f>'2022'!D13</f>
        <v>Michigan</v>
      </c>
      <c r="I118" s="37">
        <f>'2022'!E13</f>
        <v>2</v>
      </c>
      <c r="J118" s="38">
        <f>'2022'!F13</f>
        <v>36490</v>
      </c>
      <c r="K118" s="39">
        <f>'2022'!G13</f>
        <v>25.432876712328767</v>
      </c>
      <c r="L118" s="39" t="str">
        <f>'2022'!H13</f>
        <v>SR</v>
      </c>
      <c r="M118" s="39">
        <f>'2022'!I13</f>
        <v>22.435616438356163</v>
      </c>
      <c r="N118" s="39" t="str">
        <f t="shared" si="3"/>
        <v>BRUISER</v>
      </c>
      <c r="O118" s="39" t="str">
        <f t="shared" si="9"/>
        <v>HORSE</v>
      </c>
      <c r="P118" s="37">
        <f>'2022'!J13</f>
        <v>74</v>
      </c>
      <c r="Q118" s="37">
        <f>'2022'!K13</f>
        <v>228</v>
      </c>
      <c r="R118" s="37">
        <f>'2022'!L13</f>
        <v>4.58</v>
      </c>
      <c r="S118" s="40">
        <f>'2022'!M13</f>
        <v>131</v>
      </c>
      <c r="T118" s="41">
        <f>'2022'!N13</f>
        <v>0</v>
      </c>
      <c r="U118" s="42">
        <f>'2022'!O13</f>
        <v>0</v>
      </c>
      <c r="V118" s="42">
        <f>'2022'!P13</f>
        <v>0.12681992337164752</v>
      </c>
      <c r="W118" s="42">
        <f>'2022'!Q13</f>
        <v>0.16368398079441293</v>
      </c>
      <c r="X118" s="42">
        <f>'2022'!R13</f>
        <v>0.23504755763340318</v>
      </c>
      <c r="Y118" s="42">
        <f>'2022'!S13</f>
        <v>0.23504755763340318</v>
      </c>
      <c r="Z118" s="42">
        <f>'2022'!T13</f>
        <v>0.23504755763340318</v>
      </c>
      <c r="AA118" s="42">
        <f>'2022'!U13</f>
        <v>0</v>
      </c>
      <c r="AB118" s="42">
        <f>'2022'!V13</f>
        <v>4.091193004372267E-2</v>
      </c>
      <c r="AC118" s="42">
        <f>'2022'!W13</f>
        <v>4.091193004372267E-2</v>
      </c>
      <c r="AD118" s="43">
        <f>'2022'!X13</f>
        <v>4.091193004372267E-2</v>
      </c>
      <c r="AE118" s="44">
        <f>'2022'!Y13</f>
        <v>20.791780821917808</v>
      </c>
      <c r="AF118" s="45">
        <f>'2022'!Z13</f>
        <v>103.63415977116451</v>
      </c>
      <c r="AG118" s="45">
        <f>'2022'!AA13</f>
        <v>29.27027027027027</v>
      </c>
      <c r="AH118" s="45">
        <f>'2022'!AB13</f>
        <v>0.1962962962962963</v>
      </c>
      <c r="AI118" s="45">
        <f>'2022'!AC13</f>
        <v>6.1</v>
      </c>
      <c r="AJ118" s="45">
        <f t="shared" si="4"/>
        <v>7.125</v>
      </c>
      <c r="AK118" s="45">
        <f t="shared" si="43"/>
        <v>6.25E-2</v>
      </c>
      <c r="AL118" s="45">
        <f>'2022'!AD13</f>
        <v>99.7</v>
      </c>
      <c r="AM118" s="45">
        <f>'2022'!AE13</f>
        <v>4.34</v>
      </c>
      <c r="AN118" s="46">
        <f>'2022'!AF13</f>
        <v>54.1</v>
      </c>
      <c r="AO118" s="47">
        <f>'2022'!AG13</f>
        <v>5</v>
      </c>
      <c r="AP118" s="48">
        <f>'2022'!AH13</f>
        <v>4</v>
      </c>
      <c r="AQ118" s="48">
        <f>'2022'!AI13</f>
        <v>3</v>
      </c>
      <c r="AR118" s="48">
        <f t="shared" si="45"/>
        <v>7</v>
      </c>
      <c r="AS118" s="48">
        <f>'2022'!AK13</f>
        <v>3</v>
      </c>
      <c r="AT118" s="48">
        <f>'2022'!AL13</f>
        <v>3</v>
      </c>
      <c r="AU118" s="48">
        <f>'2022'!AM13</f>
        <v>4</v>
      </c>
      <c r="AV118" s="48">
        <f>'2022'!AN13</f>
        <v>6</v>
      </c>
      <c r="AW118" s="49" t="str">
        <f t="shared" si="46"/>
        <v>-</v>
      </c>
      <c r="AX118" s="50">
        <f>'2022'!AP13</f>
        <v>0.25</v>
      </c>
      <c r="AY118" s="55">
        <f>'2022'!AQ13</f>
        <v>0</v>
      </c>
      <c r="AZ118" s="56">
        <f>'2022'!AR13</f>
        <v>2310</v>
      </c>
      <c r="BA118" s="56">
        <f>'2022'!AS13</f>
        <v>0</v>
      </c>
      <c r="BB118" s="56">
        <f>'2022'!AT13</f>
        <v>26</v>
      </c>
      <c r="BC118" s="56">
        <f>'2022'!AU13</f>
        <v>0</v>
      </c>
      <c r="BD118" s="56">
        <f>'2022'!AV13</f>
        <v>0</v>
      </c>
      <c r="BE118" s="57">
        <f>'2022'!AW13</f>
        <v>0</v>
      </c>
      <c r="BF118" s="57">
        <f>'2022'!AX13</f>
        <v>0</v>
      </c>
      <c r="BG118" s="57">
        <f>'2022'!AY13</f>
        <v>0</v>
      </c>
      <c r="BH118" s="57">
        <f>'2022'!AZ13</f>
        <v>0</v>
      </c>
      <c r="BI118" s="56">
        <f>'2022'!BA13</f>
        <v>0</v>
      </c>
      <c r="BJ118" s="56">
        <f>'2022'!BB13</f>
        <v>2226</v>
      </c>
      <c r="BK118" s="56">
        <f>'2022'!BC13</f>
        <v>0</v>
      </c>
      <c r="BL118" s="56">
        <f>'2022'!BD13</f>
        <v>0</v>
      </c>
      <c r="BM118" s="58">
        <f>'2022'!BE13</f>
        <v>9</v>
      </c>
      <c r="BN118" s="55">
        <f>'2022'!BF13</f>
        <v>0</v>
      </c>
      <c r="BO118" s="56">
        <f>'2022'!BG13</f>
        <v>2649</v>
      </c>
      <c r="BP118" s="56">
        <f>'2022'!BH13</f>
        <v>0</v>
      </c>
      <c r="BQ118" s="56">
        <f>'2022'!BI13</f>
        <v>26</v>
      </c>
      <c r="BR118" s="56">
        <f>'2022'!BJ13</f>
        <v>0</v>
      </c>
      <c r="BS118" s="56">
        <f>'2022'!BK13</f>
        <v>0</v>
      </c>
      <c r="BT118" s="57">
        <f>'2022'!BL13</f>
        <v>0</v>
      </c>
      <c r="BU118" s="57">
        <f>'2022'!BM13</f>
        <v>0</v>
      </c>
      <c r="BV118" s="57">
        <f>'2022'!BN13</f>
        <v>0</v>
      </c>
      <c r="BW118" s="57">
        <f>'2022'!BO13</f>
        <v>0</v>
      </c>
      <c r="BX118" s="56">
        <f>'2022'!BP13</f>
        <v>0</v>
      </c>
      <c r="BY118" s="56">
        <f>'2022'!BQ13</f>
        <v>2804</v>
      </c>
      <c r="BZ118" s="56">
        <f>'2022'!BR13</f>
        <v>0</v>
      </c>
      <c r="CA118" s="56">
        <f>'2022'!BS13</f>
        <v>0</v>
      </c>
      <c r="CB118" s="58">
        <f>'2022'!BT13</f>
        <v>24</v>
      </c>
      <c r="CC118" s="55">
        <f>'2022'!BU13</f>
        <v>622</v>
      </c>
      <c r="CD118" s="56">
        <f>'2022'!BV13</f>
        <v>1959</v>
      </c>
      <c r="CE118" s="56">
        <f>'2022'!BW13</f>
        <v>4</v>
      </c>
      <c r="CF118" s="56">
        <f>'2022'!BX13</f>
        <v>26</v>
      </c>
      <c r="CG118" s="56">
        <f>'2022'!BY13</f>
        <v>121</v>
      </c>
      <c r="CH118" s="56">
        <f>'2022'!BZ13</f>
        <v>26</v>
      </c>
      <c r="CI118" s="57">
        <f>'2022'!CA13</f>
        <v>5.0999999999999996</v>
      </c>
      <c r="CJ118" s="57">
        <f>'2022'!CB13</f>
        <v>74.5</v>
      </c>
      <c r="CK118" s="57">
        <f>'2022'!CC13</f>
        <v>3.5</v>
      </c>
      <c r="CL118" s="57">
        <f>'2022'!CD13</f>
        <v>38.700000000000003</v>
      </c>
      <c r="CM118" s="56">
        <f>'2022'!CE13</f>
        <v>40</v>
      </c>
      <c r="CN118" s="56">
        <f>'2022'!CF13</f>
        <v>3261</v>
      </c>
      <c r="CO118" s="56">
        <f>'2022'!CG13</f>
        <v>6</v>
      </c>
      <c r="CP118" s="56">
        <f>'2022'!CH13</f>
        <v>0</v>
      </c>
      <c r="CQ118" s="58">
        <f>'2022'!CI13</f>
        <v>25</v>
      </c>
      <c r="CR118" s="55">
        <f>'2022'!CJ13</f>
        <v>375</v>
      </c>
      <c r="CS118" s="56">
        <f>'2022'!CK13</f>
        <v>789</v>
      </c>
      <c r="CT118" s="56">
        <f>'2022'!CL13</f>
        <v>6</v>
      </c>
      <c r="CU118" s="56">
        <f>'2022'!CM13</f>
        <v>12</v>
      </c>
      <c r="CV118" s="56">
        <f>'2022'!CN13</f>
        <v>61</v>
      </c>
      <c r="CW118" s="56">
        <f>'2022'!CO13</f>
        <v>14</v>
      </c>
      <c r="CX118" s="57">
        <f>'2022'!CP13</f>
        <v>6.1</v>
      </c>
      <c r="CY118" s="57">
        <f>'2022'!CQ13</f>
        <v>99.7</v>
      </c>
      <c r="CZ118" s="57">
        <f>'2022'!CR13</f>
        <v>4.34</v>
      </c>
      <c r="DA118" s="57">
        <f>'2022'!CS13</f>
        <v>54.1</v>
      </c>
      <c r="DB118" s="56">
        <f>'2022'!CT13</f>
        <v>0</v>
      </c>
      <c r="DC118" s="56">
        <f>'2022'!CU13</f>
        <v>1502</v>
      </c>
      <c r="DD118" s="56">
        <f>'2022'!CV13</f>
        <v>0</v>
      </c>
      <c r="DE118" s="56">
        <f>'2022'!CW13</f>
        <v>0</v>
      </c>
      <c r="DF118" s="58">
        <f>'2022'!CX13</f>
        <v>9</v>
      </c>
      <c r="DG118" s="55">
        <f>'2022'!CY13</f>
        <v>1327</v>
      </c>
      <c r="DH118" s="56">
        <f>'2022'!CZ13</f>
        <v>3001</v>
      </c>
      <c r="DI118" s="56">
        <f>'2022'!DA13</f>
        <v>20</v>
      </c>
      <c r="DJ118" s="56">
        <f>'2022'!DB13</f>
        <v>39</v>
      </c>
      <c r="DK118" s="56">
        <f>'2022'!DC13</f>
        <v>270</v>
      </c>
      <c r="DL118" s="56">
        <f>'2022'!DD13</f>
        <v>53</v>
      </c>
      <c r="DM118" s="57">
        <f>'2022'!DE13</f>
        <v>4.9000000000000004</v>
      </c>
      <c r="DN118" s="57">
        <f>'2022'!DF13</f>
        <v>60.5</v>
      </c>
      <c r="DO118" s="57">
        <f>'2022'!DG13</f>
        <v>3.06</v>
      </c>
      <c r="DP118" s="57">
        <f>'2022'!DH13</f>
        <v>29.4</v>
      </c>
      <c r="DQ118" s="56">
        <f>'2022'!DI13</f>
        <v>131</v>
      </c>
      <c r="DR118" s="56">
        <f>'2022'!DJ13</f>
        <v>3202</v>
      </c>
      <c r="DS118" s="56">
        <f>'2022'!DK13</f>
        <v>18</v>
      </c>
      <c r="DT118" s="56">
        <f>'2022'!DL13</f>
        <v>0</v>
      </c>
      <c r="DU118" s="58">
        <f>'2022'!DM13</f>
        <v>21</v>
      </c>
    </row>
    <row r="119" spans="1:125" ht="15.75" customHeight="1" x14ac:dyDescent="0.2">
      <c r="A119" s="33">
        <f t="shared" si="0"/>
        <v>117</v>
      </c>
      <c r="B119" s="11">
        <f>'2022'!A14</f>
        <v>12</v>
      </c>
      <c r="C119" s="11">
        <v>2022</v>
      </c>
      <c r="D119" s="34" t="str">
        <f>'2022'!B14</f>
        <v>Tyler Allgeier</v>
      </c>
      <c r="E119" s="14">
        <f>'2022'!C14</f>
        <v>6.5166666666666675</v>
      </c>
      <c r="F119" s="14">
        <f t="shared" si="6"/>
        <v>52.800000000000004</v>
      </c>
      <c r="G119" s="35">
        <f t="shared" si="2"/>
        <v>-0.29849262092050821</v>
      </c>
      <c r="H119" s="36" t="str">
        <f>'2022'!D14</f>
        <v>BYU</v>
      </c>
      <c r="I119" s="37">
        <f>'2022'!E14</f>
        <v>7</v>
      </c>
      <c r="J119" s="38">
        <f>'2022'!F14</f>
        <v>36631</v>
      </c>
      <c r="K119" s="39">
        <f>'2022'!G14</f>
        <v>25.046575342465754</v>
      </c>
      <c r="L119" s="39" t="str">
        <f>'2022'!H14</f>
        <v>SR</v>
      </c>
      <c r="M119" s="39">
        <f>'2022'!I14</f>
        <v>22.049315068493151</v>
      </c>
      <c r="N119" s="39" t="str">
        <f t="shared" si="3"/>
        <v>BELL COW</v>
      </c>
      <c r="O119" s="39" t="str">
        <f t="shared" si="9"/>
        <v>3DOWN</v>
      </c>
      <c r="P119" s="37">
        <f>'2022'!J14</f>
        <v>71</v>
      </c>
      <c r="Q119" s="37">
        <f>'2022'!K14</f>
        <v>224</v>
      </c>
      <c r="R119" s="37">
        <f>'2022'!L14</f>
        <v>4.5999999999999996</v>
      </c>
      <c r="S119" s="40">
        <f>'2022'!M14</f>
        <v>151</v>
      </c>
      <c r="T119" s="41">
        <f>'2022'!N14</f>
        <v>0</v>
      </c>
      <c r="U119" s="42">
        <f>'2022'!O14</f>
        <v>1.3069139966273187E-2</v>
      </c>
      <c r="V119" s="42">
        <f>'2022'!P14</f>
        <v>3.2241289651586062E-2</v>
      </c>
      <c r="W119" s="42">
        <f>'2022'!Q14</f>
        <v>0.2085860197893393</v>
      </c>
      <c r="X119" s="42">
        <f>'2022'!R14</f>
        <v>0.30730050933786079</v>
      </c>
      <c r="Y119" s="42">
        <f>'2022'!S14</f>
        <v>0.30730050933786079</v>
      </c>
      <c r="Z119" s="42">
        <f>'2022'!T14</f>
        <v>0.2304753820033956</v>
      </c>
      <c r="AA119" s="42">
        <f>'2022'!U14</f>
        <v>4.3663739021329986E-2</v>
      </c>
      <c r="AB119" s="42">
        <f>'2022'!V14</f>
        <v>5.7966792892513837E-2</v>
      </c>
      <c r="AC119" s="42">
        <f>'2022'!W14</f>
        <v>5.7966792892513837E-2</v>
      </c>
      <c r="AD119" s="43">
        <f>'2022'!X14</f>
        <v>4.3475094669385379E-2</v>
      </c>
      <c r="AE119" s="44">
        <f>'2022'!Y14</f>
        <v>20.405479452054795</v>
      </c>
      <c r="AF119" s="45">
        <f>'2022'!Z14</f>
        <v>100.05681797878084</v>
      </c>
      <c r="AG119" s="45">
        <f>'2022'!AA14</f>
        <v>31.238246379686569</v>
      </c>
      <c r="AH119" s="45">
        <f>'2022'!AB14</f>
        <v>0.28000000000000003</v>
      </c>
      <c r="AI119" s="45">
        <f>'2022'!AC14</f>
        <v>7.6</v>
      </c>
      <c r="AJ119" s="45">
        <f t="shared" si="4"/>
        <v>9.7111111111111104</v>
      </c>
      <c r="AK119" s="45">
        <f t="shared" si="43"/>
        <v>9.2409240924092403E-2</v>
      </c>
      <c r="AL119" s="45">
        <f>'2022'!AD14</f>
        <v>142</v>
      </c>
      <c r="AM119" s="45">
        <f>'2022'!AE14</f>
        <v>4.72</v>
      </c>
      <c r="AN119" s="46">
        <f>'2022'!AF14</f>
        <v>50.9</v>
      </c>
      <c r="AO119" s="47">
        <f>'2022'!AG14</f>
        <v>5</v>
      </c>
      <c r="AP119" s="48">
        <f>'2022'!AH14</f>
        <v>5</v>
      </c>
      <c r="AQ119" s="48">
        <f>'2022'!AI14</f>
        <v>4</v>
      </c>
      <c r="AR119" s="48">
        <f t="shared" si="45"/>
        <v>5</v>
      </c>
      <c r="AS119" s="48">
        <f>'2022'!AK14</f>
        <v>8</v>
      </c>
      <c r="AT119" s="48">
        <f>'2022'!AL14</f>
        <v>8</v>
      </c>
      <c r="AU119" s="48">
        <f>'2022'!AM14</f>
        <v>7</v>
      </c>
      <c r="AV119" s="48">
        <f>'2022'!AN14</f>
        <v>7</v>
      </c>
      <c r="AW119" s="49" t="str">
        <f t="shared" si="46"/>
        <v>-</v>
      </c>
      <c r="AX119" s="50">
        <f>'2022'!AP14</f>
        <v>0</v>
      </c>
      <c r="AY119" s="55">
        <f>'2022'!AQ14</f>
        <v>0</v>
      </c>
      <c r="AZ119" s="56">
        <f>'2022'!AR14</f>
        <v>1697</v>
      </c>
      <c r="BA119" s="56">
        <f>'2022'!AS14</f>
        <v>0</v>
      </c>
      <c r="BB119" s="56">
        <f>'2022'!AT14</f>
        <v>12</v>
      </c>
      <c r="BC119" s="56">
        <f>'2022'!AU14</f>
        <v>0</v>
      </c>
      <c r="BD119" s="56">
        <f>'2022'!AV14</f>
        <v>0</v>
      </c>
      <c r="BE119" s="57">
        <f>'2022'!AW14</f>
        <v>0</v>
      </c>
      <c r="BF119" s="57">
        <f>'2022'!AX14</f>
        <v>0</v>
      </c>
      <c r="BG119" s="57">
        <f>'2022'!AY14</f>
        <v>0</v>
      </c>
      <c r="BH119" s="57">
        <f>'2022'!AZ14</f>
        <v>0</v>
      </c>
      <c r="BI119" s="56">
        <f>'2022'!BA14</f>
        <v>0</v>
      </c>
      <c r="BJ119" s="56">
        <f>'2022'!BB14</f>
        <v>2530</v>
      </c>
      <c r="BK119" s="56">
        <f>'2022'!BC14</f>
        <v>0</v>
      </c>
      <c r="BL119" s="56">
        <f>'2022'!BD14</f>
        <v>0</v>
      </c>
      <c r="BM119" s="58">
        <f>'2022'!BE14</f>
        <v>13</v>
      </c>
      <c r="BN119" s="55">
        <f>'2022'!BF14</f>
        <v>65</v>
      </c>
      <c r="BO119" s="56">
        <f>'2022'!BG14</f>
        <v>1991</v>
      </c>
      <c r="BP119" s="56">
        <f>'2022'!BH14</f>
        <v>0</v>
      </c>
      <c r="BQ119" s="56">
        <f>'2022'!BI14</f>
        <v>27</v>
      </c>
      <c r="BR119" s="56">
        <f>'2022'!BJ14</f>
        <v>9</v>
      </c>
      <c r="BS119" s="56">
        <f>'2022'!BK14</f>
        <v>0</v>
      </c>
      <c r="BT119" s="57">
        <f>'2022'!BL14</f>
        <v>7.2</v>
      </c>
      <c r="BU119" s="57">
        <f>'2022'!BM14</f>
        <v>0</v>
      </c>
      <c r="BV119" s="57">
        <f>'2022'!BN14</f>
        <v>2.89</v>
      </c>
      <c r="BW119" s="57">
        <f>'2022'!BO14</f>
        <v>67.7</v>
      </c>
      <c r="BX119" s="56">
        <f>'2022'!BP14</f>
        <v>-3</v>
      </c>
      <c r="BY119" s="56">
        <f>'2022'!BQ14</f>
        <v>2753</v>
      </c>
      <c r="BZ119" s="56">
        <f>'2022'!BR14</f>
        <v>0</v>
      </c>
      <c r="CA119" s="56">
        <f>'2022'!BS14</f>
        <v>0</v>
      </c>
      <c r="CB119" s="58">
        <f>'2022'!BT14</f>
        <v>18</v>
      </c>
      <c r="CC119" s="55">
        <f>'2022'!BU14</f>
        <v>119</v>
      </c>
      <c r="CD119" s="56">
        <f>'2022'!BV14</f>
        <v>2068</v>
      </c>
      <c r="CE119" s="56">
        <f>'2022'!BW14</f>
        <v>0</v>
      </c>
      <c r="CF119" s="56">
        <f>'2022'!BX14</f>
        <v>25</v>
      </c>
      <c r="CG119" s="56">
        <f>'2022'!BY14</f>
        <v>17</v>
      </c>
      <c r="CH119" s="56">
        <f>'2022'!BZ14</f>
        <v>10</v>
      </c>
      <c r="CI119" s="57">
        <f>'2022'!CA14</f>
        <v>7</v>
      </c>
      <c r="CJ119" s="57">
        <f>'2022'!CB14</f>
        <v>412.9</v>
      </c>
      <c r="CK119" s="57">
        <f>'2022'!CC14</f>
        <v>6.35</v>
      </c>
      <c r="CL119" s="57">
        <f>'2022'!CD14</f>
        <v>58.8</v>
      </c>
      <c r="CM119" s="56">
        <f>'2022'!CE14</f>
        <v>67</v>
      </c>
      <c r="CN119" s="56">
        <f>'2022'!CF14</f>
        <v>3701</v>
      </c>
      <c r="CO119" s="56">
        <f>'2022'!CG14</f>
        <v>3</v>
      </c>
      <c r="CP119" s="56">
        <f>'2022'!CH14</f>
        <v>0</v>
      </c>
      <c r="CQ119" s="58">
        <f>'2022'!CI14</f>
        <v>20</v>
      </c>
      <c r="CR119" s="55">
        <f>'2022'!CJ14</f>
        <v>1133</v>
      </c>
      <c r="CS119" s="56">
        <f>'2022'!CK14</f>
        <v>2281</v>
      </c>
      <c r="CT119" s="56">
        <f>'2022'!CL14</f>
        <v>13</v>
      </c>
      <c r="CU119" s="56">
        <f>'2022'!CM14</f>
        <v>34</v>
      </c>
      <c r="CV119" s="56">
        <f>'2022'!CN14</f>
        <v>149</v>
      </c>
      <c r="CW119" s="56">
        <f>'2022'!CO14</f>
        <v>43</v>
      </c>
      <c r="CX119" s="57">
        <f>'2022'!CP14</f>
        <v>7.6</v>
      </c>
      <c r="CY119" s="57">
        <f>'2022'!CQ14</f>
        <v>142</v>
      </c>
      <c r="CZ119" s="57">
        <f>'2022'!CR14</f>
        <v>4.72</v>
      </c>
      <c r="DA119" s="57">
        <f>'2022'!CS14</f>
        <v>50.9</v>
      </c>
      <c r="DB119" s="56">
        <f>'2022'!CT14</f>
        <v>174</v>
      </c>
      <c r="DC119" s="56">
        <f>'2022'!CU14</f>
        <v>3985</v>
      </c>
      <c r="DD119" s="56">
        <f>'2022'!CV14</f>
        <v>14</v>
      </c>
      <c r="DE119" s="56">
        <f>'2022'!CW14</f>
        <v>0</v>
      </c>
      <c r="DF119" s="58">
        <f>'2022'!CX14</f>
        <v>34</v>
      </c>
      <c r="DG119" s="55">
        <f>'2022'!CY14</f>
        <v>1611</v>
      </c>
      <c r="DH119" s="56">
        <f>'2022'!CZ14</f>
        <v>2457</v>
      </c>
      <c r="DI119" s="56">
        <f>'2022'!DA14</f>
        <v>23</v>
      </c>
      <c r="DJ119" s="56">
        <f>'2022'!DB14</f>
        <v>30</v>
      </c>
      <c r="DK119" s="56">
        <f>'2022'!DC14</f>
        <v>275</v>
      </c>
      <c r="DL119" s="56">
        <f>'2022'!DD14</f>
        <v>77</v>
      </c>
      <c r="DM119" s="57">
        <f>'2022'!DE14</f>
        <v>5.9</v>
      </c>
      <c r="DN119" s="57">
        <f>'2022'!DF14</f>
        <v>112.5</v>
      </c>
      <c r="DO119" s="57">
        <f>'2022'!DG14</f>
        <v>4.16</v>
      </c>
      <c r="DP119" s="57">
        <f>'2022'!DH14</f>
        <v>36.799999999999997</v>
      </c>
      <c r="DQ119" s="56">
        <f>'2022'!DI14</f>
        <v>199</v>
      </c>
      <c r="DR119" s="56">
        <f>'2022'!DJ14</f>
        <v>3433</v>
      </c>
      <c r="DS119" s="56">
        <f>'2022'!DK14</f>
        <v>28</v>
      </c>
      <c r="DT119" s="56">
        <f>'2022'!DL14</f>
        <v>0</v>
      </c>
      <c r="DU119" s="58">
        <f>'2022'!DM14</f>
        <v>26</v>
      </c>
    </row>
    <row r="120" spans="1:125" ht="15.75" customHeight="1" x14ac:dyDescent="0.2">
      <c r="A120" s="33">
        <f t="shared" si="0"/>
        <v>118</v>
      </c>
      <c r="B120" s="11">
        <f>'2019'!A15</f>
        <v>13</v>
      </c>
      <c r="C120" s="11">
        <v>2019</v>
      </c>
      <c r="D120" s="34" t="str">
        <f>'2019'!B15</f>
        <v>Benny Snell Jr.</v>
      </c>
      <c r="E120" s="14">
        <f>'2019'!C15</f>
        <v>6.5166666666666666</v>
      </c>
      <c r="F120" s="14">
        <f t="shared" si="6"/>
        <v>52.400000000000006</v>
      </c>
      <c r="G120" s="35">
        <f t="shared" si="2"/>
        <v>-0.2984926209205086</v>
      </c>
      <c r="H120" s="36" t="str">
        <f>'2019'!D15</f>
        <v>Kentucky</v>
      </c>
      <c r="I120" s="37">
        <f>'2019'!E15</f>
        <v>1</v>
      </c>
      <c r="J120" s="38">
        <f>'2019'!F15</f>
        <v>35853</v>
      </c>
      <c r="K120" s="39">
        <f>'2019'!G15</f>
        <v>27.17808219178082</v>
      </c>
      <c r="L120" s="39" t="str">
        <f>'2019'!H15</f>
        <v>JR</v>
      </c>
      <c r="M120" s="39">
        <f>'2019'!I15</f>
        <v>21.169863013698631</v>
      </c>
      <c r="N120" s="39" t="str">
        <f t="shared" si="3"/>
        <v>BELL CALF</v>
      </c>
      <c r="O120" s="39" t="str">
        <f t="shared" si="9"/>
        <v>PLODDER</v>
      </c>
      <c r="P120" s="37">
        <f>'2019'!J15</f>
        <v>70</v>
      </c>
      <c r="Q120" s="37">
        <f>'2019'!K15</f>
        <v>224</v>
      </c>
      <c r="R120" s="37">
        <f>'2019'!L15</f>
        <v>4.66</v>
      </c>
      <c r="S120" s="40">
        <f>'2019'!M15</f>
        <v>122</v>
      </c>
      <c r="T120" s="41">
        <f>'2019'!N15</f>
        <v>0</v>
      </c>
      <c r="U120" s="42">
        <f>'2019'!O15</f>
        <v>0</v>
      </c>
      <c r="V120" s="42">
        <f>'2019'!P15</f>
        <v>0.2066630056745378</v>
      </c>
      <c r="W120" s="42">
        <f>'2019'!Q15</f>
        <v>0.30892700087950747</v>
      </c>
      <c r="X120" s="42">
        <f>'2019'!R15</f>
        <v>0.33169899808143255</v>
      </c>
      <c r="Y120" s="42">
        <f>'2019'!S15</f>
        <v>0.33169899808143255</v>
      </c>
      <c r="Z120" s="42">
        <f>'2019'!T15</f>
        <v>0.33169899808143255</v>
      </c>
      <c r="AA120" s="42">
        <f>'2019'!U15</f>
        <v>2.902698282910875E-2</v>
      </c>
      <c r="AB120" s="42">
        <f>'2019'!V15</f>
        <v>5.0023820867079564E-2</v>
      </c>
      <c r="AC120" s="42">
        <f>'2019'!W15</f>
        <v>5.0023820867079564E-2</v>
      </c>
      <c r="AD120" s="43">
        <f>'2019'!X15</f>
        <v>5.0023820867079564E-2</v>
      </c>
      <c r="AE120" s="44">
        <f>'2019'!Y15</f>
        <v>18.523287671232875</v>
      </c>
      <c r="AF120" s="45">
        <f>'2019'!Z15</f>
        <v>95.002349783030098</v>
      </c>
      <c r="AG120" s="45">
        <f>'2019'!AA15</f>
        <v>32.137142857142855</v>
      </c>
      <c r="AH120" s="45">
        <f>'2019'!AB15</f>
        <v>0.15972222222222221</v>
      </c>
      <c r="AI120" s="45">
        <f>'2019'!AC15</f>
        <v>5.0999999999999996</v>
      </c>
      <c r="AJ120" s="45">
        <f t="shared" si="4"/>
        <v>7.4137931034482758</v>
      </c>
      <c r="AK120" s="45">
        <f t="shared" si="43"/>
        <v>5.5737704918032788E-2</v>
      </c>
      <c r="AL120" s="45">
        <f>'2019'!AD15</f>
        <v>54</v>
      </c>
      <c r="AM120" s="45">
        <f>'2019'!AE15</f>
        <v>3.36</v>
      </c>
      <c r="AN120" s="46">
        <f>'2019'!AF15</f>
        <v>34.200000000000003</v>
      </c>
      <c r="AO120" s="47">
        <f>'2019'!AG15</f>
        <v>9</v>
      </c>
      <c r="AP120" s="48">
        <f>'2019'!AH15</f>
        <v>5</v>
      </c>
      <c r="AQ120" s="48">
        <f>'2019'!AI15</f>
        <v>9</v>
      </c>
      <c r="AR120" s="48">
        <f t="shared" si="45"/>
        <v>3</v>
      </c>
      <c r="AS120" s="48">
        <f>'2019'!AK15</f>
        <v>1</v>
      </c>
      <c r="AT120" s="48">
        <f>'2019'!AL15</f>
        <v>0</v>
      </c>
      <c r="AU120" s="48">
        <f>'2019'!AM15</f>
        <v>0</v>
      </c>
      <c r="AV120" s="48">
        <f>'2019'!AN15</f>
        <v>1</v>
      </c>
      <c r="AW120" s="49" t="str">
        <f t="shared" si="46"/>
        <v>-</v>
      </c>
      <c r="AX120" s="50">
        <f>'2019'!AP15</f>
        <v>0</v>
      </c>
      <c r="AY120" s="55">
        <f>'2019'!AQ15</f>
        <v>0</v>
      </c>
      <c r="AZ120" s="56">
        <f>'2019'!AR15</f>
        <v>1840</v>
      </c>
      <c r="BA120" s="56">
        <f>'2019'!AS15</f>
        <v>0</v>
      </c>
      <c r="BB120" s="56">
        <f>'2019'!AT15</f>
        <v>21</v>
      </c>
      <c r="BC120" s="56">
        <f>'2019'!AU15</f>
        <v>0</v>
      </c>
      <c r="BD120" s="56">
        <f>'2019'!AV15</f>
        <v>0</v>
      </c>
      <c r="BE120" s="57">
        <f>'2019'!AW15</f>
        <v>0</v>
      </c>
      <c r="BF120" s="57">
        <f>'2019'!AX15</f>
        <v>0</v>
      </c>
      <c r="BG120" s="57">
        <f>'2019'!AY15</f>
        <v>0</v>
      </c>
      <c r="BH120" s="57">
        <f>'2019'!AZ15</f>
        <v>0</v>
      </c>
      <c r="BI120" s="56">
        <f>'2019'!BA15</f>
        <v>0</v>
      </c>
      <c r="BJ120" s="56">
        <f>'2019'!BB15</f>
        <v>2774</v>
      </c>
      <c r="BK120" s="56">
        <f>'2019'!BC15</f>
        <v>0</v>
      </c>
      <c r="BL120" s="56">
        <f>'2019'!BD15</f>
        <v>0</v>
      </c>
      <c r="BM120" s="58">
        <f>'2019'!BE15</f>
        <v>14</v>
      </c>
      <c r="BN120" s="55">
        <f>'2019'!BF15</f>
        <v>0</v>
      </c>
      <c r="BO120" s="56">
        <f>'2019'!BG15</f>
        <v>1952</v>
      </c>
      <c r="BP120" s="56">
        <f>'2019'!BH15</f>
        <v>0</v>
      </c>
      <c r="BQ120" s="56">
        <f>'2019'!BI15</f>
        <v>22</v>
      </c>
      <c r="BR120" s="56">
        <f>'2019'!BJ15</f>
        <v>0</v>
      </c>
      <c r="BS120" s="56">
        <f>'2019'!BK15</f>
        <v>0</v>
      </c>
      <c r="BT120" s="57">
        <f>'2019'!BL15</f>
        <v>0</v>
      </c>
      <c r="BU120" s="57">
        <f>'2019'!BM15</f>
        <v>0</v>
      </c>
      <c r="BV120" s="57">
        <f>'2019'!BN15</f>
        <v>0</v>
      </c>
      <c r="BW120" s="57">
        <f>'2019'!BO15</f>
        <v>0</v>
      </c>
      <c r="BX120" s="56">
        <f>'2019'!BP15</f>
        <v>0</v>
      </c>
      <c r="BY120" s="56">
        <f>'2019'!BQ15</f>
        <v>2512</v>
      </c>
      <c r="BZ120" s="56">
        <f>'2019'!BR15</f>
        <v>0</v>
      </c>
      <c r="CA120" s="56">
        <f>'2019'!BS15</f>
        <v>0</v>
      </c>
      <c r="CB120" s="58">
        <f>'2019'!BT15</f>
        <v>10</v>
      </c>
      <c r="CC120" s="55">
        <f>'2019'!BU15</f>
        <v>1090</v>
      </c>
      <c r="CD120" s="56">
        <f>'2019'!BV15</f>
        <v>3044</v>
      </c>
      <c r="CE120" s="56">
        <f>'2019'!BW15</f>
        <v>13</v>
      </c>
      <c r="CF120" s="56">
        <f>'2019'!BX15</f>
        <v>30</v>
      </c>
      <c r="CG120" s="56">
        <f>'2019'!BY15</f>
        <v>186</v>
      </c>
      <c r="CH120" s="56">
        <f>'2019'!BZ15</f>
        <v>44</v>
      </c>
      <c r="CI120" s="57">
        <f>'2019'!CA15</f>
        <v>5.9</v>
      </c>
      <c r="CJ120" s="57">
        <f>'2019'!CB15</f>
        <v>94.5</v>
      </c>
      <c r="CK120" s="57">
        <f>'2019'!CC15</f>
        <v>4.04</v>
      </c>
      <c r="CL120" s="57">
        <f>'2019'!CD15</f>
        <v>39</v>
      </c>
      <c r="CM120" s="56">
        <f>'2019'!CE15</f>
        <v>39</v>
      </c>
      <c r="CN120" s="56">
        <f>'2019'!CF15</f>
        <v>2419</v>
      </c>
      <c r="CO120" s="56">
        <f>'2019'!CG15</f>
        <v>2</v>
      </c>
      <c r="CP120" s="56">
        <f>'2019'!CH15</f>
        <v>0</v>
      </c>
      <c r="CQ120" s="58">
        <f>'2019'!CI15</f>
        <v>17</v>
      </c>
      <c r="CR120" s="55">
        <f>'2019'!CJ15</f>
        <v>1334</v>
      </c>
      <c r="CS120" s="56">
        <f>'2019'!CK15</f>
        <v>2102</v>
      </c>
      <c r="CT120" s="56">
        <f>'2019'!CL15</f>
        <v>19</v>
      </c>
      <c r="CU120" s="56">
        <f>'2019'!CM15</f>
        <v>27</v>
      </c>
      <c r="CV120" s="56">
        <f>'2019'!CN15</f>
        <v>264</v>
      </c>
      <c r="CW120" s="56">
        <f>'2019'!CO15</f>
        <v>44</v>
      </c>
      <c r="CX120" s="57">
        <f>'2019'!CP15</f>
        <v>5.0999999999999996</v>
      </c>
      <c r="CY120" s="57">
        <f>'2019'!CQ15</f>
        <v>54</v>
      </c>
      <c r="CZ120" s="57">
        <f>'2019'!CR15</f>
        <v>3.36</v>
      </c>
      <c r="DA120" s="57">
        <f>'2019'!CS15</f>
        <v>34.200000000000003</v>
      </c>
      <c r="DB120" s="56">
        <f>'2019'!CT15</f>
        <v>71</v>
      </c>
      <c r="DC120" s="56">
        <f>'2019'!CU15</f>
        <v>2446</v>
      </c>
      <c r="DD120" s="56">
        <f>'2019'!CV15</f>
        <v>10</v>
      </c>
      <c r="DE120" s="56">
        <f>'2019'!CW15</f>
        <v>0</v>
      </c>
      <c r="DF120" s="58">
        <f>'2019'!CX15</f>
        <v>10</v>
      </c>
      <c r="DG120" s="55">
        <f>'2019'!CY15</f>
        <v>1451</v>
      </c>
      <c r="DH120" s="56">
        <f>'2019'!CZ15</f>
        <v>2592</v>
      </c>
      <c r="DI120" s="56">
        <f>'2019'!DA15</f>
        <v>16</v>
      </c>
      <c r="DJ120" s="56">
        <f>'2019'!DB15</f>
        <v>27</v>
      </c>
      <c r="DK120" s="56">
        <f>'2019'!DC15</f>
        <v>288</v>
      </c>
      <c r="DL120" s="56">
        <f>'2019'!DD15</f>
        <v>46</v>
      </c>
      <c r="DM120" s="57">
        <f>'2019'!DE15</f>
        <v>5</v>
      </c>
      <c r="DN120" s="57">
        <f>'2019'!DF15</f>
        <v>52.9</v>
      </c>
      <c r="DO120" s="57">
        <f>'2019'!DG15</f>
        <v>3.23</v>
      </c>
      <c r="DP120" s="57">
        <f>'2019'!DH15</f>
        <v>29.5</v>
      </c>
      <c r="DQ120" s="56">
        <f>'2019'!DI15</f>
        <v>105</v>
      </c>
      <c r="DR120" s="56">
        <f>'2019'!DJ15</f>
        <v>2099</v>
      </c>
      <c r="DS120" s="56">
        <f>'2019'!DK15</f>
        <v>17</v>
      </c>
      <c r="DT120" s="56">
        <f>'2019'!DL15</f>
        <v>0</v>
      </c>
      <c r="DU120" s="58">
        <f>'2019'!DM15</f>
        <v>14</v>
      </c>
    </row>
    <row r="121" spans="1:125" ht="15.75" customHeight="1" x14ac:dyDescent="0.2">
      <c r="A121" s="33">
        <f t="shared" si="0"/>
        <v>119</v>
      </c>
      <c r="B121" s="11">
        <f>'2020'!A14</f>
        <v>12</v>
      </c>
      <c r="C121" s="11">
        <v>2020</v>
      </c>
      <c r="D121" s="34" t="str">
        <f>'2020'!B14</f>
        <v>DeeJay Dallas</v>
      </c>
      <c r="E121" s="14">
        <f>'2020'!C14</f>
        <v>6.4666666666666668</v>
      </c>
      <c r="F121" s="14">
        <f t="shared" si="6"/>
        <v>52</v>
      </c>
      <c r="G121" s="35">
        <f t="shared" si="2"/>
        <v>-0.31905575580046724</v>
      </c>
      <c r="H121" s="36" t="str">
        <f>'2020'!D14</f>
        <v>Miami</v>
      </c>
      <c r="I121" s="37">
        <f>'2020'!E14</f>
        <v>4</v>
      </c>
      <c r="J121" s="38">
        <f>'2020'!F14</f>
        <v>36054</v>
      </c>
      <c r="K121" s="39">
        <f>'2020'!G14</f>
        <v>26.627397260273973</v>
      </c>
      <c r="L121" s="39" t="str">
        <f>'2020'!H14</f>
        <v>JR</v>
      </c>
      <c r="M121" s="39">
        <f>'2020'!I14</f>
        <v>21.616438356164384</v>
      </c>
      <c r="N121" s="39" t="str">
        <f t="shared" si="3"/>
        <v>BELL CALF</v>
      </c>
      <c r="O121" s="39" t="str">
        <f t="shared" si="9"/>
        <v>SLASHER</v>
      </c>
      <c r="P121" s="37">
        <f>'2020'!J14</f>
        <v>70</v>
      </c>
      <c r="Q121" s="37">
        <f>'2020'!K14</f>
        <v>217</v>
      </c>
      <c r="R121" s="37">
        <f>'2020'!L14</f>
        <v>4.58</v>
      </c>
      <c r="S121" s="40">
        <f>'2020'!M14</f>
        <v>144</v>
      </c>
      <c r="T121" s="41">
        <f>'2020'!N14</f>
        <v>0</v>
      </c>
      <c r="U121" s="42">
        <f>'2020'!O14</f>
        <v>0</v>
      </c>
      <c r="V121" s="42">
        <f>'2020'!P14</f>
        <v>5.8935723822239175E-2</v>
      </c>
      <c r="W121" s="42">
        <f>'2020'!Q14</f>
        <v>0.15030017152658662</v>
      </c>
      <c r="X121" s="42">
        <f>'2020'!R14</f>
        <v>0.17322999581064097</v>
      </c>
      <c r="Y121" s="42">
        <f>'2020'!S14</f>
        <v>0.17322999581064097</v>
      </c>
      <c r="Z121" s="42">
        <f>'2020'!T14</f>
        <v>0.15590699622957688</v>
      </c>
      <c r="AA121" s="42">
        <f>'2020'!U14</f>
        <v>3.9080459770114942E-2</v>
      </c>
      <c r="AB121" s="42">
        <f>'2020'!V14</f>
        <v>4.3223217042297007E-2</v>
      </c>
      <c r="AC121" s="42">
        <f>'2020'!W14</f>
        <v>4.3223217042297007E-2</v>
      </c>
      <c r="AD121" s="43">
        <f>'2020'!X14</f>
        <v>3.8900895338067308E-2</v>
      </c>
      <c r="AE121" s="44">
        <f>'2020'!Y14</f>
        <v>19.969863013698632</v>
      </c>
      <c r="AF121" s="45">
        <f>'2020'!Z14</f>
        <v>98.634266097994285</v>
      </c>
      <c r="AG121" s="45">
        <f>'2020'!AA14</f>
        <v>31.132857142857141</v>
      </c>
      <c r="AH121" s="45">
        <f>'2020'!AB14</f>
        <v>0.31304347826086959</v>
      </c>
      <c r="AI121" s="45">
        <f>'2020'!AC14</f>
        <v>6</v>
      </c>
      <c r="AJ121" s="45">
        <f t="shared" si="4"/>
        <v>14.409090909090908</v>
      </c>
      <c r="AK121" s="45">
        <f t="shared" si="43"/>
        <v>0.10852713178294573</v>
      </c>
      <c r="AL121" s="45">
        <f>'2020'!AD14</f>
        <v>118</v>
      </c>
      <c r="AM121" s="45">
        <f>'2020'!AE14</f>
        <v>3.67</v>
      </c>
      <c r="AN121" s="46">
        <f>'2020'!AF14</f>
        <v>54.2</v>
      </c>
      <c r="AO121" s="47">
        <f>'2020'!AG14</f>
        <v>2</v>
      </c>
      <c r="AP121" s="48">
        <f>'2020'!AH14</f>
        <v>4</v>
      </c>
      <c r="AQ121" s="48">
        <f>'2020'!AI14</f>
        <v>5</v>
      </c>
      <c r="AR121" s="48">
        <f t="shared" si="45"/>
        <v>4</v>
      </c>
      <c r="AS121" s="48">
        <f>'2020'!AK14</f>
        <v>8</v>
      </c>
      <c r="AT121" s="48">
        <f>'2020'!AL14</f>
        <v>3</v>
      </c>
      <c r="AU121" s="48">
        <f>'2020'!AM14</f>
        <v>5</v>
      </c>
      <c r="AV121" s="48">
        <f>'2020'!AN14</f>
        <v>3</v>
      </c>
      <c r="AW121" s="49" t="str">
        <f t="shared" si="46"/>
        <v>-</v>
      </c>
      <c r="AX121" s="50">
        <f>'2020'!AP14</f>
        <v>0</v>
      </c>
      <c r="AY121" s="55">
        <f>'2020'!AQ14</f>
        <v>0</v>
      </c>
      <c r="AZ121" s="56">
        <f>'2020'!AR14</f>
        <v>1548</v>
      </c>
      <c r="BA121" s="56">
        <f>'2020'!AS14</f>
        <v>0</v>
      </c>
      <c r="BB121" s="56">
        <f>'2020'!AT14</f>
        <v>20</v>
      </c>
      <c r="BC121" s="56">
        <f>'2020'!AU14</f>
        <v>0</v>
      </c>
      <c r="BD121" s="56">
        <f>'2020'!AV14</f>
        <v>0</v>
      </c>
      <c r="BE121" s="57">
        <f>'2020'!AW14</f>
        <v>0</v>
      </c>
      <c r="BF121" s="57">
        <f>'2020'!AX14</f>
        <v>0</v>
      </c>
      <c r="BG121" s="57">
        <f>'2020'!AY14</f>
        <v>0</v>
      </c>
      <c r="BH121" s="57">
        <f>'2020'!AZ14</f>
        <v>0</v>
      </c>
      <c r="BI121" s="56">
        <f>'2020'!BA14</f>
        <v>0</v>
      </c>
      <c r="BJ121" s="56">
        <f>'2020'!BB14</f>
        <v>3602</v>
      </c>
      <c r="BK121" s="56">
        <f>'2020'!BC14</f>
        <v>0</v>
      </c>
      <c r="BL121" s="56">
        <f>'2020'!BD14</f>
        <v>0</v>
      </c>
      <c r="BM121" s="58">
        <f>'2020'!BE14</f>
        <v>18</v>
      </c>
      <c r="BN121" s="55">
        <f>'2020'!BF14</f>
        <v>0</v>
      </c>
      <c r="BO121" s="56">
        <f>'2020'!BG14</f>
        <v>1973</v>
      </c>
      <c r="BP121" s="56">
        <f>'2020'!BH14</f>
        <v>0</v>
      </c>
      <c r="BQ121" s="56">
        <f>'2020'!BI14</f>
        <v>24</v>
      </c>
      <c r="BR121" s="56">
        <f>'2020'!BJ14</f>
        <v>0</v>
      </c>
      <c r="BS121" s="56">
        <f>'2020'!BK14</f>
        <v>0</v>
      </c>
      <c r="BT121" s="57">
        <f>'2020'!BL14</f>
        <v>0</v>
      </c>
      <c r="BU121" s="57">
        <f>'2020'!BM14</f>
        <v>0</v>
      </c>
      <c r="BV121" s="57">
        <f>'2020'!BN14</f>
        <v>0</v>
      </c>
      <c r="BW121" s="57">
        <f>'2020'!BO14</f>
        <v>0</v>
      </c>
      <c r="BX121" s="56">
        <f>'2020'!BP14</f>
        <v>0</v>
      </c>
      <c r="BY121" s="56">
        <f>'2020'!BQ14</f>
        <v>3564</v>
      </c>
      <c r="BZ121" s="56">
        <f>'2020'!BR14</f>
        <v>0</v>
      </c>
      <c r="CA121" s="56">
        <f>'2020'!BS14</f>
        <v>0</v>
      </c>
      <c r="CB121" s="58">
        <f>'2020'!BT14</f>
        <v>27</v>
      </c>
      <c r="CC121" s="55">
        <f>'2020'!BU14</f>
        <v>217</v>
      </c>
      <c r="CD121" s="56">
        <f>'2020'!BV14</f>
        <v>2090</v>
      </c>
      <c r="CE121" s="56">
        <f>'2020'!BW14</f>
        <v>3</v>
      </c>
      <c r="CF121" s="56">
        <f>'2020'!BX14</f>
        <v>19</v>
      </c>
      <c r="CG121" s="56">
        <f>'2020'!BY14</f>
        <v>41</v>
      </c>
      <c r="CH121" s="56">
        <f>'2020'!BZ14</f>
        <v>14</v>
      </c>
      <c r="CI121" s="57">
        <f>'2020'!CA14</f>
        <v>5.3</v>
      </c>
      <c r="CJ121" s="57">
        <f>'2020'!CB14</f>
        <v>160.30000000000001</v>
      </c>
      <c r="CK121" s="57">
        <f>'2020'!CC14</f>
        <v>4.24</v>
      </c>
      <c r="CL121" s="57">
        <f>'2020'!CD14</f>
        <v>45.6</v>
      </c>
      <c r="CM121" s="56">
        <f>'2020'!CE14</f>
        <v>92</v>
      </c>
      <c r="CN121" s="56">
        <f>'2020'!CF14</f>
        <v>3153</v>
      </c>
      <c r="CO121" s="56">
        <f>'2020'!CG14</f>
        <v>4</v>
      </c>
      <c r="CP121" s="56">
        <f>'2020'!CH14</f>
        <v>0</v>
      </c>
      <c r="CQ121" s="58">
        <f>'2020'!CI14</f>
        <v>26</v>
      </c>
      <c r="CR121" s="55">
        <f>'2020'!CJ14</f>
        <v>616</v>
      </c>
      <c r="CS121" s="56">
        <f>'2020'!CK14</f>
        <v>2489</v>
      </c>
      <c r="CT121" s="56">
        <f>'2020'!CL14</f>
        <v>6</v>
      </c>
      <c r="CU121" s="56">
        <f>'2020'!CM14</f>
        <v>25</v>
      </c>
      <c r="CV121" s="56">
        <f>'2020'!CN14</f>
        <v>109</v>
      </c>
      <c r="CW121" s="56">
        <f>'2020'!CO14</f>
        <v>31</v>
      </c>
      <c r="CX121" s="57">
        <f>'2020'!CP14</f>
        <v>5.7</v>
      </c>
      <c r="CY121" s="57">
        <f>'2020'!CQ14</f>
        <v>107.9</v>
      </c>
      <c r="CZ121" s="57">
        <f>'2020'!CR14</f>
        <v>3.67</v>
      </c>
      <c r="DA121" s="57">
        <f>'2020'!CS14</f>
        <v>54.2</v>
      </c>
      <c r="DB121" s="56">
        <f>'2020'!CT14</f>
        <v>85</v>
      </c>
      <c r="DC121" s="56">
        <f>'2020'!CU14</f>
        <v>2175</v>
      </c>
      <c r="DD121" s="56">
        <f>'2020'!CV14</f>
        <v>4</v>
      </c>
      <c r="DE121" s="56">
        <f>'2020'!CW14</f>
        <v>0</v>
      </c>
      <c r="DF121" s="58">
        <f>'2020'!CX14</f>
        <v>19</v>
      </c>
      <c r="DG121" s="55">
        <f>'2020'!CY14</f>
        <v>687</v>
      </c>
      <c r="DH121" s="56">
        <f>'2020'!CZ14</f>
        <v>1535</v>
      </c>
      <c r="DI121" s="56">
        <f>'2020'!DA14</f>
        <v>8</v>
      </c>
      <c r="DJ121" s="56">
        <f>'2020'!DB14</f>
        <v>16</v>
      </c>
      <c r="DK121" s="56">
        <f>'2020'!DC14</f>
        <v>115</v>
      </c>
      <c r="DL121" s="56">
        <f>'2020'!DD14</f>
        <v>36</v>
      </c>
      <c r="DM121" s="57">
        <f>'2020'!DE14</f>
        <v>6</v>
      </c>
      <c r="DN121" s="57">
        <f>'2020'!DF14</f>
        <v>118</v>
      </c>
      <c r="DO121" s="57">
        <f>'2020'!DG14</f>
        <v>3.54</v>
      </c>
      <c r="DP121" s="57">
        <f>'2020'!DH14</f>
        <v>49.6</v>
      </c>
      <c r="DQ121" s="56">
        <f>'2020'!DI14</f>
        <v>140</v>
      </c>
      <c r="DR121" s="56">
        <f>'2020'!DJ14</f>
        <v>3239</v>
      </c>
      <c r="DS121" s="56">
        <f>'2020'!DK14</f>
        <v>14</v>
      </c>
      <c r="DT121" s="56">
        <f>'2020'!DL14</f>
        <v>0</v>
      </c>
      <c r="DU121" s="58">
        <f>'2020'!DM14</f>
        <v>27</v>
      </c>
    </row>
    <row r="122" spans="1:125" ht="15.75" customHeight="1" x14ac:dyDescent="0.2">
      <c r="A122" s="33">
        <f t="shared" si="0"/>
        <v>120</v>
      </c>
      <c r="B122" s="11">
        <f>'2022'!A15</f>
        <v>13</v>
      </c>
      <c r="C122" s="11">
        <v>2022</v>
      </c>
      <c r="D122" s="34" t="str">
        <f>'2022'!B15</f>
        <v>Zamir White</v>
      </c>
      <c r="E122" s="14">
        <f>'2022'!C15</f>
        <v>6.4333333333333336</v>
      </c>
      <c r="F122" s="14">
        <f t="shared" si="6"/>
        <v>51.6</v>
      </c>
      <c r="G122" s="35">
        <f t="shared" si="2"/>
        <v>-0.33276451238710636</v>
      </c>
      <c r="H122" s="36" t="str">
        <f>'2022'!D15</f>
        <v>Georgia</v>
      </c>
      <c r="I122" s="37">
        <f>'2022'!E15</f>
        <v>1</v>
      </c>
      <c r="J122" s="38">
        <f>'2022'!F15</f>
        <v>36421</v>
      </c>
      <c r="K122" s="39">
        <f>'2022'!G15</f>
        <v>25.621917808219177</v>
      </c>
      <c r="L122" s="39" t="str">
        <f>'2022'!H15</f>
        <v>JR</v>
      </c>
      <c r="M122" s="39">
        <f>'2022'!I15</f>
        <v>22.624657534246577</v>
      </c>
      <c r="N122" s="39" t="str">
        <f t="shared" si="3"/>
        <v>DYNAMIC</v>
      </c>
      <c r="O122" s="39" t="str">
        <f t="shared" si="9"/>
        <v>PLODDER</v>
      </c>
      <c r="P122" s="37">
        <f>'2022'!J15</f>
        <v>72</v>
      </c>
      <c r="Q122" s="37">
        <f>'2022'!K15</f>
        <v>214</v>
      </c>
      <c r="R122" s="37">
        <f>'2022'!L15</f>
        <v>4.4000000000000004</v>
      </c>
      <c r="S122" s="40">
        <f>'2022'!M15</f>
        <v>122</v>
      </c>
      <c r="T122" s="41">
        <f>'2022'!N15</f>
        <v>0</v>
      </c>
      <c r="U122" s="42">
        <f>'2022'!O15</f>
        <v>0</v>
      </c>
      <c r="V122" s="42">
        <f>'2022'!P15</f>
        <v>7.4916856292665854E-2</v>
      </c>
      <c r="W122" s="42">
        <f>'2022'!Q15</f>
        <v>0.19240745107286017</v>
      </c>
      <c r="X122" s="42">
        <f>'2022'!R15</f>
        <v>0.12319703586079132</v>
      </c>
      <c r="Y122" s="42">
        <f>'2022'!S15</f>
        <v>0.15780224346682575</v>
      </c>
      <c r="Z122" s="42">
        <f>'2022'!T15</f>
        <v>0.15780224346682575</v>
      </c>
      <c r="AA122" s="42">
        <f>'2022'!U15</f>
        <v>1.4805922368947578E-2</v>
      </c>
      <c r="AB122" s="42">
        <f>'2022'!V15</f>
        <v>1.9057702488088937E-2</v>
      </c>
      <c r="AC122" s="42">
        <f>'2022'!W15</f>
        <v>1.9057702488088937E-2</v>
      </c>
      <c r="AD122" s="43">
        <f>'2022'!X15</f>
        <v>1.9057702488088937E-2</v>
      </c>
      <c r="AE122" s="44">
        <f>'2022'!Y15</f>
        <v>20.980821917808218</v>
      </c>
      <c r="AF122" s="45">
        <f>'2022'!Z15</f>
        <v>114.19131206884772</v>
      </c>
      <c r="AG122" s="45">
        <f>'2022'!AA15</f>
        <v>29.0204475308642</v>
      </c>
      <c r="AH122" s="45">
        <f>'2022'!AB15</f>
        <v>0.22981366459627328</v>
      </c>
      <c r="AI122" s="45">
        <f>'2022'!AC15</f>
        <v>5.4</v>
      </c>
      <c r="AJ122" s="45">
        <f t="shared" si="4"/>
        <v>8.0625</v>
      </c>
      <c r="AK122" s="45">
        <f t="shared" si="43"/>
        <v>4.7337278106508875E-2</v>
      </c>
      <c r="AL122" s="45">
        <f>'2022'!AD15</f>
        <v>83.1</v>
      </c>
      <c r="AM122" s="45">
        <f>'2022'!AE15</f>
        <v>3.6</v>
      </c>
      <c r="AN122" s="46">
        <f>'2022'!AF15</f>
        <v>34.9</v>
      </c>
      <c r="AO122" s="47">
        <f>'2022'!AG15</f>
        <v>2</v>
      </c>
      <c r="AP122" s="48">
        <f>'2022'!AH15</f>
        <v>1</v>
      </c>
      <c r="AQ122" s="48">
        <f>'2022'!AI15</f>
        <v>3</v>
      </c>
      <c r="AR122" s="48">
        <f t="shared" si="45"/>
        <v>10</v>
      </c>
      <c r="AS122" s="48">
        <f>'2022'!AK15</f>
        <v>5</v>
      </c>
      <c r="AT122" s="48">
        <f>'2022'!AL15</f>
        <v>1</v>
      </c>
      <c r="AU122" s="48">
        <f>'2022'!AM15</f>
        <v>2</v>
      </c>
      <c r="AV122" s="48">
        <f>'2022'!AN15</f>
        <v>2</v>
      </c>
      <c r="AW122" s="49" t="str">
        <f t="shared" si="46"/>
        <v>-</v>
      </c>
      <c r="AX122" s="50">
        <f>'2022'!AP15</f>
        <v>1</v>
      </c>
      <c r="AY122" s="55">
        <f>'2022'!AQ15</f>
        <v>0</v>
      </c>
      <c r="AZ122" s="56">
        <f>'2022'!AR15</f>
        <v>3876</v>
      </c>
      <c r="BA122" s="56">
        <f>'2022'!AS15</f>
        <v>0</v>
      </c>
      <c r="BB122" s="56">
        <f>'2022'!AT15</f>
        <v>42</v>
      </c>
      <c r="BC122" s="56">
        <f>'2022'!AU15</f>
        <v>0</v>
      </c>
      <c r="BD122" s="56">
        <f>'2022'!AV15</f>
        <v>0</v>
      </c>
      <c r="BE122" s="57">
        <f>'2022'!AW15</f>
        <v>0</v>
      </c>
      <c r="BF122" s="57">
        <f>'2022'!AX15</f>
        <v>0</v>
      </c>
      <c r="BG122" s="57">
        <f>'2022'!AY15</f>
        <v>0</v>
      </c>
      <c r="BH122" s="57">
        <f>'2022'!AZ15</f>
        <v>0</v>
      </c>
      <c r="BI122" s="56">
        <f>'2022'!BA15</f>
        <v>0</v>
      </c>
      <c r="BJ122" s="56">
        <f>'2022'!BB15</f>
        <v>2653</v>
      </c>
      <c r="BK122" s="56">
        <f>'2022'!BC15</f>
        <v>0</v>
      </c>
      <c r="BL122" s="56">
        <f>'2022'!BD15</f>
        <v>0</v>
      </c>
      <c r="BM122" s="58">
        <f>'2022'!BE15</f>
        <v>24</v>
      </c>
      <c r="BN122" s="55">
        <f>'2022'!BF15</f>
        <v>0</v>
      </c>
      <c r="BO122" s="56">
        <f>'2022'!BG15</f>
        <v>3343</v>
      </c>
      <c r="BP122" s="56">
        <f>'2022'!BH15</f>
        <v>0</v>
      </c>
      <c r="BQ122" s="56">
        <f>'2022'!BI15</f>
        <v>30</v>
      </c>
      <c r="BR122" s="56">
        <f>'2022'!BJ15</f>
        <v>0</v>
      </c>
      <c r="BS122" s="56">
        <f>'2022'!BK15</f>
        <v>0</v>
      </c>
      <c r="BT122" s="57">
        <f>'2022'!BL15</f>
        <v>0</v>
      </c>
      <c r="BU122" s="57">
        <f>'2022'!BM15</f>
        <v>0</v>
      </c>
      <c r="BV122" s="57">
        <f>'2022'!BN15</f>
        <v>0</v>
      </c>
      <c r="BW122" s="57">
        <f>'2022'!BO15</f>
        <v>0</v>
      </c>
      <c r="BX122" s="56">
        <f>'2022'!BP15</f>
        <v>0</v>
      </c>
      <c r="BY122" s="56">
        <f>'2022'!BQ15</f>
        <v>3165</v>
      </c>
      <c r="BZ122" s="56">
        <f>'2022'!BR15</f>
        <v>0</v>
      </c>
      <c r="CA122" s="56">
        <f>'2022'!BS15</f>
        <v>0</v>
      </c>
      <c r="CB122" s="58">
        <f>'2022'!BT15</f>
        <v>34</v>
      </c>
      <c r="CC122" s="55">
        <f>'2022'!BU15</f>
        <v>408</v>
      </c>
      <c r="CD122" s="56">
        <f>'2022'!BV15</f>
        <v>2591</v>
      </c>
      <c r="CE122" s="56">
        <f>'2022'!BW15</f>
        <v>3</v>
      </c>
      <c r="CF122" s="56">
        <f>'2022'!BX15</f>
        <v>21</v>
      </c>
      <c r="CG122" s="56">
        <f>'2022'!BY15</f>
        <v>78</v>
      </c>
      <c r="CH122" s="56">
        <f>'2022'!BZ15</f>
        <v>19</v>
      </c>
      <c r="CI122" s="57">
        <f>'2022'!CA15</f>
        <v>5.2</v>
      </c>
      <c r="CJ122" s="57">
        <f>'2022'!CB15</f>
        <v>94.2</v>
      </c>
      <c r="CK122" s="57">
        <f>'2022'!CC15</f>
        <v>3.59</v>
      </c>
      <c r="CL122" s="57">
        <f>'2022'!CD15</f>
        <v>16.899999999999999</v>
      </c>
      <c r="CM122" s="56">
        <f>'2022'!CE15</f>
        <v>20</v>
      </c>
      <c r="CN122" s="56">
        <f>'2022'!CF15</f>
        <v>3122</v>
      </c>
      <c r="CO122" s="56">
        <f>'2022'!CG15</f>
        <v>2</v>
      </c>
      <c r="CP122" s="56">
        <f>'2022'!CH15</f>
        <v>0</v>
      </c>
      <c r="CQ122" s="58">
        <f>'2022'!CI15</f>
        <v>26</v>
      </c>
      <c r="CR122" s="55">
        <f>'2022'!CJ15</f>
        <v>779</v>
      </c>
      <c r="CS122" s="56">
        <f>'2022'!CK15</f>
        <v>1742</v>
      </c>
      <c r="CT122" s="56">
        <f>'2022'!CL15</f>
        <v>11</v>
      </c>
      <c r="CU122" s="56">
        <f>'2022'!CM15</f>
        <v>18</v>
      </c>
      <c r="CV122" s="56">
        <f>'2022'!CN15</f>
        <v>144</v>
      </c>
      <c r="CW122" s="56">
        <f>'2022'!CO15</f>
        <v>27</v>
      </c>
      <c r="CX122" s="57">
        <f>'2022'!CP15</f>
        <v>5.4</v>
      </c>
      <c r="CY122" s="57">
        <f>'2022'!CQ15</f>
        <v>51.9</v>
      </c>
      <c r="CZ122" s="57">
        <f>'2022'!CR15</f>
        <v>2.78</v>
      </c>
      <c r="DA122" s="57">
        <f>'2022'!CS15</f>
        <v>34.9</v>
      </c>
      <c r="DB122" s="56">
        <f>'2022'!CT15</f>
        <v>37</v>
      </c>
      <c r="DC122" s="56">
        <f>'2022'!CU15</f>
        <v>2499</v>
      </c>
      <c r="DD122" s="56">
        <f>'2022'!CV15</f>
        <v>6</v>
      </c>
      <c r="DE122" s="56">
        <f>'2022'!CW15</f>
        <v>0</v>
      </c>
      <c r="DF122" s="58">
        <f>'2022'!CX15</f>
        <v>19</v>
      </c>
      <c r="DG122" s="55">
        <f>'2022'!CY15</f>
        <v>859</v>
      </c>
      <c r="DH122" s="56">
        <f>'2022'!CZ15</f>
        <v>3779</v>
      </c>
      <c r="DI122" s="56">
        <f>'2022'!DA15</f>
        <v>11</v>
      </c>
      <c r="DJ122" s="56">
        <f>'2022'!DB15</f>
        <v>29</v>
      </c>
      <c r="DK122" s="56">
        <f>'2022'!DC15</f>
        <v>161</v>
      </c>
      <c r="DL122" s="56">
        <f>'2022'!DD15</f>
        <v>37</v>
      </c>
      <c r="DM122" s="57">
        <f>'2022'!DE15</f>
        <v>5.3</v>
      </c>
      <c r="DN122" s="57">
        <f>'2022'!DF15</f>
        <v>83.1</v>
      </c>
      <c r="DO122" s="57">
        <f>'2022'!DG15</f>
        <v>3.6</v>
      </c>
      <c r="DP122" s="57">
        <f>'2022'!DH15</f>
        <v>25</v>
      </c>
      <c r="DQ122" s="56">
        <f>'2022'!DI15</f>
        <v>72</v>
      </c>
      <c r="DR122" s="56">
        <f>'2022'!DJ15</f>
        <v>3778</v>
      </c>
      <c r="DS122" s="56">
        <f>'2022'!DK15</f>
        <v>8</v>
      </c>
      <c r="DT122" s="56">
        <f>'2022'!DL15</f>
        <v>0</v>
      </c>
      <c r="DU122" s="58">
        <f>'2022'!DM15</f>
        <v>39</v>
      </c>
    </row>
    <row r="123" spans="1:125" ht="15.75" customHeight="1" x14ac:dyDescent="0.2">
      <c r="A123" s="33">
        <f t="shared" si="0"/>
        <v>121</v>
      </c>
      <c r="B123" s="11">
        <f>'2019'!A16</f>
        <v>14</v>
      </c>
      <c r="C123" s="11">
        <v>2019</v>
      </c>
      <c r="D123" s="34" t="str">
        <f>'2019'!B16</f>
        <v>Jordan Scarlett</v>
      </c>
      <c r="E123" s="14">
        <f>'2019'!C16</f>
        <v>6.3944444444444439</v>
      </c>
      <c r="F123" s="14">
        <f t="shared" si="6"/>
        <v>51.2</v>
      </c>
      <c r="G123" s="35">
        <f t="shared" si="2"/>
        <v>-0.34875806173818569</v>
      </c>
      <c r="H123" s="36" t="str">
        <f>'2019'!D16</f>
        <v>Florida</v>
      </c>
      <c r="I123" s="37">
        <f>'2019'!E16</f>
        <v>1</v>
      </c>
      <c r="J123" s="38">
        <f>'2019'!F16</f>
        <v>35104</v>
      </c>
      <c r="K123" s="39">
        <f>'2019'!G16</f>
        <v>29.230136986301371</v>
      </c>
      <c r="L123" s="39" t="str">
        <f>'2019'!H16</f>
        <v>JR</v>
      </c>
      <c r="M123" s="39">
        <f>'2019'!I16</f>
        <v>23.221917808219178</v>
      </c>
      <c r="N123" s="39" t="str">
        <f t="shared" si="3"/>
        <v>DYNAMIC</v>
      </c>
      <c r="O123" s="39" t="str">
        <f t="shared" si="9"/>
        <v>3DOWN</v>
      </c>
      <c r="P123" s="37">
        <f>'2019'!J16</f>
        <v>71</v>
      </c>
      <c r="Q123" s="37">
        <f>'2019'!K16</f>
        <v>208</v>
      </c>
      <c r="R123" s="37">
        <f>'2019'!L16</f>
        <v>4.47</v>
      </c>
      <c r="S123" s="40">
        <f>'2019'!M16</f>
        <v>154</v>
      </c>
      <c r="T123" s="41">
        <f>'2019'!N16</f>
        <v>0</v>
      </c>
      <c r="U123" s="42">
        <f>'2019'!O16</f>
        <v>3.8922155688622756E-2</v>
      </c>
      <c r="V123" s="42">
        <f>'2019'!P16</f>
        <v>0.2039355992844365</v>
      </c>
      <c r="W123" s="42">
        <f>'2019'!Q16</f>
        <v>0</v>
      </c>
      <c r="X123" s="42">
        <f>'2019'!R16</f>
        <v>0.15269515053181901</v>
      </c>
      <c r="Y123" s="42">
        <f>'2019'!S16</f>
        <v>0.17831537490812777</v>
      </c>
      <c r="Z123" s="42">
        <f>'2019'!T16</f>
        <v>0.17831537490812777</v>
      </c>
      <c r="AA123" s="42">
        <f>'2019'!U16</f>
        <v>0</v>
      </c>
      <c r="AB123" s="42">
        <f>'2019'!V16</f>
        <v>2.7377521613832854E-2</v>
      </c>
      <c r="AC123" s="42">
        <f>'2019'!W16</f>
        <v>2.7377521613832854E-2</v>
      </c>
      <c r="AD123" s="43">
        <f>'2019'!X16</f>
        <v>2.7377521613832854E-2</v>
      </c>
      <c r="AE123" s="44">
        <f>'2019'!Y16</f>
        <v>20.575342465753426</v>
      </c>
      <c r="AF123" s="45">
        <f>'2019'!Z16</f>
        <v>104.19892491456234</v>
      </c>
      <c r="AG123" s="45">
        <f>'2019'!AA16</f>
        <v>29.006943066851814</v>
      </c>
      <c r="AH123" s="45">
        <f>'2019'!AB16</f>
        <v>0.32061068702290074</v>
      </c>
      <c r="AI123" s="45">
        <f>'2019'!AC16</f>
        <v>5.9</v>
      </c>
      <c r="AJ123" s="45">
        <f t="shared" si="4"/>
        <v>7.1428571428571432</v>
      </c>
      <c r="AK123" s="45">
        <f t="shared" si="43"/>
        <v>6.4285714285714279E-2</v>
      </c>
      <c r="AL123" s="45">
        <f>'2019'!AD16</f>
        <v>125.5</v>
      </c>
      <c r="AM123" s="45">
        <f>'2019'!AE16</f>
        <v>3.99</v>
      </c>
      <c r="AN123" s="46">
        <f>'2019'!AF16</f>
        <v>37.1</v>
      </c>
      <c r="AO123" s="47">
        <f>'2019'!AG16</f>
        <v>3</v>
      </c>
      <c r="AP123" s="48">
        <f>'2019'!AH16</f>
        <v>3</v>
      </c>
      <c r="AQ123" s="48">
        <f>'2019'!AI16</f>
        <v>3</v>
      </c>
      <c r="AR123" s="48">
        <f t="shared" si="45"/>
        <v>7</v>
      </c>
      <c r="AS123" s="48">
        <f>'2019'!AK16</f>
        <v>9</v>
      </c>
      <c r="AT123" s="48">
        <f>'2019'!AL16</f>
        <v>2</v>
      </c>
      <c r="AU123" s="48">
        <f>'2019'!AM16</f>
        <v>6</v>
      </c>
      <c r="AV123" s="48">
        <f>'2019'!AN16</f>
        <v>4</v>
      </c>
      <c r="AW123" s="49" t="str">
        <f t="shared" si="46"/>
        <v>-</v>
      </c>
      <c r="AX123" s="50">
        <f>'2019'!AP16</f>
        <v>0</v>
      </c>
      <c r="AY123" s="55">
        <f>'2019'!AQ16</f>
        <v>0</v>
      </c>
      <c r="AZ123" s="56">
        <f>'2019'!AR16</f>
        <v>2252</v>
      </c>
      <c r="BA123" s="56">
        <f>'2019'!AS16</f>
        <v>0</v>
      </c>
      <c r="BB123" s="56">
        <f>'2019'!AT16</f>
        <v>22</v>
      </c>
      <c r="BC123" s="56">
        <f>'2019'!AU16</f>
        <v>0</v>
      </c>
      <c r="BD123" s="56">
        <f>'2019'!AV16</f>
        <v>0</v>
      </c>
      <c r="BE123" s="57">
        <f>'2019'!AW16</f>
        <v>0</v>
      </c>
      <c r="BF123" s="57">
        <f>'2019'!AX16</f>
        <v>0</v>
      </c>
      <c r="BG123" s="57">
        <f>'2019'!AY16</f>
        <v>0</v>
      </c>
      <c r="BH123" s="57">
        <f>'2019'!AZ16</f>
        <v>0</v>
      </c>
      <c r="BI123" s="56">
        <f>'2019'!BA16</f>
        <v>0</v>
      </c>
      <c r="BJ123" s="56">
        <f>'2019'!BB16</f>
        <v>2159</v>
      </c>
      <c r="BK123" s="56">
        <f>'2019'!BC16</f>
        <v>0</v>
      </c>
      <c r="BL123" s="56">
        <f>'2019'!BD16</f>
        <v>0</v>
      </c>
      <c r="BM123" s="58">
        <f>'2019'!BE16</f>
        <v>18</v>
      </c>
      <c r="BN123" s="55">
        <f>'2019'!BF16</f>
        <v>181</v>
      </c>
      <c r="BO123" s="56">
        <f>'2019'!BG16</f>
        <v>1777</v>
      </c>
      <c r="BP123" s="56">
        <f>'2019'!BH16</f>
        <v>1</v>
      </c>
      <c r="BQ123" s="56">
        <f>'2019'!BI16</f>
        <v>19</v>
      </c>
      <c r="BR123" s="56">
        <f>'2019'!BJ16</f>
        <v>34</v>
      </c>
      <c r="BS123" s="56">
        <f>'2019'!BK16</f>
        <v>10</v>
      </c>
      <c r="BT123" s="57">
        <f>'2019'!BL16</f>
        <v>5.3</v>
      </c>
      <c r="BU123" s="57">
        <f>'2019'!BM16</f>
        <v>109.2</v>
      </c>
      <c r="BV123" s="57">
        <f>'2019'!BN16</f>
        <v>3.82</v>
      </c>
      <c r="BW123" s="57">
        <f>'2019'!BO16</f>
        <v>52.5</v>
      </c>
      <c r="BX123" s="56">
        <f>'2019'!BP16</f>
        <v>1</v>
      </c>
      <c r="BY123" s="56">
        <f>'2019'!BQ16</f>
        <v>2899</v>
      </c>
      <c r="BZ123" s="56">
        <f>'2019'!BR16</f>
        <v>1</v>
      </c>
      <c r="CA123" s="56">
        <f>'2019'!BS16</f>
        <v>0</v>
      </c>
      <c r="CB123" s="58">
        <f>'2019'!BT16</f>
        <v>20</v>
      </c>
      <c r="CC123" s="55">
        <f>'2019'!BU16</f>
        <v>889</v>
      </c>
      <c r="CD123" s="56">
        <f>'2019'!BV16</f>
        <v>1667</v>
      </c>
      <c r="CE123" s="56">
        <f>'2019'!BW16</f>
        <v>6</v>
      </c>
      <c r="CF123" s="56">
        <f>'2019'!BX16</f>
        <v>11</v>
      </c>
      <c r="CG123" s="56">
        <f>'2019'!BY16</f>
        <v>179</v>
      </c>
      <c r="CH123" s="56">
        <f>'2019'!BZ16</f>
        <v>50</v>
      </c>
      <c r="CI123" s="57">
        <f>'2019'!CA16</f>
        <v>5</v>
      </c>
      <c r="CJ123" s="57">
        <f>'2019'!CB16</f>
        <v>104.5</v>
      </c>
      <c r="CK123" s="57">
        <f>'2019'!CC16</f>
        <v>3.75</v>
      </c>
      <c r="CL123" s="57">
        <f>'2019'!CD16</f>
        <v>26</v>
      </c>
      <c r="CM123" s="56">
        <f>'2019'!CE16</f>
        <v>23</v>
      </c>
      <c r="CN123" s="56">
        <f>'2019'!CF16</f>
        <v>2805</v>
      </c>
      <c r="CO123" s="56">
        <f>'2019'!CG16</f>
        <v>4</v>
      </c>
      <c r="CP123" s="56">
        <f>'2019'!CH16</f>
        <v>0</v>
      </c>
      <c r="CQ123" s="58">
        <f>'2019'!CI16</f>
        <v>18</v>
      </c>
      <c r="CR123" s="55">
        <f>'2019'!CJ16</f>
        <v>0</v>
      </c>
      <c r="CS123" s="56">
        <f>'2019'!CK16</f>
        <v>1720</v>
      </c>
      <c r="CT123" s="56">
        <f>'2019'!CL16</f>
        <v>0</v>
      </c>
      <c r="CU123" s="56">
        <f>'2019'!CM16</f>
        <v>15</v>
      </c>
      <c r="CV123" s="56">
        <f>'2019'!CN16</f>
        <v>0</v>
      </c>
      <c r="CW123" s="56">
        <f>'2019'!CO16</f>
        <v>0</v>
      </c>
      <c r="CX123" s="57">
        <f>'2019'!CP16</f>
        <v>0</v>
      </c>
      <c r="CY123" s="57">
        <f>'2019'!CQ16</f>
        <v>0</v>
      </c>
      <c r="CZ123" s="57">
        <f>'2019'!CR16</f>
        <v>0</v>
      </c>
      <c r="DA123" s="57">
        <f>'2019'!CS16</f>
        <v>0</v>
      </c>
      <c r="DB123" s="56">
        <f>'2019'!CT16</f>
        <v>0</v>
      </c>
      <c r="DC123" s="56">
        <f>'2019'!CU16</f>
        <v>1975</v>
      </c>
      <c r="DD123" s="56">
        <f>'2019'!CV16</f>
        <v>0</v>
      </c>
      <c r="DE123" s="56">
        <f>'2019'!CW16</f>
        <v>0</v>
      </c>
      <c r="DF123" s="58">
        <f>'2019'!CX16</f>
        <v>10</v>
      </c>
      <c r="DG123" s="55">
        <f>'2019'!CY16</f>
        <v>771</v>
      </c>
      <c r="DH123" s="56">
        <f>'2019'!CZ16</f>
        <v>2771</v>
      </c>
      <c r="DI123" s="56">
        <f>'2019'!DA16</f>
        <v>5</v>
      </c>
      <c r="DJ123" s="56">
        <f>'2019'!DB16</f>
        <v>23</v>
      </c>
      <c r="DK123" s="56">
        <f>'2019'!DC16</f>
        <v>131</v>
      </c>
      <c r="DL123" s="56">
        <f>'2019'!DD16</f>
        <v>42</v>
      </c>
      <c r="DM123" s="57">
        <f>'2019'!DE16</f>
        <v>5.9</v>
      </c>
      <c r="DN123" s="57">
        <f>'2019'!DF16</f>
        <v>125.5</v>
      </c>
      <c r="DO123" s="57">
        <f>'2019'!DG16</f>
        <v>3.99</v>
      </c>
      <c r="DP123" s="57">
        <f>'2019'!DH16</f>
        <v>37.1</v>
      </c>
      <c r="DQ123" s="56">
        <f>'2019'!DI16</f>
        <v>76</v>
      </c>
      <c r="DR123" s="56">
        <f>'2019'!DJ16</f>
        <v>2776</v>
      </c>
      <c r="DS123" s="56">
        <f>'2019'!DK16</f>
        <v>9</v>
      </c>
      <c r="DT123" s="56">
        <f>'2019'!DL16</f>
        <v>0</v>
      </c>
      <c r="DU123" s="58">
        <f>'2019'!DM16</f>
        <v>28</v>
      </c>
    </row>
    <row r="124" spans="1:125" ht="15.75" customHeight="1" x14ac:dyDescent="0.2">
      <c r="A124" s="33">
        <f t="shared" si="0"/>
        <v>122</v>
      </c>
      <c r="B124" s="11">
        <f>'2025'!A21</f>
        <v>19</v>
      </c>
      <c r="C124" s="11">
        <v>2025</v>
      </c>
      <c r="D124" s="34" t="str">
        <f>'2025'!B21</f>
        <v>Raheim Sanders</v>
      </c>
      <c r="E124" s="14">
        <f>'2025'!C21</f>
        <v>6.3777777777777782</v>
      </c>
      <c r="F124" s="14">
        <f t="shared" si="6"/>
        <v>50.8</v>
      </c>
      <c r="G124" s="35">
        <f t="shared" si="2"/>
        <v>-0.35561244003150483</v>
      </c>
      <c r="H124" s="36" t="str">
        <f>'2025'!D21</f>
        <v>South Carolina</v>
      </c>
      <c r="I124" s="37">
        <f>'2025'!E21</f>
        <v>1</v>
      </c>
      <c r="J124" s="38">
        <f>'2025'!F21</f>
        <v>37415</v>
      </c>
      <c r="K124" s="39">
        <f>'2025'!G21</f>
        <v>22.898630136986302</v>
      </c>
      <c r="L124" s="39" t="str">
        <f>'2025'!H21</f>
        <v>SR</v>
      </c>
      <c r="M124" s="39">
        <f>'2025'!I21</f>
        <v>22.901369863013699</v>
      </c>
      <c r="N124" s="39" t="str">
        <f t="shared" si="3"/>
        <v>FREAK</v>
      </c>
      <c r="O124" s="39" t="str">
        <f t="shared" si="9"/>
        <v>PLODDER</v>
      </c>
      <c r="P124" s="37">
        <f>'2025'!J21</f>
        <v>72</v>
      </c>
      <c r="Q124" s="37">
        <f>'2025'!K21</f>
        <v>217</v>
      </c>
      <c r="R124" s="37">
        <f>'2025'!L21</f>
        <v>4.46</v>
      </c>
      <c r="S124" s="40">
        <f>'2025'!M21</f>
        <v>0</v>
      </c>
      <c r="T124" s="41">
        <f>'2025'!N21</f>
        <v>0</v>
      </c>
      <c r="U124" s="42">
        <f>'2025'!O21</f>
        <v>0.11921081399989587</v>
      </c>
      <c r="V124" s="42">
        <f>'2025'!P21</f>
        <v>0.28022561922668193</v>
      </c>
      <c r="W124" s="42">
        <f>'2025'!Q21</f>
        <v>0.14497192445125065</v>
      </c>
      <c r="X124" s="42">
        <f>'2025'!R21</f>
        <v>0.24358345594245542</v>
      </c>
      <c r="Y124" s="42">
        <f>'2025'!S21</f>
        <v>0.26190453758456866</v>
      </c>
      <c r="Z124" s="42">
        <f>'2025'!T21</f>
        <v>0.26190453758456866</v>
      </c>
      <c r="AA124" s="42">
        <f>'2025'!U21</f>
        <v>6.6666666666666666E-2</v>
      </c>
      <c r="AB124" s="42">
        <f>'2025'!V21</f>
        <v>0.11601014622500745</v>
      </c>
      <c r="AC124" s="42">
        <f>'2025'!W21</f>
        <v>0.11601014622500745</v>
      </c>
      <c r="AD124" s="43">
        <f>'2025'!X21</f>
        <v>0.11601014622500745</v>
      </c>
      <c r="AE124" s="44">
        <f>'2025'!Y21</f>
        <v>20.257534246575343</v>
      </c>
      <c r="AF124" s="45">
        <f>'2025'!Z21</f>
        <v>109.68577159094527</v>
      </c>
      <c r="AG124" s="45">
        <f>'2025'!AA21</f>
        <v>29.427276234567902</v>
      </c>
      <c r="AH124" s="45">
        <f>'2025'!AB21</f>
        <v>0.25136612021857924</v>
      </c>
      <c r="AI124" s="45">
        <f>'2025'!AC21</f>
        <v>4.8142076502732243</v>
      </c>
      <c r="AJ124" s="45">
        <f t="shared" si="4"/>
        <v>9.9066666666666663</v>
      </c>
      <c r="AK124" s="45">
        <f t="shared" si="43"/>
        <v>0.12857142857142856</v>
      </c>
      <c r="AL124" s="45">
        <f>'2025'!AD21</f>
        <v>119.4</v>
      </c>
      <c r="AM124" s="45">
        <f>'2025'!AE21</f>
        <v>3.69</v>
      </c>
      <c r="AN124" s="46">
        <f>'2025'!AF21</f>
        <v>37.1</v>
      </c>
      <c r="AO124" s="47">
        <f>'2025'!AG21</f>
        <v>7</v>
      </c>
      <c r="AP124" s="48">
        <f>'2025'!AH21</f>
        <v>9</v>
      </c>
      <c r="AQ124" s="48">
        <f>'2025'!AI21</f>
        <v>4</v>
      </c>
      <c r="AR124" s="48">
        <f>'2025'!AJ21</f>
        <v>9</v>
      </c>
      <c r="AS124" s="48">
        <f>'2025'!AK21</f>
        <v>6</v>
      </c>
      <c r="AT124" s="48">
        <f>'2025'!AL21</f>
        <v>0</v>
      </c>
      <c r="AU124" s="48">
        <f>'2025'!AM21</f>
        <v>6</v>
      </c>
      <c r="AV124" s="48">
        <f>'2025'!AN21</f>
        <v>3</v>
      </c>
      <c r="AW124" s="49">
        <f>'2025'!AO21</f>
        <v>0</v>
      </c>
      <c r="AX124" s="50">
        <f>'2025'!AP21</f>
        <v>0</v>
      </c>
      <c r="AY124" s="55">
        <f>'2025'!AQ21</f>
        <v>0</v>
      </c>
      <c r="AZ124" s="56">
        <f>'2025'!AR21</f>
        <v>1</v>
      </c>
      <c r="BA124" s="56">
        <f>'2025'!AS21</f>
        <v>0</v>
      </c>
      <c r="BB124" s="56">
        <f>'2025'!AT21</f>
        <v>0</v>
      </c>
      <c r="BC124" s="56">
        <f>'2025'!AU21</f>
        <v>0</v>
      </c>
      <c r="BD124" s="56">
        <f>'2025'!AV21</f>
        <v>0</v>
      </c>
      <c r="BE124" s="57">
        <f>'2025'!AW21</f>
        <v>0</v>
      </c>
      <c r="BF124" s="57">
        <f>'2025'!AX21</f>
        <v>0</v>
      </c>
      <c r="BG124" s="57">
        <f>'2025'!AY21</f>
        <v>0</v>
      </c>
      <c r="BH124" s="57">
        <f>'2025'!AZ21</f>
        <v>0</v>
      </c>
      <c r="BI124" s="56">
        <f>'2025'!BA21</f>
        <v>0</v>
      </c>
      <c r="BJ124" s="56">
        <f>'2025'!BB21</f>
        <v>1</v>
      </c>
      <c r="BK124" s="56">
        <f>'2025'!BC21</f>
        <v>0</v>
      </c>
      <c r="BL124" s="56">
        <f>'2025'!BD21</f>
        <v>0</v>
      </c>
      <c r="BM124" s="58">
        <f>'2025'!BE21</f>
        <v>0</v>
      </c>
      <c r="BN124" s="55">
        <f>'2025'!BF21</f>
        <v>578</v>
      </c>
      <c r="BO124" s="56">
        <f>'2025'!BG21</f>
        <v>2982.2000000000003</v>
      </c>
      <c r="BP124" s="56">
        <f>'2025'!BH21</f>
        <v>5</v>
      </c>
      <c r="BQ124" s="56">
        <f>'2025'!BI21</f>
        <v>26</v>
      </c>
      <c r="BR124" s="56">
        <f>'2025'!BJ21</f>
        <v>114</v>
      </c>
      <c r="BS124" s="56">
        <f>'2025'!BK21</f>
        <v>19</v>
      </c>
      <c r="BT124" s="57">
        <f>'2025'!BL21</f>
        <v>5.0701754385964914</v>
      </c>
      <c r="BU124" s="57">
        <f>'2025'!BM21</f>
        <v>58.6</v>
      </c>
      <c r="BV124" s="57">
        <f>'2025'!BN21</f>
        <v>3.18</v>
      </c>
      <c r="BW124" s="57">
        <f>'2025'!BO21</f>
        <v>15.4</v>
      </c>
      <c r="BX124" s="56">
        <f>'2025'!BP21</f>
        <v>109</v>
      </c>
      <c r="BY124" s="56">
        <f>'2025'!BQ21</f>
        <v>2780.7000000000003</v>
      </c>
      <c r="BZ124" s="56">
        <f>'2025'!BR21</f>
        <v>11</v>
      </c>
      <c r="CA124" s="56">
        <f>'2025'!BS21</f>
        <v>1</v>
      </c>
      <c r="CB124" s="58">
        <f>'2025'!BT21</f>
        <v>22.099999999999998</v>
      </c>
      <c r="CC124" s="55">
        <f>'2025'!BU21</f>
        <v>1466</v>
      </c>
      <c r="CD124" s="56">
        <f>'2025'!BV21</f>
        <v>3077.1</v>
      </c>
      <c r="CE124" s="56">
        <f>'2025'!BW21</f>
        <v>10</v>
      </c>
      <c r="CF124" s="56">
        <f>'2025'!BX21</f>
        <v>27.3</v>
      </c>
      <c r="CG124" s="56">
        <f>'2025'!BY21</f>
        <v>224</v>
      </c>
      <c r="CH124" s="56">
        <f>'2025'!BZ21</f>
        <v>65</v>
      </c>
      <c r="CI124" s="57">
        <f>'2025'!CA21</f>
        <v>6.5446428571428568</v>
      </c>
      <c r="CJ124" s="57">
        <f>'2025'!CB21</f>
        <v>93.8</v>
      </c>
      <c r="CK124" s="57">
        <f>'2025'!CC21</f>
        <v>3.14</v>
      </c>
      <c r="CL124" s="57">
        <f>'2025'!CD21</f>
        <v>47.6</v>
      </c>
      <c r="CM124" s="56">
        <f>'2025'!CE21</f>
        <v>248</v>
      </c>
      <c r="CN124" s="56">
        <f>'2025'!CF21</f>
        <v>3039.4</v>
      </c>
      <c r="CO124" s="56">
        <f>'2025'!CG21</f>
        <v>27</v>
      </c>
      <c r="CP124" s="56">
        <f>'2025'!CH21</f>
        <v>2</v>
      </c>
      <c r="CQ124" s="58">
        <f>'2025'!CI21</f>
        <v>26</v>
      </c>
      <c r="CR124" s="55">
        <f>'2025'!CJ21</f>
        <v>209</v>
      </c>
      <c r="CS124" s="56">
        <f>'2025'!CK21</f>
        <v>834</v>
      </c>
      <c r="CT124" s="56">
        <f>'2025'!CL21</f>
        <v>2</v>
      </c>
      <c r="CU124" s="56">
        <f>'2025'!CM21</f>
        <v>4.8000000000000007</v>
      </c>
      <c r="CV124" s="56">
        <f>'2025'!CN21</f>
        <v>62</v>
      </c>
      <c r="CW124" s="56">
        <f>'2025'!CO21</f>
        <v>14</v>
      </c>
      <c r="CX124" s="57">
        <f>'2025'!CP21</f>
        <v>3.370967741935484</v>
      </c>
      <c r="CY124" s="57">
        <f>'2025'!CQ21</f>
        <v>64.7</v>
      </c>
      <c r="CZ124" s="57">
        <f>'2025'!CR21</f>
        <v>2.4500000000000002</v>
      </c>
      <c r="DA124" s="57">
        <f>'2025'!CS21</f>
        <v>16.3</v>
      </c>
      <c r="DB124" s="56">
        <f>'2025'!CT21</f>
        <v>75</v>
      </c>
      <c r="DC124" s="56">
        <f>'2025'!CU21</f>
        <v>1125</v>
      </c>
      <c r="DD124" s="56">
        <f>'2025'!CV21</f>
        <v>10</v>
      </c>
      <c r="DE124" s="56">
        <f>'2025'!CW21</f>
        <v>0</v>
      </c>
      <c r="DF124" s="58">
        <f>'2025'!CX21</f>
        <v>10.8</v>
      </c>
      <c r="DG124" s="55">
        <f>'2025'!CY21</f>
        <v>881</v>
      </c>
      <c r="DH124" s="56">
        <f>'2025'!CZ21</f>
        <v>2212.8000000000002</v>
      </c>
      <c r="DI124" s="56">
        <f>'2025'!DA21</f>
        <v>11</v>
      </c>
      <c r="DJ124" s="56">
        <f>'2025'!DB21</f>
        <v>25.200000000000003</v>
      </c>
      <c r="DK124" s="56">
        <f>'2025'!DC21</f>
        <v>183</v>
      </c>
      <c r="DL124" s="56">
        <f>'2025'!DD21</f>
        <v>46</v>
      </c>
      <c r="DM124" s="57">
        <f>'2025'!DE21</f>
        <v>4.8142076502732243</v>
      </c>
      <c r="DN124" s="57">
        <f>'2025'!DF21</f>
        <v>119.4</v>
      </c>
      <c r="DO124" s="57">
        <f>'2025'!DG21</f>
        <v>3.69</v>
      </c>
      <c r="DP124" s="57">
        <f>'2025'!DH21</f>
        <v>37.1</v>
      </c>
      <c r="DQ124" s="56">
        <f>'2025'!DI21</f>
        <v>311</v>
      </c>
      <c r="DR124" s="56">
        <f>'2025'!DJ21</f>
        <v>2680.8</v>
      </c>
      <c r="DS124" s="56">
        <f>'2025'!DK21</f>
        <v>27</v>
      </c>
      <c r="DT124" s="56">
        <f>'2025'!DL21</f>
        <v>2</v>
      </c>
      <c r="DU124" s="58">
        <f>'2025'!DM21</f>
        <v>20.399999999999999</v>
      </c>
    </row>
    <row r="125" spans="1:125" ht="15.75" customHeight="1" x14ac:dyDescent="0.2">
      <c r="A125" s="33">
        <f t="shared" si="0"/>
        <v>123</v>
      </c>
      <c r="B125" s="11">
        <f>'2020'!A15</f>
        <v>13</v>
      </c>
      <c r="C125" s="11">
        <v>2020</v>
      </c>
      <c r="D125" s="34" t="str">
        <f>'2020'!B15</f>
        <v>Darrynton Evans</v>
      </c>
      <c r="E125" s="14">
        <f>'2020'!C15</f>
        <v>6.3722222222222218</v>
      </c>
      <c r="F125" s="14">
        <f t="shared" si="6"/>
        <v>50.4</v>
      </c>
      <c r="G125" s="35">
        <f t="shared" si="2"/>
        <v>-0.35789723279594504</v>
      </c>
      <c r="H125" s="36" t="str">
        <f>'2020'!D15</f>
        <v>App State</v>
      </c>
      <c r="I125" s="37">
        <f>'2020'!E15</f>
        <v>8</v>
      </c>
      <c r="J125" s="38">
        <f>'2020'!F15</f>
        <v>35985</v>
      </c>
      <c r="K125" s="39">
        <f>'2020'!G15</f>
        <v>26.816438356164383</v>
      </c>
      <c r="L125" s="39" t="str">
        <f>'2020'!H15</f>
        <v>JR</v>
      </c>
      <c r="M125" s="39">
        <f>'2020'!I15</f>
        <v>21.805479452054794</v>
      </c>
      <c r="N125" s="39" t="str">
        <f t="shared" si="3"/>
        <v>DYNAMIC</v>
      </c>
      <c r="O125" s="39" t="str">
        <f t="shared" si="9"/>
        <v>HORSE</v>
      </c>
      <c r="P125" s="37">
        <f>'2020'!J15</f>
        <v>70</v>
      </c>
      <c r="Q125" s="37">
        <f>'2020'!K15</f>
        <v>203</v>
      </c>
      <c r="R125" s="37">
        <f>'2020'!L15</f>
        <v>4.41</v>
      </c>
      <c r="S125" s="40">
        <f>'2020'!M15</f>
        <v>93</v>
      </c>
      <c r="T125" s="41">
        <f>'2020'!N15</f>
        <v>0</v>
      </c>
      <c r="U125" s="42">
        <f>'2020'!O15</f>
        <v>4.4551798174986577E-2</v>
      </c>
      <c r="V125" s="42">
        <f>'2020'!P15</f>
        <v>0</v>
      </c>
      <c r="W125" s="42">
        <f>'2020'!Q15</f>
        <v>0.22719971443869355</v>
      </c>
      <c r="X125" s="42">
        <f>'2020'!R15</f>
        <v>0.27737467018469658</v>
      </c>
      <c r="Y125" s="42">
        <f>'2020'!S15</f>
        <v>0.27737467018469658</v>
      </c>
      <c r="Z125" s="42">
        <f>'2020'!T15</f>
        <v>0.18029353562005279</v>
      </c>
      <c r="AA125" s="42">
        <f>'2020'!U15</f>
        <v>3.5916061339790153E-2</v>
      </c>
      <c r="AB125" s="42">
        <f>'2020'!V15</f>
        <v>7.0113314447592071E-2</v>
      </c>
      <c r="AC125" s="42">
        <f>'2020'!W15</f>
        <v>7.0113314447592071E-2</v>
      </c>
      <c r="AD125" s="43">
        <f>'2020'!X15</f>
        <v>4.5573654390934845E-2</v>
      </c>
      <c r="AE125" s="44">
        <f>'2020'!Y15</f>
        <v>20.158904109589042</v>
      </c>
      <c r="AF125" s="45">
        <f>'2020'!Z15</f>
        <v>107.34249257173711</v>
      </c>
      <c r="AG125" s="45">
        <f>'2020'!AA15</f>
        <v>29.124285714285712</v>
      </c>
      <c r="AH125" s="45">
        <f>'2020'!AB15</f>
        <v>0.1953125</v>
      </c>
      <c r="AI125" s="45">
        <f>'2020'!AC15</f>
        <v>6.7</v>
      </c>
      <c r="AJ125" s="45">
        <f t="shared" si="4"/>
        <v>11.392857142857142</v>
      </c>
      <c r="AK125" s="45">
        <f t="shared" si="43"/>
        <v>7.5812274368231042E-2</v>
      </c>
      <c r="AL125" s="45">
        <f>'2020'!AD15</f>
        <v>71.400000000000006</v>
      </c>
      <c r="AM125" s="45">
        <f>'2020'!AE15</f>
        <v>3.9</v>
      </c>
      <c r="AN125" s="46">
        <f>'2020'!AF15</f>
        <v>65.5</v>
      </c>
      <c r="AO125" s="47">
        <f>'2020'!AG15</f>
        <v>3</v>
      </c>
      <c r="AP125" s="48">
        <f>'2020'!AH15</f>
        <v>5</v>
      </c>
      <c r="AQ125" s="48">
        <f>'2020'!AI15</f>
        <v>4</v>
      </c>
      <c r="AR125" s="48">
        <f>IF(AF125&gt;113.25,10,IF(AF125&gt;=107.84,9,IF(AF125&gt;=105.37,8,IF(AF125&gt;=103.25,7,IF(AF125&gt;=100.55,6,IF(AF125&gt;=98.75,5,IF(AF125&gt;=96.08,4,IF(AF125&gt;=94.39,3,IF(AF125&gt;=88.43,2,IF(AF125&gt;=85.16,1,IF(AF125&lt;85.16,0,FALSE)))))))))))</f>
        <v>8</v>
      </c>
      <c r="AS125" s="48">
        <f>'2020'!AK15</f>
        <v>3</v>
      </c>
      <c r="AT125" s="48">
        <f>'2020'!AL15</f>
        <v>5</v>
      </c>
      <c r="AU125" s="48">
        <f>'2020'!AM15</f>
        <v>1</v>
      </c>
      <c r="AV125" s="48">
        <f>'2020'!AN15</f>
        <v>4</v>
      </c>
      <c r="AW125" s="49" t="str">
        <f>IF(S125=1,10,IF(S125=2,7,IF(S125=3,6,IF(S125=4,4,IF(S125=5,3,IF(S125=6,2,IF(S125=7,1,IF(S125=0,0,"-"))))))))</f>
        <v>-</v>
      </c>
      <c r="AX125" s="50">
        <f>'2020'!AP15</f>
        <v>0</v>
      </c>
      <c r="AY125" s="55">
        <f>'2020'!AQ15</f>
        <v>0</v>
      </c>
      <c r="AZ125" s="56">
        <f>'2020'!AR15</f>
        <v>3529</v>
      </c>
      <c r="BA125" s="56">
        <f>'2020'!AS15</f>
        <v>0</v>
      </c>
      <c r="BB125" s="56">
        <f>'2020'!AT15</f>
        <v>25</v>
      </c>
      <c r="BC125" s="56">
        <f>'2020'!AU15</f>
        <v>0</v>
      </c>
      <c r="BD125" s="56">
        <f>'2020'!AV15</f>
        <v>0</v>
      </c>
      <c r="BE125" s="57">
        <f>'2020'!AW15</f>
        <v>0</v>
      </c>
      <c r="BF125" s="57">
        <f>'2020'!AX15</f>
        <v>0</v>
      </c>
      <c r="BG125" s="57">
        <f>'2020'!AY15</f>
        <v>0</v>
      </c>
      <c r="BH125" s="57">
        <f>'2020'!AZ15</f>
        <v>0</v>
      </c>
      <c r="BI125" s="56">
        <f>'2020'!BA15</f>
        <v>0</v>
      </c>
      <c r="BJ125" s="56">
        <f>'2020'!BB15</f>
        <v>2546</v>
      </c>
      <c r="BK125" s="56">
        <f>'2020'!BC15</f>
        <v>0</v>
      </c>
      <c r="BL125" s="56">
        <f>'2020'!BD15</f>
        <v>0</v>
      </c>
      <c r="BM125" s="58">
        <f>'2020'!BE15</f>
        <v>33</v>
      </c>
      <c r="BN125" s="55">
        <f>'2020'!BF15</f>
        <v>217</v>
      </c>
      <c r="BO125" s="56">
        <f>'2020'!BG15</f>
        <v>3262</v>
      </c>
      <c r="BP125" s="56">
        <f>'2020'!BH15</f>
        <v>0</v>
      </c>
      <c r="BQ125" s="56">
        <f>'2020'!BI15</f>
        <v>29</v>
      </c>
      <c r="BR125" s="56">
        <f>'2020'!BJ15</f>
        <v>48</v>
      </c>
      <c r="BS125" s="56">
        <f>'2020'!BK15</f>
        <v>5</v>
      </c>
      <c r="BT125" s="57">
        <f>'2020'!BL15</f>
        <v>4.5</v>
      </c>
      <c r="BU125" s="57">
        <f>'2020'!BM15</f>
        <v>38</v>
      </c>
      <c r="BV125" s="57">
        <f>'2020'!BN15</f>
        <v>2.56</v>
      </c>
      <c r="BW125" s="57">
        <f>'2020'!BO15</f>
        <v>22.6</v>
      </c>
      <c r="BX125" s="56">
        <f>'2020'!BP15</f>
        <v>32</v>
      </c>
      <c r="BY125" s="56">
        <f>'2020'!BQ15</f>
        <v>2327</v>
      </c>
      <c r="BZ125" s="56">
        <f>'2020'!BR15</f>
        <v>6</v>
      </c>
      <c r="CA125" s="56">
        <f>'2020'!BS15</f>
        <v>0</v>
      </c>
      <c r="CB125" s="58">
        <f>'2020'!BT15</f>
        <v>16</v>
      </c>
      <c r="CC125" s="55">
        <f>'2020'!BU15</f>
        <v>0</v>
      </c>
      <c r="CD125" s="56">
        <f>'2020'!BV15</f>
        <v>2907</v>
      </c>
      <c r="CE125" s="56">
        <f>'2020'!BW15</f>
        <v>0</v>
      </c>
      <c r="CF125" s="56">
        <f>'2020'!BX15</f>
        <v>27</v>
      </c>
      <c r="CG125" s="56">
        <f>'2020'!BY15</f>
        <v>0</v>
      </c>
      <c r="CH125" s="56">
        <f>'2020'!BZ15</f>
        <v>0</v>
      </c>
      <c r="CI125" s="57">
        <f>'2020'!CA15</f>
        <v>0</v>
      </c>
      <c r="CJ125" s="57">
        <f>'2020'!CB15</f>
        <v>0</v>
      </c>
      <c r="CK125" s="57">
        <f>'2020'!CC15</f>
        <v>0</v>
      </c>
      <c r="CL125" s="57">
        <f>'2020'!CD15</f>
        <v>0</v>
      </c>
      <c r="CM125" s="56">
        <f>'2020'!CE15</f>
        <v>0</v>
      </c>
      <c r="CN125" s="56">
        <f>'2020'!CF15</f>
        <v>2811</v>
      </c>
      <c r="CO125" s="56">
        <f>'2020'!CG15</f>
        <v>0</v>
      </c>
      <c r="CP125" s="56">
        <f>'2020'!CH15</f>
        <v>0</v>
      </c>
      <c r="CQ125" s="58">
        <f>'2020'!CI15</f>
        <v>28</v>
      </c>
      <c r="CR125" s="55">
        <f>'2020'!CJ15</f>
        <v>1184</v>
      </c>
      <c r="CS125" s="56">
        <f>'2020'!CK15</f>
        <v>3125</v>
      </c>
      <c r="CT125" s="56">
        <f>'2020'!CL15</f>
        <v>7</v>
      </c>
      <c r="CU125" s="56">
        <f>'2020'!CM15</f>
        <v>31</v>
      </c>
      <c r="CV125" s="56">
        <f>'2020'!CN15</f>
        <v>178</v>
      </c>
      <c r="CW125" s="56">
        <f>'2020'!CO15</f>
        <v>34</v>
      </c>
      <c r="CX125" s="57">
        <f>'2020'!CP15</f>
        <v>6.7</v>
      </c>
      <c r="CY125" s="57">
        <f>'2020'!CQ15</f>
        <v>71.400000000000006</v>
      </c>
      <c r="CZ125" s="57">
        <f>'2020'!CR15</f>
        <v>3.9</v>
      </c>
      <c r="DA125" s="57">
        <f>'2020'!CS15</f>
        <v>65.5</v>
      </c>
      <c r="DB125" s="56">
        <f>'2020'!CT15</f>
        <v>89</v>
      </c>
      <c r="DC125" s="56">
        <f>'2020'!CU15</f>
        <v>2478</v>
      </c>
      <c r="DD125" s="56">
        <f>'2020'!CV15</f>
        <v>1</v>
      </c>
      <c r="DE125" s="56">
        <f>'2020'!CW15</f>
        <v>0</v>
      </c>
      <c r="DF125" s="58">
        <f>'2020'!CX15</f>
        <v>27</v>
      </c>
      <c r="DG125" s="55">
        <f>'2020'!CY15</f>
        <v>1484</v>
      </c>
      <c r="DH125" s="56">
        <f>'2020'!CZ15</f>
        <v>3240</v>
      </c>
      <c r="DI125" s="56">
        <f>'2020'!DA15</f>
        <v>18</v>
      </c>
      <c r="DJ125" s="56">
        <f>'2020'!DB15</f>
        <v>35</v>
      </c>
      <c r="DK125" s="56">
        <f>'2020'!DC15</f>
        <v>256</v>
      </c>
      <c r="DL125" s="56">
        <f>'2020'!DD15</f>
        <v>50</v>
      </c>
      <c r="DM125" s="57">
        <f>'2020'!DE15</f>
        <v>5.8</v>
      </c>
      <c r="DN125" s="57">
        <f>'2020'!DF15</f>
        <v>60.1</v>
      </c>
      <c r="DO125" s="57">
        <f>'2020'!DG15</f>
        <v>2.97</v>
      </c>
      <c r="DP125" s="57">
        <f>'2020'!DH15</f>
        <v>47.8</v>
      </c>
      <c r="DQ125" s="56">
        <f>'2020'!DI15</f>
        <v>198</v>
      </c>
      <c r="DR125" s="56">
        <f>'2020'!DJ15</f>
        <v>2824</v>
      </c>
      <c r="DS125" s="56">
        <f>'2020'!DK15</f>
        <v>21</v>
      </c>
      <c r="DT125" s="56">
        <f>'2020'!DL15</f>
        <v>0</v>
      </c>
      <c r="DU125" s="58">
        <f>'2020'!DM15</f>
        <v>30</v>
      </c>
    </row>
    <row r="126" spans="1:125" ht="15.75" customHeight="1" x14ac:dyDescent="0.2">
      <c r="A126" s="33">
        <f t="shared" si="0"/>
        <v>124</v>
      </c>
      <c r="B126" s="11">
        <f>'2025'!A22</f>
        <v>20</v>
      </c>
      <c r="C126" s="11">
        <v>2025</v>
      </c>
      <c r="D126" s="34" t="str">
        <f>'2025'!B22</f>
        <v>Jacory Croskey-Merritt</v>
      </c>
      <c r="E126" s="14">
        <f>'2025'!C22</f>
        <v>6.3555555555555552</v>
      </c>
      <c r="F126" s="14">
        <f t="shared" si="6"/>
        <v>50</v>
      </c>
      <c r="G126" s="35">
        <f t="shared" si="2"/>
        <v>-0.36475161108926463</v>
      </c>
      <c r="H126" s="36" t="str">
        <f>'2025'!D22</f>
        <v>Arizona</v>
      </c>
      <c r="I126" s="37">
        <f>'2025'!E22</f>
        <v>3</v>
      </c>
      <c r="J126" s="38">
        <f>'2025'!F22</f>
        <v>36993</v>
      </c>
      <c r="K126" s="39">
        <f>'2025'!G22</f>
        <v>24.054794520547944</v>
      </c>
      <c r="L126" s="39" t="str">
        <f>'2025'!H22</f>
        <v>RS SR</v>
      </c>
      <c r="M126" s="39">
        <f>'2025'!I22</f>
        <v>24.057534246575344</v>
      </c>
      <c r="N126" s="39" t="str">
        <f t="shared" si="3"/>
        <v>DYNAMIC</v>
      </c>
      <c r="O126" s="39" t="str">
        <f t="shared" si="9"/>
        <v>3DOWN</v>
      </c>
      <c r="P126" s="37">
        <f>'2025'!J22</f>
        <v>71</v>
      </c>
      <c r="Q126" s="37">
        <f>'2025'!K22</f>
        <v>207</v>
      </c>
      <c r="R126" s="37">
        <f>'2025'!L22</f>
        <v>4.45</v>
      </c>
      <c r="S126" s="40">
        <f>'2025'!M22</f>
        <v>245</v>
      </c>
      <c r="T126" s="41">
        <f>'2025'!N22</f>
        <v>9.8492462311557782E-2</v>
      </c>
      <c r="U126" s="42">
        <f>'2025'!O22</f>
        <v>0.1424468696151637</v>
      </c>
      <c r="V126" s="42">
        <f>'2025'!P22</f>
        <v>0.16982665222101842</v>
      </c>
      <c r="W126" s="42">
        <f>'2025'!Q22</f>
        <v>0.25633219678519242</v>
      </c>
      <c r="X126" s="42">
        <f>'2025'!R22</f>
        <v>0.29901269393511987</v>
      </c>
      <c r="Y126" s="42">
        <f>'2025'!S22</f>
        <v>0.29901269393511987</v>
      </c>
      <c r="Z126" s="42">
        <f>'2025'!T22</f>
        <v>0.26911142454160791</v>
      </c>
      <c r="AA126" s="42">
        <f>'2025'!U22</f>
        <v>2.7535566773749423E-2</v>
      </c>
      <c r="AB126" s="42">
        <f>'2025'!V22</f>
        <v>0</v>
      </c>
      <c r="AC126" s="42">
        <f>'2025'!W22</f>
        <v>1.3767783386874712E-2</v>
      </c>
      <c r="AD126" s="43">
        <f>'2025'!X22</f>
        <v>1.2391005048187241E-2</v>
      </c>
      <c r="AE126" s="44">
        <f>'2025'!Y22</f>
        <v>21.413698630136988</v>
      </c>
      <c r="AF126" s="45">
        <f>'2025'!Z22</f>
        <v>105.57480724987172</v>
      </c>
      <c r="AG126" s="45">
        <f>'2025'!AA22</f>
        <v>28.867486609799645</v>
      </c>
      <c r="AH126" s="45">
        <f>'2025'!AB22</f>
        <v>0.53846153846153844</v>
      </c>
      <c r="AI126" s="45">
        <f>'2025'!AC22</f>
        <v>8.1538461538461533</v>
      </c>
      <c r="AJ126" s="45">
        <f t="shared" si="4"/>
        <v>9.3030303030303028</v>
      </c>
      <c r="AK126" s="45">
        <f t="shared" si="43"/>
        <v>0</v>
      </c>
      <c r="AL126" s="45">
        <f>'2025'!AD22</f>
        <v>211.2</v>
      </c>
      <c r="AM126" s="45">
        <f>'2025'!AE22</f>
        <v>3.98</v>
      </c>
      <c r="AN126" s="46">
        <f>'2025'!AF22</f>
        <v>66</v>
      </c>
      <c r="AO126" s="47">
        <f>'2025'!AG22</f>
        <v>7</v>
      </c>
      <c r="AP126" s="48">
        <f>'2025'!AH22</f>
        <v>1</v>
      </c>
      <c r="AQ126" s="48">
        <f>'2025'!AI22</f>
        <v>2</v>
      </c>
      <c r="AR126" s="48">
        <f>'2025'!AJ22</f>
        <v>8</v>
      </c>
      <c r="AS126" s="48">
        <f>'2025'!AK22</f>
        <v>10</v>
      </c>
      <c r="AT126" s="48">
        <f>'2025'!AL22</f>
        <v>8</v>
      </c>
      <c r="AU126" s="48">
        <f>'2025'!AM22</f>
        <v>9</v>
      </c>
      <c r="AV126" s="48">
        <f>'2025'!AN22</f>
        <v>4</v>
      </c>
      <c r="AW126" s="49">
        <f>'2025'!AO22</f>
        <v>1</v>
      </c>
      <c r="AX126" s="50">
        <f>'2025'!AP22</f>
        <v>0</v>
      </c>
      <c r="AY126" s="55">
        <f>'2025'!AQ22</f>
        <v>175</v>
      </c>
      <c r="AZ126" s="56">
        <f>'2025'!AR22</f>
        <v>894</v>
      </c>
      <c r="BA126" s="56">
        <f>'2025'!AS22</f>
        <v>2</v>
      </c>
      <c r="BB126" s="56">
        <f>'2025'!AT22</f>
        <v>9</v>
      </c>
      <c r="BC126" s="56">
        <f>'2025'!AU22</f>
        <v>43</v>
      </c>
      <c r="BD126" s="56">
        <f>'2025'!AV22</f>
        <v>5</v>
      </c>
      <c r="BE126" s="57">
        <f>'2025'!AW22</f>
        <v>4.0697674418604652</v>
      </c>
      <c r="BF126" s="57">
        <f>'2025'!AX22</f>
        <v>53.9</v>
      </c>
      <c r="BG126" s="57">
        <f>'2025'!AY22</f>
        <v>2.81</v>
      </c>
      <c r="BH126" s="57">
        <f>'2025'!AZ22</f>
        <v>0</v>
      </c>
      <c r="BI126" s="56">
        <f>'2025'!BA22</f>
        <v>21</v>
      </c>
      <c r="BJ126" s="56">
        <f>'2025'!BB22</f>
        <v>1096</v>
      </c>
      <c r="BK126" s="56">
        <f>'2025'!BC22</f>
        <v>4</v>
      </c>
      <c r="BL126" s="56">
        <f>'2025'!BD22</f>
        <v>0</v>
      </c>
      <c r="BM126" s="58">
        <f>'2025'!BE22</f>
        <v>9</v>
      </c>
      <c r="BN126" s="55">
        <f>'2025'!BF22</f>
        <v>426</v>
      </c>
      <c r="BO126" s="56">
        <f>'2025'!BG22</f>
        <v>1342</v>
      </c>
      <c r="BP126" s="56">
        <f>'2025'!BH22</f>
        <v>5</v>
      </c>
      <c r="BQ126" s="56">
        <f>'2025'!BI22</f>
        <v>9</v>
      </c>
      <c r="BR126" s="56">
        <f>'2025'!BJ22</f>
        <v>121</v>
      </c>
      <c r="BS126" s="56">
        <f>'2025'!BK22</f>
        <v>14</v>
      </c>
      <c r="BT126" s="57">
        <f>'2025'!BL22</f>
        <v>3.5206611570247932</v>
      </c>
      <c r="BU126" s="57">
        <f>'2025'!BM22</f>
        <v>29.1</v>
      </c>
      <c r="BV126" s="57">
        <f>'2025'!BN22</f>
        <v>2.54</v>
      </c>
      <c r="BW126" s="57">
        <f>'2025'!BO22</f>
        <v>39.200000000000003</v>
      </c>
      <c r="BX126" s="56">
        <f>'2025'!BP22</f>
        <v>70</v>
      </c>
      <c r="BY126" s="56">
        <f>'2025'!BQ22</f>
        <v>2140</v>
      </c>
      <c r="BZ126" s="56">
        <f>'2025'!BR22</f>
        <v>10</v>
      </c>
      <c r="CA126" s="56">
        <f>'2025'!BS22</f>
        <v>1</v>
      </c>
      <c r="CB126" s="58">
        <f>'2025'!BT22</f>
        <v>18</v>
      </c>
      <c r="CC126" s="55">
        <f>'2025'!BU22</f>
        <v>483</v>
      </c>
      <c r="CD126" s="56">
        <f>'2025'!BV22</f>
        <v>1617</v>
      </c>
      <c r="CE126" s="56">
        <f>'2025'!BW22</f>
        <v>4</v>
      </c>
      <c r="CF126" s="56">
        <f>'2025'!BX22</f>
        <v>11</v>
      </c>
      <c r="CG126" s="56">
        <f>'2025'!BY22</f>
        <v>122</v>
      </c>
      <c r="CH126" s="56">
        <f>'2025'!BZ22</f>
        <v>34</v>
      </c>
      <c r="CI126" s="57">
        <f>'2025'!CA22</f>
        <v>3.959016393442623</v>
      </c>
      <c r="CJ126" s="57">
        <f>'2025'!CB22</f>
        <v>101</v>
      </c>
      <c r="CK126" s="57">
        <f>'2025'!CC22</f>
        <v>3.15</v>
      </c>
      <c r="CL126" s="57">
        <f>'2025'!CD22</f>
        <v>40.6</v>
      </c>
      <c r="CM126" s="56">
        <f>'2025'!CE22</f>
        <v>144</v>
      </c>
      <c r="CN126" s="56">
        <f>'2025'!CF22</f>
        <v>2075</v>
      </c>
      <c r="CO126" s="56">
        <f>'2025'!CG22</f>
        <v>12</v>
      </c>
      <c r="CP126" s="56">
        <f>'2025'!CH22</f>
        <v>0</v>
      </c>
      <c r="CQ126" s="58">
        <f>'2025'!CI22</f>
        <v>12</v>
      </c>
      <c r="CR126" s="55">
        <f>'2025'!CJ22</f>
        <v>1191</v>
      </c>
      <c r="CS126" s="56">
        <f>'2025'!CK22</f>
        <v>2312.3999999999996</v>
      </c>
      <c r="CT126" s="56">
        <f>'2025'!CL22</f>
        <v>17</v>
      </c>
      <c r="CU126" s="56">
        <f>'2025'!CM22</f>
        <v>26.400000000000002</v>
      </c>
      <c r="CV126" s="56">
        <f>'2025'!CN22</f>
        <v>188</v>
      </c>
      <c r="CW126" s="56">
        <f>'2025'!CO22</f>
        <v>64</v>
      </c>
      <c r="CX126" s="57">
        <f>'2025'!CP22</f>
        <v>6.3351063829787231</v>
      </c>
      <c r="CY126" s="57">
        <f>'2025'!CQ22</f>
        <v>134.80000000000001</v>
      </c>
      <c r="CZ126" s="57">
        <f>'2025'!CR22</f>
        <v>3.98</v>
      </c>
      <c r="DA126" s="57">
        <f>'2025'!CS22</f>
        <v>42</v>
      </c>
      <c r="DB126" s="56">
        <f>'2025'!CT22</f>
        <v>72</v>
      </c>
      <c r="DC126" s="56">
        <f>'2025'!CU22</f>
        <v>2614.8000000000002</v>
      </c>
      <c r="DD126" s="56">
        <f>'2025'!CV22</f>
        <v>7</v>
      </c>
      <c r="DE126" s="56">
        <f>'2025'!CW22</f>
        <v>1</v>
      </c>
      <c r="DF126" s="58">
        <f>'2025'!CX22</f>
        <v>16.799999999999997</v>
      </c>
      <c r="DG126" s="55">
        <f>'2025'!CY22</f>
        <v>106</v>
      </c>
      <c r="DH126" s="56">
        <f>'2025'!CZ22</f>
        <v>106.6</v>
      </c>
      <c r="DI126" s="56">
        <f>'2025'!DA22</f>
        <v>1</v>
      </c>
      <c r="DJ126" s="56">
        <f>'2025'!DB22</f>
        <v>0.9</v>
      </c>
      <c r="DK126" s="56">
        <f>'2025'!DC22</f>
        <v>13</v>
      </c>
      <c r="DL126" s="56">
        <f>'2025'!DD22</f>
        <v>7</v>
      </c>
      <c r="DM126" s="57">
        <f>'2025'!DE22</f>
        <v>8.1538461538461533</v>
      </c>
      <c r="DN126" s="57">
        <f>'2025'!DF22</f>
        <v>211.2</v>
      </c>
      <c r="DO126" s="57">
        <f>'2025'!DG22</f>
        <v>3.92</v>
      </c>
      <c r="DP126" s="57">
        <f>'2025'!DH22</f>
        <v>66</v>
      </c>
      <c r="DQ126" s="56">
        <f>'2025'!DI22</f>
        <v>0</v>
      </c>
      <c r="DR126" s="56">
        <f>'2025'!DJ22</f>
        <v>247.9</v>
      </c>
      <c r="DS126" s="56">
        <f>'2025'!DK22</f>
        <v>0</v>
      </c>
      <c r="DT126" s="56">
        <f>'2025'!DL22</f>
        <v>0</v>
      </c>
      <c r="DU126" s="58">
        <f>'2025'!DM22</f>
        <v>1.5</v>
      </c>
    </row>
    <row r="127" spans="1:125" ht="15.75" customHeight="1" x14ac:dyDescent="0.2">
      <c r="A127" s="33">
        <f t="shared" si="0"/>
        <v>125</v>
      </c>
      <c r="B127" s="11">
        <f>'2023'!A17</f>
        <v>15</v>
      </c>
      <c r="C127" s="11">
        <v>2023</v>
      </c>
      <c r="D127" s="34" t="str">
        <f>'2023'!B17</f>
        <v>Eric Gray</v>
      </c>
      <c r="E127" s="14">
        <f>'2023'!C17</f>
        <v>6.3277777777777775</v>
      </c>
      <c r="F127" s="14">
        <f t="shared" si="6"/>
        <v>49.5</v>
      </c>
      <c r="G127" s="35">
        <f t="shared" si="2"/>
        <v>-0.37617557491146386</v>
      </c>
      <c r="H127" s="36" t="str">
        <f>'2023'!D17</f>
        <v>Oklahoma</v>
      </c>
      <c r="I127" s="37">
        <f>'2023'!E17</f>
        <v>3</v>
      </c>
      <c r="J127" s="38">
        <f>'2023'!F17</f>
        <v>36468</v>
      </c>
      <c r="K127" s="39">
        <f>'2023'!G17</f>
        <v>25.493150684931507</v>
      </c>
      <c r="L127" s="39" t="str">
        <f>'2023'!H17</f>
        <v>SR</v>
      </c>
      <c r="M127" s="39">
        <f>'2023'!I17</f>
        <v>23.493150684931507</v>
      </c>
      <c r="N127" s="39" t="str">
        <f t="shared" si="3"/>
        <v>BELL CALF</v>
      </c>
      <c r="O127" s="39" t="str">
        <f t="shared" si="9"/>
        <v>PLODDER</v>
      </c>
      <c r="P127" s="37">
        <f>'2023'!J17</f>
        <v>69</v>
      </c>
      <c r="Q127" s="37">
        <f>'2023'!K17</f>
        <v>207</v>
      </c>
      <c r="R127" s="37">
        <f>'2023'!L17</f>
        <v>4.57</v>
      </c>
      <c r="S127" s="40">
        <f>'2023'!M17</f>
        <v>172</v>
      </c>
      <c r="T127" s="41">
        <f>'2023'!N17</f>
        <v>0</v>
      </c>
      <c r="U127" s="42">
        <f>'2023'!O17</f>
        <v>0.13762626262626262</v>
      </c>
      <c r="V127" s="42">
        <f>'2023'!P17</f>
        <v>0.29462738301559793</v>
      </c>
      <c r="W127" s="42">
        <f>'2023'!Q17</f>
        <v>0.10244526130733578</v>
      </c>
      <c r="X127" s="42">
        <f>'2023'!R17</f>
        <v>0.26160337552742619</v>
      </c>
      <c r="Y127" s="42">
        <f>'2023'!S17</f>
        <v>0.27811537927151209</v>
      </c>
      <c r="Z127" s="42">
        <f>'2023'!T17</f>
        <v>0.2503038413443609</v>
      </c>
      <c r="AA127" s="42">
        <f>'2023'!U17</f>
        <v>6.6861313868613145E-2</v>
      </c>
      <c r="AB127" s="42">
        <f>'2023'!V17</f>
        <v>7.190332326283988E-2</v>
      </c>
      <c r="AC127" s="42">
        <f>'2023'!W17</f>
        <v>7.190332326283988E-2</v>
      </c>
      <c r="AD127" s="43">
        <f>'2023'!X17</f>
        <v>6.47129909365559E-2</v>
      </c>
      <c r="AE127" s="44">
        <f>'2023'!Y17</f>
        <v>20.838356164383562</v>
      </c>
      <c r="AF127" s="45">
        <f>'2023'!Z17</f>
        <v>94.915150530226384</v>
      </c>
      <c r="AG127" s="45">
        <f>'2023'!AA17</f>
        <v>30.565217391304348</v>
      </c>
      <c r="AH127" s="45">
        <f>'2023'!AB17</f>
        <v>0.27358490566037735</v>
      </c>
      <c r="AI127" s="45">
        <f>'2023'!AC17</f>
        <v>6.5</v>
      </c>
      <c r="AJ127" s="45">
        <f t="shared" si="4"/>
        <v>8.3564356435643568</v>
      </c>
      <c r="AK127" s="45">
        <f t="shared" si="43"/>
        <v>0.13821138211382114</v>
      </c>
      <c r="AL127" s="45">
        <f>'2023'!AD17</f>
        <v>105.3</v>
      </c>
      <c r="AM127" s="45">
        <f>'2023'!AE17</f>
        <v>3.43</v>
      </c>
      <c r="AN127" s="46">
        <f>'2023'!AF17</f>
        <v>39.6</v>
      </c>
      <c r="AO127" s="47">
        <f>'2023'!AG17</f>
        <v>6</v>
      </c>
      <c r="AP127" s="48">
        <f>'2023'!AH17</f>
        <v>7</v>
      </c>
      <c r="AQ127" s="48">
        <f>'2023'!AI17</f>
        <v>3</v>
      </c>
      <c r="AR127" s="48">
        <f t="shared" ref="AR127:AR131" si="47">IF(AF127&gt;113.25,10,IF(AF127&gt;=107.84,9,IF(AF127&gt;=105.37,8,IF(AF127&gt;=103.25,7,IF(AF127&gt;=100.55,6,IF(AF127&gt;=98.75,5,IF(AF127&gt;=96.08,4,IF(AF127&gt;=94.39,3,IF(AF127&gt;=88.43,2,IF(AF127&gt;=85.16,1,IF(AF127&lt;85.16,0,FALSE)))))))))))</f>
        <v>3</v>
      </c>
      <c r="AS127" s="48">
        <f>'2023'!AK17</f>
        <v>7</v>
      </c>
      <c r="AT127" s="48">
        <f>'2023'!AL17</f>
        <v>5</v>
      </c>
      <c r="AU127" s="48">
        <f>'2023'!AM17</f>
        <v>4</v>
      </c>
      <c r="AV127" s="48">
        <f>'2023'!AN17</f>
        <v>1</v>
      </c>
      <c r="AW127" s="49">
        <f>'2023'!AO17</f>
        <v>3</v>
      </c>
      <c r="AX127" s="50">
        <f>'2023'!AP17</f>
        <v>0</v>
      </c>
      <c r="AY127" s="55">
        <f>'2023'!AQ17</f>
        <v>0</v>
      </c>
      <c r="AZ127" s="56">
        <f>'2023'!AR17</f>
        <v>1549</v>
      </c>
      <c r="BA127" s="56">
        <f>'2023'!AS17</f>
        <v>0</v>
      </c>
      <c r="BB127" s="56">
        <f>'2023'!AT17</f>
        <v>15</v>
      </c>
      <c r="BC127" s="56">
        <f>'2023'!AU17</f>
        <v>0</v>
      </c>
      <c r="BD127" s="56">
        <f>'2023'!AV17</f>
        <v>0</v>
      </c>
      <c r="BE127" s="57">
        <f>'2023'!AW17</f>
        <v>0</v>
      </c>
      <c r="BF127" s="57">
        <f>'2023'!AX17</f>
        <v>0</v>
      </c>
      <c r="BG127" s="57">
        <f>'2023'!AY17</f>
        <v>0</v>
      </c>
      <c r="BH127" s="57">
        <f>'2023'!AZ17</f>
        <v>0</v>
      </c>
      <c r="BI127" s="56">
        <f>'2023'!BA17</f>
        <v>0</v>
      </c>
      <c r="BJ127" s="56">
        <f>'2023'!BB17</f>
        <v>2357</v>
      </c>
      <c r="BK127" s="56">
        <f>'2023'!BC17</f>
        <v>0</v>
      </c>
      <c r="BL127" s="56">
        <f>'2023'!BD17</f>
        <v>0</v>
      </c>
      <c r="BM127" s="58">
        <f>'2023'!BE17</f>
        <v>15</v>
      </c>
      <c r="BN127" s="55">
        <f>'2023'!BF17</f>
        <v>539</v>
      </c>
      <c r="BO127" s="56">
        <f>'2023'!BG17</f>
        <v>1874</v>
      </c>
      <c r="BP127" s="56">
        <f>'2023'!BH17</f>
        <v>4</v>
      </c>
      <c r="BQ127" s="56">
        <f>'2023'!BI17</f>
        <v>13</v>
      </c>
      <c r="BR127" s="56">
        <f>'2023'!BJ17</f>
        <v>101</v>
      </c>
      <c r="BS127" s="56">
        <f>'2023'!BK17</f>
        <v>24</v>
      </c>
      <c r="BT127" s="57">
        <f>'2023'!BL17</f>
        <v>5.3</v>
      </c>
      <c r="BU127" s="57">
        <f>'2023'!BM17</f>
        <v>93.2</v>
      </c>
      <c r="BV127" s="57">
        <f>'2023'!BN17</f>
        <v>3.66</v>
      </c>
      <c r="BW127" s="57">
        <f>'2023'!BO17</f>
        <v>44</v>
      </c>
      <c r="BX127" s="56">
        <f>'2023'!BP17</f>
        <v>115</v>
      </c>
      <c r="BY127" s="56">
        <f>'2023'!BQ17</f>
        <v>2878</v>
      </c>
      <c r="BZ127" s="56">
        <f>'2023'!BR17</f>
        <v>13</v>
      </c>
      <c r="CA127" s="56">
        <f>'2023'!BS17</f>
        <v>0</v>
      </c>
      <c r="CB127" s="58">
        <f>'2023'!BT17</f>
        <v>19</v>
      </c>
      <c r="CC127" s="55">
        <f>'2023'!BU17</f>
        <v>758</v>
      </c>
      <c r="CD127" s="56">
        <f>'2023'!BV17</f>
        <v>1415</v>
      </c>
      <c r="CE127" s="56">
        <f>'2023'!BW17</f>
        <v>4</v>
      </c>
      <c r="CF127" s="56">
        <f>'2023'!BX17</f>
        <v>12</v>
      </c>
      <c r="CG127" s="56">
        <f>'2023'!BY17</f>
        <v>156</v>
      </c>
      <c r="CH127" s="56">
        <f>'2023'!BZ17</f>
        <v>26</v>
      </c>
      <c r="CI127" s="57">
        <f>'2023'!CA17</f>
        <v>4.9000000000000004</v>
      </c>
      <c r="CJ127" s="57">
        <f>'2023'!CB17</f>
        <v>41.2</v>
      </c>
      <c r="CK127" s="57">
        <f>'2023'!CC17</f>
        <v>2.57</v>
      </c>
      <c r="CL127" s="57">
        <f>'2023'!CD17</f>
        <v>18.3</v>
      </c>
      <c r="CM127" s="56">
        <f>'2023'!CE17</f>
        <v>262</v>
      </c>
      <c r="CN127" s="56">
        <f>'2023'!CF17</f>
        <v>2047</v>
      </c>
      <c r="CO127" s="56">
        <f>'2023'!CG17</f>
        <v>31</v>
      </c>
      <c r="CP127" s="56">
        <f>'2023'!CH17</f>
        <v>0</v>
      </c>
      <c r="CQ127" s="58">
        <f>'2023'!CI17</f>
        <v>14</v>
      </c>
      <c r="CR127" s="55">
        <f>'2023'!CJ17</f>
        <v>412</v>
      </c>
      <c r="CS127" s="56">
        <f>'2023'!CK17</f>
        <v>2832</v>
      </c>
      <c r="CT127" s="56">
        <f>'2023'!CL17</f>
        <v>2</v>
      </c>
      <c r="CU127" s="56">
        <f>'2023'!CM17</f>
        <v>30</v>
      </c>
      <c r="CV127" s="56">
        <f>'2023'!CN17</f>
        <v>78</v>
      </c>
      <c r="CW127" s="56">
        <f>'2023'!CO17</f>
        <v>27</v>
      </c>
      <c r="CX127" s="57">
        <f>'2023'!CP17</f>
        <v>5.3</v>
      </c>
      <c r="CY127" s="57">
        <f>'2023'!CQ17</f>
        <v>105.3</v>
      </c>
      <c r="CZ127" s="57">
        <f>'2023'!CR17</f>
        <v>3.04</v>
      </c>
      <c r="DA127" s="57">
        <f>'2023'!CS17</f>
        <v>39.6</v>
      </c>
      <c r="DB127" s="56">
        <f>'2023'!CT17</f>
        <v>229</v>
      </c>
      <c r="DC127" s="56">
        <f>'2023'!CU17</f>
        <v>3425</v>
      </c>
      <c r="DD127" s="56">
        <f>'2023'!CV17</f>
        <v>23</v>
      </c>
      <c r="DE127" s="56">
        <f>'2023'!CW17</f>
        <v>0</v>
      </c>
      <c r="DF127" s="58">
        <f>'2023'!CX17</f>
        <v>32</v>
      </c>
      <c r="DG127" s="55">
        <f>'2023'!CY17</f>
        <v>1374</v>
      </c>
      <c r="DH127" s="56">
        <f>'2023'!CZ17</f>
        <v>2852</v>
      </c>
      <c r="DI127" s="56">
        <f>'2023'!DA17</f>
        <v>11</v>
      </c>
      <c r="DJ127" s="56">
        <f>'2023'!DB17</f>
        <v>28</v>
      </c>
      <c r="DK127" s="56">
        <f>'2023'!DC17</f>
        <v>212</v>
      </c>
      <c r="DL127" s="56">
        <f>'2023'!DD17</f>
        <v>58</v>
      </c>
      <c r="DM127" s="57">
        <f>'2023'!DE17</f>
        <v>6.5</v>
      </c>
      <c r="DN127" s="57">
        <f>'2023'!DF17</f>
        <v>96.2</v>
      </c>
      <c r="DO127" s="57">
        <f>'2023'!DG17</f>
        <v>3.43</v>
      </c>
      <c r="DP127" s="57">
        <f>'2023'!DH17</f>
        <v>39.200000000000003</v>
      </c>
      <c r="DQ127" s="56">
        <f>'2023'!DI17</f>
        <v>238</v>
      </c>
      <c r="DR127" s="56">
        <f>'2023'!DJ17</f>
        <v>3310</v>
      </c>
      <c r="DS127" s="56">
        <f>'2023'!DK17</f>
        <v>34</v>
      </c>
      <c r="DT127" s="56">
        <f>'2023'!DL17</f>
        <v>0</v>
      </c>
      <c r="DU127" s="58">
        <f>'2023'!DM17</f>
        <v>27</v>
      </c>
    </row>
    <row r="128" spans="1:125" ht="15.75" customHeight="1" x14ac:dyDescent="0.2">
      <c r="A128" s="33">
        <f t="shared" si="0"/>
        <v>126</v>
      </c>
      <c r="B128" s="11">
        <f>'2018'!A13</f>
        <v>11</v>
      </c>
      <c r="C128" s="11">
        <v>2018</v>
      </c>
      <c r="D128" s="34" t="str">
        <f>'2018'!B13</f>
        <v>Nyheim Hines</v>
      </c>
      <c r="E128" s="14">
        <f>'2018'!C13</f>
        <v>6.2833333333333332</v>
      </c>
      <c r="F128" s="14">
        <f t="shared" si="6"/>
        <v>49.1</v>
      </c>
      <c r="G128" s="35">
        <f t="shared" si="2"/>
        <v>-0.39445391702698268</v>
      </c>
      <c r="H128" s="36" t="str">
        <f>'2018'!D13</f>
        <v>NC State</v>
      </c>
      <c r="I128" s="37">
        <f>'2018'!E13</f>
        <v>4</v>
      </c>
      <c r="J128" s="38">
        <f>'2018'!F13</f>
        <v>35381</v>
      </c>
      <c r="K128" s="39">
        <f>'2018'!G13</f>
        <v>28.471232876712328</v>
      </c>
      <c r="L128" s="39" t="str">
        <f>'2018'!H13</f>
        <v>JR</v>
      </c>
      <c r="M128" s="39">
        <f>'2018'!I13</f>
        <v>21.465753424657535</v>
      </c>
      <c r="N128" s="39" t="str">
        <f t="shared" si="3"/>
        <v>JITTERBUG</v>
      </c>
      <c r="O128" s="39" t="str">
        <f t="shared" si="9"/>
        <v>+RECEIVER</v>
      </c>
      <c r="P128" s="37">
        <f>'2018'!J13</f>
        <v>69</v>
      </c>
      <c r="Q128" s="37">
        <f>'2018'!K13</f>
        <v>197</v>
      </c>
      <c r="R128" s="37">
        <f>'2018'!L13</f>
        <v>4.38</v>
      </c>
      <c r="S128" s="40">
        <f>'2018'!M13</f>
        <v>104</v>
      </c>
      <c r="T128" s="41">
        <f>'2018'!N13</f>
        <v>0</v>
      </c>
      <c r="U128" s="42">
        <f>'2018'!O13</f>
        <v>0</v>
      </c>
      <c r="V128" s="42">
        <f>'2018'!P13</f>
        <v>9.3161915408980805E-2</v>
      </c>
      <c r="W128" s="42">
        <f>'2018'!Q13</f>
        <v>0.10456308886015149</v>
      </c>
      <c r="X128" s="42">
        <f>'2018'!R13</f>
        <v>0.21505193257279073</v>
      </c>
      <c r="Y128" s="42">
        <f>'2018'!S13</f>
        <v>0.21505193257279073</v>
      </c>
      <c r="Z128" s="42">
        <f>'2018'!T13</f>
        <v>0.19354673931551167</v>
      </c>
      <c r="AA128" s="42">
        <f>'2018'!U13</f>
        <v>0.15518770322199232</v>
      </c>
      <c r="AB128" s="42">
        <f>'2018'!V13</f>
        <v>4.2458100558659215E-2</v>
      </c>
      <c r="AC128" s="42">
        <f>'2018'!W13</f>
        <v>9.8822901890325776E-2</v>
      </c>
      <c r="AD128" s="43">
        <f>'2018'!X13</f>
        <v>8.8940611701293207E-2</v>
      </c>
      <c r="AE128" s="44">
        <f>'2018'!Y13</f>
        <v>20.827397260273973</v>
      </c>
      <c r="AF128" s="45">
        <f>'2018'!Z13</f>
        <v>107.05323110646619</v>
      </c>
      <c r="AG128" s="45">
        <f>'2018'!AA13</f>
        <v>29.08863684099979</v>
      </c>
      <c r="AH128" s="45">
        <f>'2018'!AB13</f>
        <v>0.18877551020408162</v>
      </c>
      <c r="AI128" s="45">
        <f>'2018'!AC13</f>
        <v>5.7</v>
      </c>
      <c r="AJ128" s="45">
        <f t="shared" si="4"/>
        <v>10.48314606741573</v>
      </c>
      <c r="AK128" s="45">
        <f t="shared" si="43"/>
        <v>0.11711711711711711</v>
      </c>
      <c r="AL128" s="45">
        <f>'2018'!AD13</f>
        <v>77.900000000000006</v>
      </c>
      <c r="AM128" s="45">
        <f>'2018'!AE13</f>
        <v>3.76</v>
      </c>
      <c r="AN128" s="46">
        <f>'2018'!AF13</f>
        <v>44.2</v>
      </c>
      <c r="AO128" s="47">
        <f>'2018'!AG13</f>
        <v>3</v>
      </c>
      <c r="AP128" s="48">
        <f>'2018'!AH13</f>
        <v>8</v>
      </c>
      <c r="AQ128" s="48">
        <f>'2018'!AI13</f>
        <v>3</v>
      </c>
      <c r="AR128" s="48">
        <f t="shared" si="47"/>
        <v>8</v>
      </c>
      <c r="AS128" s="48">
        <f>'2018'!AK13</f>
        <v>2</v>
      </c>
      <c r="AT128" s="48">
        <f>'2018'!AL13</f>
        <v>1</v>
      </c>
      <c r="AU128" s="48">
        <f>'2018'!AM13</f>
        <v>2</v>
      </c>
      <c r="AV128" s="48">
        <f>'2018'!AN13</f>
        <v>3</v>
      </c>
      <c r="AW128" s="49" t="str">
        <f>IF(S128=1,10,IF(S128=2,7,IF(S128=3,6,IF(S128=4,4,IF(S128=5,3,IF(S128=6,2,IF(S128=7,1,IF(S128=0,0,"-"))))))))</f>
        <v>-</v>
      </c>
      <c r="AX128" s="50">
        <f>'2018'!AP13</f>
        <v>0</v>
      </c>
      <c r="AY128" s="55">
        <f>'2018'!AQ13</f>
        <v>0</v>
      </c>
      <c r="AZ128" s="56">
        <f>'2018'!AR13</f>
        <v>1952</v>
      </c>
      <c r="BA128" s="56">
        <f>'2018'!AS13</f>
        <v>0</v>
      </c>
      <c r="BB128" s="56">
        <f>'2018'!AT13</f>
        <v>0</v>
      </c>
      <c r="BC128" s="56">
        <f>'2018'!AU13</f>
        <v>0</v>
      </c>
      <c r="BD128" s="56">
        <f>'2018'!AV13</f>
        <v>0</v>
      </c>
      <c r="BE128" s="57">
        <f>'2018'!AW13</f>
        <v>0</v>
      </c>
      <c r="BF128" s="57">
        <f>'2018'!AX13</f>
        <v>0</v>
      </c>
      <c r="BG128" s="57">
        <f>'2018'!AY13</f>
        <v>0</v>
      </c>
      <c r="BH128" s="57">
        <f>'2018'!AZ13</f>
        <v>0</v>
      </c>
      <c r="BI128" s="56">
        <f>'2018'!BA13</f>
        <v>0</v>
      </c>
      <c r="BJ128" s="56">
        <f>'2018'!BB13</f>
        <v>2890</v>
      </c>
      <c r="BK128" s="56">
        <f>'2018'!BC13</f>
        <v>0</v>
      </c>
      <c r="BL128" s="56">
        <f>'2018'!BD13</f>
        <v>0</v>
      </c>
      <c r="BM128" s="58">
        <f>'2018'!BE13</f>
        <v>0</v>
      </c>
      <c r="BN128" s="55">
        <f>'2018'!BF13</f>
        <v>0</v>
      </c>
      <c r="BO128" s="56">
        <f>'2018'!BG13</f>
        <v>2659</v>
      </c>
      <c r="BP128" s="56">
        <f>'2018'!BH13</f>
        <v>0</v>
      </c>
      <c r="BQ128" s="56">
        <f>'2018'!BI13</f>
        <v>0</v>
      </c>
      <c r="BR128" s="56">
        <f>'2018'!BJ13</f>
        <v>0</v>
      </c>
      <c r="BS128" s="56">
        <f>'2018'!BK13</f>
        <v>0</v>
      </c>
      <c r="BT128" s="57">
        <f>'2018'!BL13</f>
        <v>0</v>
      </c>
      <c r="BU128" s="57">
        <f>'2018'!BM13</f>
        <v>0</v>
      </c>
      <c r="BV128" s="57">
        <f>'2018'!BN13</f>
        <v>0</v>
      </c>
      <c r="BW128" s="57">
        <f>'2018'!BO13</f>
        <v>0</v>
      </c>
      <c r="BX128" s="56">
        <f>'2018'!BP13</f>
        <v>0</v>
      </c>
      <c r="BY128" s="56">
        <f>'2018'!BQ13</f>
        <v>2652</v>
      </c>
      <c r="BZ128" s="56">
        <f>'2018'!BR13</f>
        <v>0</v>
      </c>
      <c r="CA128" s="56">
        <f>'2018'!BS13</f>
        <v>0</v>
      </c>
      <c r="CB128" s="58">
        <f>'2018'!BT13</f>
        <v>0</v>
      </c>
      <c r="CC128" s="55">
        <f>'2018'!BU13</f>
        <v>244</v>
      </c>
      <c r="CD128" s="56">
        <f>'2018'!BV13</f>
        <v>2627</v>
      </c>
      <c r="CE128" s="56">
        <f>'2018'!BW13</f>
        <v>1</v>
      </c>
      <c r="CF128" s="56">
        <f>'2018'!BX13</f>
        <v>0</v>
      </c>
      <c r="CG128" s="56">
        <f>'2018'!BY13</f>
        <v>47</v>
      </c>
      <c r="CH128" s="56">
        <f>'2018'!BZ13</f>
        <v>9</v>
      </c>
      <c r="CI128" s="57">
        <f>'2018'!CA13</f>
        <v>5.2</v>
      </c>
      <c r="CJ128" s="57">
        <f>'2018'!CB13</f>
        <v>77.7</v>
      </c>
      <c r="CK128" s="57">
        <f>'2018'!CC13</f>
        <v>3.06</v>
      </c>
      <c r="CL128" s="57">
        <f>'2018'!CD13</f>
        <v>36.5</v>
      </c>
      <c r="CM128" s="56">
        <f>'2018'!CE13</f>
        <v>256</v>
      </c>
      <c r="CN128" s="56">
        <f>'2018'!CF13</f>
        <v>2740</v>
      </c>
      <c r="CO128" s="56">
        <f>'2018'!CG13</f>
        <v>20</v>
      </c>
      <c r="CP128" s="56">
        <f>'2018'!CH13</f>
        <v>0</v>
      </c>
      <c r="CQ128" s="58">
        <f>'2018'!CI13</f>
        <v>0</v>
      </c>
      <c r="CR128" s="55">
        <f>'2018'!CJ13</f>
        <v>41</v>
      </c>
      <c r="CS128" s="56">
        <f>'2018'!CK13</f>
        <v>2030</v>
      </c>
      <c r="CT128" s="56">
        <f>'2018'!CL13</f>
        <v>0</v>
      </c>
      <c r="CU128" s="56">
        <f>'2018'!CM13</f>
        <v>0</v>
      </c>
      <c r="CV128" s="56">
        <f>'2018'!CN13</f>
        <v>13</v>
      </c>
      <c r="CW128" s="56">
        <f>'2018'!CO13</f>
        <v>3</v>
      </c>
      <c r="CX128" s="57">
        <f>'2018'!CP13</f>
        <v>3.2</v>
      </c>
      <c r="CY128" s="57">
        <f>'2018'!CQ13</f>
        <v>65</v>
      </c>
      <c r="CZ128" s="57">
        <f>'2018'!CR13</f>
        <v>3.31</v>
      </c>
      <c r="DA128" s="57">
        <f>'2018'!CS13</f>
        <v>0</v>
      </c>
      <c r="DB128" s="56">
        <f>'2018'!CT13</f>
        <v>525</v>
      </c>
      <c r="DC128" s="56">
        <f>'2018'!CU13</f>
        <v>3383</v>
      </c>
      <c r="DD128" s="56">
        <f>'2018'!CV13</f>
        <v>43</v>
      </c>
      <c r="DE128" s="56">
        <f>'2018'!CW13</f>
        <v>0</v>
      </c>
      <c r="DF128" s="58">
        <f>'2018'!CX13</f>
        <v>0</v>
      </c>
      <c r="DG128" s="55">
        <f>'2018'!CY13</f>
        <v>1111</v>
      </c>
      <c r="DH128" s="56">
        <f>'2018'!CZ13</f>
        <v>2293</v>
      </c>
      <c r="DI128" s="56">
        <f>'2018'!DA13</f>
        <v>12</v>
      </c>
      <c r="DJ128" s="56">
        <f>'2018'!DB13</f>
        <v>0</v>
      </c>
      <c r="DK128" s="56">
        <f>'2018'!DC13</f>
        <v>196</v>
      </c>
      <c r="DL128" s="56">
        <f>'2018'!DD13</f>
        <v>37</v>
      </c>
      <c r="DM128" s="57">
        <f>'2018'!DE13</f>
        <v>5.7</v>
      </c>
      <c r="DN128" s="57">
        <f>'2018'!DF13</f>
        <v>77.900000000000006</v>
      </c>
      <c r="DO128" s="57">
        <f>'2018'!DG13</f>
        <v>3.76</v>
      </c>
      <c r="DP128" s="57">
        <f>'2018'!DH13</f>
        <v>44.2</v>
      </c>
      <c r="DQ128" s="56">
        <f>'2018'!DI13</f>
        <v>152</v>
      </c>
      <c r="DR128" s="56">
        <f>'2018'!DJ13</f>
        <v>3580</v>
      </c>
      <c r="DS128" s="56">
        <f>'2018'!DK13</f>
        <v>26</v>
      </c>
      <c r="DT128" s="56">
        <f>'2018'!DL13</f>
        <v>0</v>
      </c>
      <c r="DU128" s="58">
        <f>'2018'!DM13</f>
        <v>0</v>
      </c>
    </row>
    <row r="129" spans="1:125" ht="15.75" customHeight="1" x14ac:dyDescent="0.2">
      <c r="A129" s="33">
        <f t="shared" si="0"/>
        <v>127</v>
      </c>
      <c r="B129" s="11">
        <f>'2023'!A18</f>
        <v>16</v>
      </c>
      <c r="C129" s="11">
        <v>2023</v>
      </c>
      <c r="D129" s="34" t="str">
        <f>'2023'!B18</f>
        <v>Kenny McIntosh</v>
      </c>
      <c r="E129" s="14">
        <f>'2023'!C18</f>
        <v>6.2666666666666666</v>
      </c>
      <c r="F129" s="14">
        <f t="shared" si="6"/>
        <v>48.699999999999996</v>
      </c>
      <c r="G129" s="35">
        <f t="shared" si="2"/>
        <v>-0.40130829532030221</v>
      </c>
      <c r="H129" s="36" t="str">
        <f>'2023'!D18</f>
        <v>Georgia</v>
      </c>
      <c r="I129" s="37">
        <f>'2023'!E18</f>
        <v>1</v>
      </c>
      <c r="J129" s="38">
        <f>'2023'!F18</f>
        <v>36619</v>
      </c>
      <c r="K129" s="39">
        <f>'2023'!G18</f>
        <v>25.079452054794519</v>
      </c>
      <c r="L129" s="39" t="str">
        <f>'2023'!H18</f>
        <v>SR</v>
      </c>
      <c r="M129" s="39">
        <f>'2023'!I18</f>
        <v>23.079452054794519</v>
      </c>
      <c r="N129" s="39" t="str">
        <f t="shared" si="3"/>
        <v>BELL COW</v>
      </c>
      <c r="O129" s="39" t="str">
        <f t="shared" si="9"/>
        <v>+RECEIVER</v>
      </c>
      <c r="P129" s="37">
        <f>'2023'!J18</f>
        <v>72</v>
      </c>
      <c r="Q129" s="37">
        <f>'2023'!K18</f>
        <v>204</v>
      </c>
      <c r="R129" s="37">
        <f>'2023'!L18</f>
        <v>4.62</v>
      </c>
      <c r="S129" s="40">
        <f>'2023'!M18</f>
        <v>237</v>
      </c>
      <c r="T129" s="41">
        <f>'2023'!N18</f>
        <v>0</v>
      </c>
      <c r="U129" s="42">
        <f>'2023'!O18</f>
        <v>3.0981970943462278E-2</v>
      </c>
      <c r="V129" s="42">
        <f>'2023'!P18</f>
        <v>8.535722706908748E-2</v>
      </c>
      <c r="W129" s="42">
        <f>'2023'!Q18</f>
        <v>8.5817524841915085E-2</v>
      </c>
      <c r="X129" s="42">
        <f>'2023'!R18</f>
        <v>0.17733138220034589</v>
      </c>
      <c r="Y129" s="42">
        <f>'2023'!S18</f>
        <v>0.17733138220034589</v>
      </c>
      <c r="Z129" s="42">
        <f>'2023'!T18</f>
        <v>0.17733138220034589</v>
      </c>
      <c r="AA129" s="42">
        <f>'2023'!U18</f>
        <v>6.4055055584965589E-2</v>
      </c>
      <c r="AB129" s="42">
        <f>'2023'!V18</f>
        <v>0.11471715122830742</v>
      </c>
      <c r="AC129" s="42">
        <f>'2023'!W18</f>
        <v>0.11471715122830742</v>
      </c>
      <c r="AD129" s="43">
        <f>'2023'!X18</f>
        <v>0.11471715122830742</v>
      </c>
      <c r="AE129" s="44">
        <f>'2023'!Y18</f>
        <v>22.435616438356163</v>
      </c>
      <c r="AF129" s="45">
        <f>'2023'!Z18</f>
        <v>89.555499569671596</v>
      </c>
      <c r="AG129" s="45">
        <f>'2023'!AA18</f>
        <v>27.664351851851851</v>
      </c>
      <c r="AH129" s="45">
        <f>'2023'!AB18</f>
        <v>0.29801324503311261</v>
      </c>
      <c r="AI129" s="45">
        <f>'2023'!AC18</f>
        <v>5.7</v>
      </c>
      <c r="AJ129" s="45">
        <f t="shared" si="4"/>
        <v>11.533333333333333</v>
      </c>
      <c r="AK129" s="45">
        <f t="shared" si="43"/>
        <v>0.21761658031088082</v>
      </c>
      <c r="AL129" s="45">
        <f>'2023'!AD18</f>
        <v>183.2</v>
      </c>
      <c r="AM129" s="45">
        <f>'2023'!AE18</f>
        <v>3.76</v>
      </c>
      <c r="AN129" s="46">
        <f>'2023'!AF18</f>
        <v>27.3</v>
      </c>
      <c r="AO129" s="47">
        <f>'2023'!AG18</f>
        <v>3</v>
      </c>
      <c r="AP129" s="48">
        <f>'2023'!AH18</f>
        <v>9</v>
      </c>
      <c r="AQ129" s="48">
        <f>'2023'!AI18</f>
        <v>1</v>
      </c>
      <c r="AR129" s="48">
        <f t="shared" si="47"/>
        <v>2</v>
      </c>
      <c r="AS129" s="48">
        <f>'2023'!AK18</f>
        <v>8</v>
      </c>
      <c r="AT129" s="48">
        <f>'2023'!AL18</f>
        <v>1</v>
      </c>
      <c r="AU129" s="48">
        <f>'2023'!AM18</f>
        <v>9</v>
      </c>
      <c r="AV129" s="48">
        <f>'2023'!AN18</f>
        <v>3</v>
      </c>
      <c r="AW129" s="49">
        <f>'2023'!AO18</f>
        <v>1</v>
      </c>
      <c r="AX129" s="50">
        <f>'2023'!AP18</f>
        <v>1</v>
      </c>
      <c r="AY129" s="55">
        <f>'2023'!AQ18</f>
        <v>0</v>
      </c>
      <c r="AZ129" s="56">
        <f>'2023'!AR18</f>
        <v>3343</v>
      </c>
      <c r="BA129" s="56">
        <f>'2023'!AS18</f>
        <v>0</v>
      </c>
      <c r="BB129" s="56">
        <f>'2023'!AT18</f>
        <v>30</v>
      </c>
      <c r="BC129" s="56">
        <f>'2023'!AU18</f>
        <v>0</v>
      </c>
      <c r="BD129" s="56">
        <f>'2023'!AV18</f>
        <v>0</v>
      </c>
      <c r="BE129" s="57">
        <f>'2023'!AW18</f>
        <v>0</v>
      </c>
      <c r="BF129" s="57">
        <f>'2023'!AX18</f>
        <v>0</v>
      </c>
      <c r="BG129" s="57">
        <f>'2023'!AY18</f>
        <v>0</v>
      </c>
      <c r="BH129" s="57">
        <f>'2023'!AZ18</f>
        <v>0</v>
      </c>
      <c r="BI129" s="56">
        <f>'2023'!BA18</f>
        <v>0</v>
      </c>
      <c r="BJ129" s="56">
        <f>'2023'!BB18</f>
        <v>3165</v>
      </c>
      <c r="BK129" s="56">
        <f>'2023'!BC18</f>
        <v>0</v>
      </c>
      <c r="BL129" s="56">
        <f>'2023'!BD18</f>
        <v>0</v>
      </c>
      <c r="BM129" s="58">
        <f>'2023'!BE18</f>
        <v>34</v>
      </c>
      <c r="BN129" s="55">
        <f>'2023'!BF18</f>
        <v>174</v>
      </c>
      <c r="BO129" s="56">
        <f>'2023'!BG18</f>
        <v>2591</v>
      </c>
      <c r="BP129" s="56">
        <f>'2023'!BH18</f>
        <v>2</v>
      </c>
      <c r="BQ129" s="56">
        <f>'2023'!BI18</f>
        <v>21</v>
      </c>
      <c r="BR129" s="56">
        <f>'2023'!BJ18</f>
        <v>25</v>
      </c>
      <c r="BS129" s="56">
        <f>'2023'!BK18</f>
        <v>2</v>
      </c>
      <c r="BT129" s="57">
        <f>'2023'!BL18</f>
        <v>7</v>
      </c>
      <c r="BU129" s="57">
        <f>'2023'!BM18</f>
        <v>16.600000000000001</v>
      </c>
      <c r="BV129" s="57">
        <f>'2023'!BN18</f>
        <v>2.16</v>
      </c>
      <c r="BW129" s="57">
        <f>'2023'!BO18</f>
        <v>50.6</v>
      </c>
      <c r="BX129" s="56">
        <f>'2023'!BP18</f>
        <v>3</v>
      </c>
      <c r="BY129" s="56">
        <f>'2023'!BQ18</f>
        <v>3122</v>
      </c>
      <c r="BZ129" s="56">
        <f>'2023'!BR18</f>
        <v>1</v>
      </c>
      <c r="CA129" s="56">
        <f>'2023'!BS18</f>
        <v>0</v>
      </c>
      <c r="CB129" s="58">
        <f>'2023'!BT18</f>
        <v>26</v>
      </c>
      <c r="CC129" s="55">
        <f>'2023'!BU18</f>
        <v>251</v>
      </c>
      <c r="CD129" s="56">
        <f>'2023'!BV18</f>
        <v>1742</v>
      </c>
      <c r="CE129" s="56">
        <f>'2023'!BW18</f>
        <v>1</v>
      </c>
      <c r="CF129" s="56">
        <f>'2023'!BX18</f>
        <v>18</v>
      </c>
      <c r="CG129" s="56">
        <f>'2023'!BY18</f>
        <v>47</v>
      </c>
      <c r="CH129" s="56">
        <f>'2023'!BZ18</f>
        <v>18</v>
      </c>
      <c r="CI129" s="57">
        <f>'2023'!CA18</f>
        <v>5.3</v>
      </c>
      <c r="CJ129" s="57">
        <f>'2023'!CB18</f>
        <v>160.5</v>
      </c>
      <c r="CK129" s="57">
        <f>'2023'!CC18</f>
        <v>3.98</v>
      </c>
      <c r="CL129" s="57">
        <f>'2023'!CD18</f>
        <v>19.899999999999999</v>
      </c>
      <c r="CM129" s="56">
        <f>'2023'!CE18</f>
        <v>111</v>
      </c>
      <c r="CN129" s="56">
        <f>'2023'!CF18</f>
        <v>2499</v>
      </c>
      <c r="CO129" s="56">
        <f>'2023'!CG18</f>
        <v>10</v>
      </c>
      <c r="CP129" s="56">
        <f>'2023'!CH18</f>
        <v>0</v>
      </c>
      <c r="CQ129" s="58">
        <f>'2023'!CI18</f>
        <v>19</v>
      </c>
      <c r="CR129" s="55">
        <f>'2023'!CJ18</f>
        <v>328</v>
      </c>
      <c r="CS129" s="56">
        <f>'2023'!CK18</f>
        <v>2864</v>
      </c>
      <c r="CT129" s="56">
        <f>'2023'!CL18</f>
        <v>3</v>
      </c>
      <c r="CU129" s="56">
        <f>'2023'!CM18</f>
        <v>29</v>
      </c>
      <c r="CV129" s="56">
        <f>'2023'!CN18</f>
        <v>58</v>
      </c>
      <c r="CW129" s="56">
        <f>'2023'!CO18</f>
        <v>27</v>
      </c>
      <c r="CX129" s="57">
        <f>'2023'!CP18</f>
        <v>5.7</v>
      </c>
      <c r="CY129" s="57">
        <f>'2023'!CQ18</f>
        <v>183.2</v>
      </c>
      <c r="CZ129" s="57">
        <f>'2023'!CR18</f>
        <v>3.76</v>
      </c>
      <c r="DA129" s="57">
        <f>'2023'!CS18</f>
        <v>27.1</v>
      </c>
      <c r="DB129" s="56">
        <f>'2023'!CT18</f>
        <v>242</v>
      </c>
      <c r="DC129" s="56">
        <f>'2023'!CU18</f>
        <v>3778</v>
      </c>
      <c r="DD129" s="56">
        <f>'2023'!CV18</f>
        <v>22</v>
      </c>
      <c r="DE129" s="56">
        <f>'2023'!CW18</f>
        <v>0</v>
      </c>
      <c r="DF129" s="58">
        <f>'2023'!CX18</f>
        <v>39</v>
      </c>
      <c r="DG129" s="55">
        <f>'2023'!CY18</f>
        <v>824</v>
      </c>
      <c r="DH129" s="56">
        <f>'2023'!CZ18</f>
        <v>3080</v>
      </c>
      <c r="DI129" s="56">
        <f>'2023'!DA18</f>
        <v>10</v>
      </c>
      <c r="DJ129" s="56">
        <f>'2023'!DB18</f>
        <v>44</v>
      </c>
      <c r="DK129" s="56">
        <f>'2023'!DC18</f>
        <v>151</v>
      </c>
      <c r="DL129" s="56">
        <f>'2023'!DD18</f>
        <v>45</v>
      </c>
      <c r="DM129" s="57">
        <f>'2023'!DE18</f>
        <v>5.5</v>
      </c>
      <c r="DN129" s="57">
        <f>'2023'!DF18</f>
        <v>96.1</v>
      </c>
      <c r="DO129" s="57">
        <f>'2023'!DG18</f>
        <v>3.09</v>
      </c>
      <c r="DP129" s="57">
        <f>'2023'!DH18</f>
        <v>27.3</v>
      </c>
      <c r="DQ129" s="56">
        <f>'2023'!DI18</f>
        <v>509</v>
      </c>
      <c r="DR129" s="56">
        <f>'2023'!DJ18</f>
        <v>4437</v>
      </c>
      <c r="DS129" s="56">
        <f>'2023'!DK18</f>
        <v>42</v>
      </c>
      <c r="DT129" s="56">
        <f>'2023'!DL18</f>
        <v>0</v>
      </c>
      <c r="DU129" s="58">
        <f>'2023'!DM18</f>
        <v>31</v>
      </c>
    </row>
    <row r="130" spans="1:125" ht="15.75" customHeight="1" x14ac:dyDescent="0.2">
      <c r="A130" s="33">
        <f t="shared" si="0"/>
        <v>128</v>
      </c>
      <c r="B130" s="11">
        <f>'2020'!A16</f>
        <v>14</v>
      </c>
      <c r="C130" s="11">
        <v>2020</v>
      </c>
      <c r="D130" s="34" t="str">
        <f>'2020'!B16</f>
        <v>Eno Benjamin</v>
      </c>
      <c r="E130" s="14">
        <f>'2020'!C16</f>
        <v>6.1611111111111105</v>
      </c>
      <c r="F130" s="14">
        <f t="shared" si="6"/>
        <v>48.3</v>
      </c>
      <c r="G130" s="35">
        <f t="shared" si="2"/>
        <v>-0.44471935784465971</v>
      </c>
      <c r="H130" s="36" t="str">
        <f>'2020'!D16</f>
        <v>Arizona State</v>
      </c>
      <c r="I130" s="37">
        <f>'2020'!E16</f>
        <v>5</v>
      </c>
      <c r="J130" s="38">
        <f>'2020'!F16</f>
        <v>36263</v>
      </c>
      <c r="K130" s="39">
        <f>'2020'!G16</f>
        <v>26.054794520547944</v>
      </c>
      <c r="L130" s="39" t="str">
        <f>'2020'!H16</f>
        <v>JR</v>
      </c>
      <c r="M130" s="39">
        <f>'2020'!I16</f>
        <v>21.043835616438358</v>
      </c>
      <c r="N130" s="39" t="str">
        <f t="shared" si="3"/>
        <v>BELL CALF</v>
      </c>
      <c r="O130" s="39" t="str">
        <f t="shared" si="9"/>
        <v>PLODDER</v>
      </c>
      <c r="P130" s="37">
        <f>'2020'!J16</f>
        <v>68</v>
      </c>
      <c r="Q130" s="37">
        <f>'2020'!K16</f>
        <v>207</v>
      </c>
      <c r="R130" s="37">
        <f>'2020'!L16</f>
        <v>4.57</v>
      </c>
      <c r="S130" s="40">
        <f>'2020'!M16</f>
        <v>222</v>
      </c>
      <c r="T130" s="41">
        <f>'2020'!N16</f>
        <v>0</v>
      </c>
      <c r="U130" s="42">
        <f>'2020'!O16</f>
        <v>0</v>
      </c>
      <c r="V130" s="42">
        <f>'2020'!P16</f>
        <v>2.8750000000000001E-2</v>
      </c>
      <c r="W130" s="42">
        <f>'2020'!Q16</f>
        <v>0.35167066642052797</v>
      </c>
      <c r="X130" s="42">
        <f>'2020'!R16</f>
        <v>0.29212321686996073</v>
      </c>
      <c r="Y130" s="42">
        <f>'2020'!S16</f>
        <v>0.32189694164524435</v>
      </c>
      <c r="Z130" s="42">
        <f>'2020'!T16</f>
        <v>0.27361240039845769</v>
      </c>
      <c r="AA130" s="42">
        <f>'2020'!U16</f>
        <v>8.6942148760330573E-2</v>
      </c>
      <c r="AB130" s="42">
        <f>'2020'!V16</f>
        <v>0.10695517774343122</v>
      </c>
      <c r="AC130" s="42">
        <f>'2020'!W16</f>
        <v>0.10695517774343122</v>
      </c>
      <c r="AD130" s="43">
        <f>'2020'!X16</f>
        <v>9.0911901081916532E-2</v>
      </c>
      <c r="AE130" s="44">
        <f>'2020'!Y16</f>
        <v>19.397260273972602</v>
      </c>
      <c r="AF130" s="45">
        <f>'2020'!Z16</f>
        <v>94.915150530226384</v>
      </c>
      <c r="AG130" s="45">
        <f>'2020'!AA16</f>
        <v>31.470804498269896</v>
      </c>
      <c r="AH130" s="45">
        <f>'2020'!AB16</f>
        <v>0.24505928853754941</v>
      </c>
      <c r="AI130" s="45">
        <f>'2020'!AC16</f>
        <v>5.5</v>
      </c>
      <c r="AJ130" s="45">
        <f t="shared" si="4"/>
        <v>10.064516129032258</v>
      </c>
      <c r="AK130" s="45">
        <f t="shared" si="43"/>
        <v>0.14237288135593221</v>
      </c>
      <c r="AL130" s="45">
        <f>'2020'!AD16</f>
        <v>101.5</v>
      </c>
      <c r="AM130" s="45">
        <f>'2020'!AE16</f>
        <v>3.43</v>
      </c>
      <c r="AN130" s="46">
        <f>'2020'!AF16</f>
        <v>43.7</v>
      </c>
      <c r="AO130" s="47">
        <f>'2020'!AG16</f>
        <v>7</v>
      </c>
      <c r="AP130" s="48">
        <f>'2020'!AH16</f>
        <v>9</v>
      </c>
      <c r="AQ130" s="48">
        <f>'2020'!AI16</f>
        <v>6</v>
      </c>
      <c r="AR130" s="48">
        <f t="shared" si="47"/>
        <v>3</v>
      </c>
      <c r="AS130" s="48">
        <f>'2020'!AK16</f>
        <v>6</v>
      </c>
      <c r="AT130" s="48">
        <f>'2020'!AL16</f>
        <v>1</v>
      </c>
      <c r="AU130" s="48">
        <f>'2020'!AM16</f>
        <v>4</v>
      </c>
      <c r="AV130" s="48">
        <f>'2020'!AN16</f>
        <v>1</v>
      </c>
      <c r="AW130" s="49" t="str">
        <f t="shared" ref="AW130:AW131" si="48">IF(S130=1,10,IF(S130=2,7,IF(S130=3,6,IF(S130=4,4,IF(S130=5,3,IF(S130=6,2,IF(S130=7,1,IF(S130=0,0,"-"))))))))</f>
        <v>-</v>
      </c>
      <c r="AX130" s="50">
        <f>'2020'!AP16</f>
        <v>0</v>
      </c>
      <c r="AY130" s="55">
        <f>'2020'!AQ16</f>
        <v>0</v>
      </c>
      <c r="AZ130" s="56">
        <f>'2020'!AR16</f>
        <v>2319</v>
      </c>
      <c r="BA130" s="56">
        <f>'2020'!AS16</f>
        <v>0</v>
      </c>
      <c r="BB130" s="56">
        <f>'2020'!AT16</f>
        <v>19</v>
      </c>
      <c r="BC130" s="56">
        <f>'2020'!AU16</f>
        <v>0</v>
      </c>
      <c r="BD130" s="56">
        <f>'2020'!AV16</f>
        <v>0</v>
      </c>
      <c r="BE130" s="57">
        <f>'2020'!AW16</f>
        <v>0</v>
      </c>
      <c r="BF130" s="57">
        <f>'2020'!AX16</f>
        <v>0</v>
      </c>
      <c r="BG130" s="57">
        <f>'2020'!AY16</f>
        <v>0</v>
      </c>
      <c r="BH130" s="57">
        <f>'2020'!AZ16</f>
        <v>0</v>
      </c>
      <c r="BI130" s="56">
        <f>'2020'!BA16</f>
        <v>0</v>
      </c>
      <c r="BJ130" s="56">
        <f>'2020'!BB16</f>
        <v>3887</v>
      </c>
      <c r="BK130" s="56">
        <f>'2020'!BC16</f>
        <v>0</v>
      </c>
      <c r="BL130" s="56">
        <f>'2020'!BD16</f>
        <v>0</v>
      </c>
      <c r="BM130" s="58">
        <f>'2020'!BE16</f>
        <v>30</v>
      </c>
      <c r="BN130" s="55">
        <f>'2020'!BF16</f>
        <v>0</v>
      </c>
      <c r="BO130" s="56">
        <f>'2020'!BG16</f>
        <v>1578</v>
      </c>
      <c r="BP130" s="56">
        <f>'2020'!BH16</f>
        <v>0</v>
      </c>
      <c r="BQ130" s="56">
        <f>'2020'!BI16</f>
        <v>27</v>
      </c>
      <c r="BR130" s="56">
        <f>'2020'!BJ16</f>
        <v>0</v>
      </c>
      <c r="BS130" s="56">
        <f>'2020'!BK16</f>
        <v>0</v>
      </c>
      <c r="BT130" s="57">
        <f>'2020'!BL16</f>
        <v>0</v>
      </c>
      <c r="BU130" s="57">
        <f>'2020'!BM16</f>
        <v>0</v>
      </c>
      <c r="BV130" s="57">
        <f>'2020'!BN16</f>
        <v>0</v>
      </c>
      <c r="BW130" s="57">
        <f>'2020'!BO16</f>
        <v>0</v>
      </c>
      <c r="BX130" s="56">
        <f>'2020'!BP16</f>
        <v>0</v>
      </c>
      <c r="BY130" s="56">
        <f>'2020'!BQ16</f>
        <v>3111</v>
      </c>
      <c r="BZ130" s="56">
        <f>'2020'!BR16</f>
        <v>0</v>
      </c>
      <c r="CA130" s="56">
        <f>'2020'!BS16</f>
        <v>0</v>
      </c>
      <c r="CB130" s="58">
        <f>'2020'!BT16</f>
        <v>16</v>
      </c>
      <c r="CC130" s="55">
        <f>'2020'!BU16</f>
        <v>146</v>
      </c>
      <c r="CD130" s="56">
        <f>'2020'!BV16</f>
        <v>2276</v>
      </c>
      <c r="CE130" s="56">
        <f>'2020'!BW16</f>
        <v>1</v>
      </c>
      <c r="CF130" s="56">
        <f>'2020'!BX16</f>
        <v>27</v>
      </c>
      <c r="CG130" s="56">
        <f>'2020'!BY16</f>
        <v>23</v>
      </c>
      <c r="CH130" s="56">
        <f>'2020'!BZ16</f>
        <v>9</v>
      </c>
      <c r="CI130" s="57">
        <f>'2020'!CA16</f>
        <v>6.3</v>
      </c>
      <c r="CJ130" s="57">
        <f>'2020'!CB16</f>
        <v>153.69999999999999</v>
      </c>
      <c r="CK130" s="57">
        <f>'2020'!CC16</f>
        <v>3.91</v>
      </c>
      <c r="CL130" s="57">
        <f>'2020'!CD16</f>
        <v>52.7</v>
      </c>
      <c r="CM130" s="56">
        <f>'2020'!CE16</f>
        <v>15</v>
      </c>
      <c r="CN130" s="56">
        <f>'2020'!CF16</f>
        <v>3324</v>
      </c>
      <c r="CO130" s="56">
        <f>'2020'!CG16</f>
        <v>5</v>
      </c>
      <c r="CP130" s="56">
        <f>'2020'!CH16</f>
        <v>0</v>
      </c>
      <c r="CQ130" s="58">
        <f>'2020'!CI16</f>
        <v>21</v>
      </c>
      <c r="CR130" s="55">
        <f>'2020'!CJ16</f>
        <v>1642</v>
      </c>
      <c r="CS130" s="56">
        <f>'2020'!CK16</f>
        <v>2392</v>
      </c>
      <c r="CT130" s="56">
        <f>'2020'!CL16</f>
        <v>16</v>
      </c>
      <c r="CU130" s="56">
        <f>'2020'!CM16</f>
        <v>26</v>
      </c>
      <c r="CV130" s="56">
        <f>'2020'!CN16</f>
        <v>300</v>
      </c>
      <c r="CW130" s="56">
        <f>'2020'!CO16</f>
        <v>84</v>
      </c>
      <c r="CX130" s="57">
        <f>'2020'!CP16</f>
        <v>5.5</v>
      </c>
      <c r="CY130" s="57">
        <f>'2020'!CQ16</f>
        <v>101.5</v>
      </c>
      <c r="CZ130" s="57">
        <f>'2020'!CR16</f>
        <v>3.43</v>
      </c>
      <c r="DA130" s="57">
        <f>'2020'!CS16</f>
        <v>43.7</v>
      </c>
      <c r="DB130" s="56">
        <f>'2020'!CT16</f>
        <v>263</v>
      </c>
      <c r="DC130" s="56">
        <f>'2020'!CU16</f>
        <v>3025</v>
      </c>
      <c r="DD130" s="56">
        <f>'2020'!CV16</f>
        <v>15</v>
      </c>
      <c r="DE130" s="56">
        <f>'2020'!CW16</f>
        <v>0</v>
      </c>
      <c r="DF130" s="58">
        <f>'2020'!CX16</f>
        <v>20</v>
      </c>
      <c r="DG130" s="55">
        <f>'2020'!CY16</f>
        <v>1067</v>
      </c>
      <c r="DH130" s="56">
        <f>'2020'!CZ16</f>
        <v>1602</v>
      </c>
      <c r="DI130" s="56">
        <f>'2020'!DA16</f>
        <v>10</v>
      </c>
      <c r="DJ130" s="56">
        <f>'2020'!DB16</f>
        <v>13</v>
      </c>
      <c r="DK130" s="56">
        <f>'2020'!DC16</f>
        <v>253</v>
      </c>
      <c r="DL130" s="56">
        <f>'2020'!DD16</f>
        <v>62</v>
      </c>
      <c r="DM130" s="57">
        <f>'2020'!DE16</f>
        <v>4.2</v>
      </c>
      <c r="DN130" s="57">
        <f>'2020'!DF16</f>
        <v>69.900000000000006</v>
      </c>
      <c r="DO130" s="57">
        <f>'2020'!DG16</f>
        <v>2.91</v>
      </c>
      <c r="DP130" s="57">
        <f>'2020'!DH16</f>
        <v>23</v>
      </c>
      <c r="DQ130" s="56">
        <f>'2020'!DI16</f>
        <v>346</v>
      </c>
      <c r="DR130" s="56">
        <f>'2020'!DJ16</f>
        <v>3235</v>
      </c>
      <c r="DS130" s="56">
        <f>'2020'!DK16</f>
        <v>42</v>
      </c>
      <c r="DT130" s="56">
        <f>'2020'!DL16</f>
        <v>0</v>
      </c>
      <c r="DU130" s="58">
        <f>'2020'!DM16</f>
        <v>21</v>
      </c>
    </row>
    <row r="131" spans="1:125" ht="15.75" customHeight="1" x14ac:dyDescent="0.2">
      <c r="A131" s="33">
        <f t="shared" si="0"/>
        <v>129</v>
      </c>
      <c r="B131" s="11">
        <f>'2019'!A17</f>
        <v>15</v>
      </c>
      <c r="C131" s="11">
        <v>2019</v>
      </c>
      <c r="D131" s="34" t="str">
        <f>'2019'!B17</f>
        <v>Justice Hill</v>
      </c>
      <c r="E131" s="14">
        <f>'2019'!C17</f>
        <v>6.15</v>
      </c>
      <c r="F131" s="14">
        <f t="shared" si="6"/>
        <v>47.9</v>
      </c>
      <c r="G131" s="35">
        <f t="shared" si="2"/>
        <v>-0.44928894337353908</v>
      </c>
      <c r="H131" s="36" t="str">
        <f>'2019'!D17</f>
        <v>Oklahoma State</v>
      </c>
      <c r="I131" s="37">
        <f>'2019'!E17</f>
        <v>3</v>
      </c>
      <c r="J131" s="38">
        <f>'2019'!F17</f>
        <v>35748</v>
      </c>
      <c r="K131" s="39">
        <f>'2019'!G17</f>
        <v>27.465753424657535</v>
      </c>
      <c r="L131" s="39" t="str">
        <f>'2019'!H17</f>
        <v>JR</v>
      </c>
      <c r="M131" s="39">
        <f>'2019'!I17</f>
        <v>21.457534246575342</v>
      </c>
      <c r="N131" s="39" t="str">
        <f t="shared" si="3"/>
        <v>JITTERBUG</v>
      </c>
      <c r="O131" s="39" t="str">
        <f t="shared" si="9"/>
        <v>PLODDER</v>
      </c>
      <c r="P131" s="37">
        <f>'2019'!J17</f>
        <v>70</v>
      </c>
      <c r="Q131" s="37">
        <f>'2019'!K17</f>
        <v>198</v>
      </c>
      <c r="R131" s="37">
        <f>'2019'!L17</f>
        <v>4.4000000000000004</v>
      </c>
      <c r="S131" s="40">
        <f>'2019'!M17</f>
        <v>113</v>
      </c>
      <c r="T131" s="41">
        <f>'2019'!N17</f>
        <v>0</v>
      </c>
      <c r="U131" s="42">
        <f>'2019'!O17</f>
        <v>0</v>
      </c>
      <c r="V131" s="42">
        <f>'2019'!P17</f>
        <v>0.18407960199004975</v>
      </c>
      <c r="W131" s="42">
        <f>'2019'!Q17</f>
        <v>0.22444564629529476</v>
      </c>
      <c r="X131" s="42">
        <f>'2019'!R17</f>
        <v>0.15349123346662566</v>
      </c>
      <c r="Y131" s="42">
        <f>'2019'!S17</f>
        <v>0.18896843988096021</v>
      </c>
      <c r="Z131" s="42">
        <f>'2019'!T17</f>
        <v>0.17007159589286419</v>
      </c>
      <c r="AA131" s="42">
        <f>'2019'!U17</f>
        <v>3.8149831982605256E-2</v>
      </c>
      <c r="AB131" s="42">
        <f>'2019'!V17</f>
        <v>1.7130089374379345E-2</v>
      </c>
      <c r="AC131" s="42">
        <f>'2019'!W17</f>
        <v>2.7639960678492302E-2</v>
      </c>
      <c r="AD131" s="43">
        <f>'2019'!X17</f>
        <v>2.4875964610643071E-2</v>
      </c>
      <c r="AE131" s="44">
        <f>'2019'!Y17</f>
        <v>18.81095890410959</v>
      </c>
      <c r="AF131" s="45">
        <f>'2019'!Z17</f>
        <v>105.65364387678434</v>
      </c>
      <c r="AG131" s="45">
        <f>'2019'!AA17</f>
        <v>28.406938775510202</v>
      </c>
      <c r="AH131" s="45">
        <f>'2019'!AB17</f>
        <v>0.21518987341772153</v>
      </c>
      <c r="AI131" s="45">
        <f>'2019'!AC17</f>
        <v>5.9</v>
      </c>
      <c r="AJ131" s="45">
        <f t="shared" si="4"/>
        <v>6.2857142857142856</v>
      </c>
      <c r="AK131" s="45">
        <f t="shared" si="43"/>
        <v>7.6023391812865493E-2</v>
      </c>
      <c r="AL131" s="45">
        <f>'2019'!AD17</f>
        <v>64.2</v>
      </c>
      <c r="AM131" s="45">
        <f>'2019'!AE17</f>
        <v>3.19</v>
      </c>
      <c r="AN131" s="46">
        <f>'2019'!AF17</f>
        <v>44.9</v>
      </c>
      <c r="AO131" s="47">
        <f>'2019'!AG17</f>
        <v>3</v>
      </c>
      <c r="AP131" s="48">
        <f>'2019'!AH17</f>
        <v>2</v>
      </c>
      <c r="AQ131" s="48">
        <f>'2019'!AI17</f>
        <v>9</v>
      </c>
      <c r="AR131" s="48">
        <f t="shared" si="47"/>
        <v>8</v>
      </c>
      <c r="AS131" s="48">
        <f>'2019'!AK17</f>
        <v>4</v>
      </c>
      <c r="AT131" s="48">
        <f>'2019'!AL17</f>
        <v>2</v>
      </c>
      <c r="AU131" s="48">
        <f>'2019'!AM17</f>
        <v>1</v>
      </c>
      <c r="AV131" s="48">
        <f>'2019'!AN17</f>
        <v>0</v>
      </c>
      <c r="AW131" s="49" t="str">
        <f t="shared" si="48"/>
        <v>-</v>
      </c>
      <c r="AX131" s="50">
        <f>'2019'!AP17</f>
        <v>0</v>
      </c>
      <c r="AY131" s="55">
        <f>'2019'!AQ17</f>
        <v>0</v>
      </c>
      <c r="AZ131" s="56">
        <f>'2019'!AR17</f>
        <v>1776</v>
      </c>
      <c r="BA131" s="56">
        <f>'2019'!AS17</f>
        <v>0</v>
      </c>
      <c r="BB131" s="56">
        <f>'2019'!AT17</f>
        <v>18</v>
      </c>
      <c r="BC131" s="56">
        <f>'2019'!AU17</f>
        <v>0</v>
      </c>
      <c r="BD131" s="56">
        <f>'2019'!AV17</f>
        <v>0</v>
      </c>
      <c r="BE131" s="57">
        <f>'2019'!AW17</f>
        <v>0</v>
      </c>
      <c r="BF131" s="57">
        <f>'2019'!AX17</f>
        <v>0</v>
      </c>
      <c r="BG131" s="57">
        <f>'2019'!AY17</f>
        <v>0</v>
      </c>
      <c r="BH131" s="57">
        <f>'2019'!AZ17</f>
        <v>0</v>
      </c>
      <c r="BI131" s="56">
        <f>'2019'!BA17</f>
        <v>0</v>
      </c>
      <c r="BJ131" s="56">
        <f>'2019'!BB17</f>
        <v>3149</v>
      </c>
      <c r="BK131" s="56">
        <f>'2019'!BC17</f>
        <v>0</v>
      </c>
      <c r="BL131" s="56">
        <f>'2019'!BD17</f>
        <v>0</v>
      </c>
      <c r="BM131" s="58">
        <f>'2019'!BE17</f>
        <v>19</v>
      </c>
      <c r="BN131" s="55">
        <f>'2019'!BF17</f>
        <v>0</v>
      </c>
      <c r="BO131" s="56">
        <f>'2019'!BG17</f>
        <v>1649</v>
      </c>
      <c r="BP131" s="56">
        <f>'2019'!BH17</f>
        <v>0</v>
      </c>
      <c r="BQ131" s="56">
        <f>'2019'!BI17</f>
        <v>25</v>
      </c>
      <c r="BR131" s="56">
        <f>'2019'!BJ17</f>
        <v>0</v>
      </c>
      <c r="BS131" s="56">
        <f>'2019'!BK17</f>
        <v>0</v>
      </c>
      <c r="BT131" s="57">
        <f>'2019'!BL17</f>
        <v>0</v>
      </c>
      <c r="BU131" s="57">
        <f>'2019'!BM17</f>
        <v>0</v>
      </c>
      <c r="BV131" s="57">
        <f>'2019'!BN17</f>
        <v>0</v>
      </c>
      <c r="BW131" s="57">
        <f>'2019'!BO17</f>
        <v>0</v>
      </c>
      <c r="BX131" s="56">
        <f>'2019'!BP17</f>
        <v>0</v>
      </c>
      <c r="BY131" s="56">
        <f>'2019'!BQ17</f>
        <v>4591</v>
      </c>
      <c r="BZ131" s="56">
        <f>'2019'!BR17</f>
        <v>0</v>
      </c>
      <c r="CA131" s="56">
        <f>'2019'!BS17</f>
        <v>0</v>
      </c>
      <c r="CB131" s="58">
        <f>'2019'!BT17</f>
        <v>35</v>
      </c>
      <c r="CC131" s="55">
        <f>'2019'!BU17</f>
        <v>1138</v>
      </c>
      <c r="CD131" s="56">
        <f>'2019'!BV17</f>
        <v>2221</v>
      </c>
      <c r="CE131" s="56">
        <f>'2019'!BW17</f>
        <v>6</v>
      </c>
      <c r="CF131" s="56">
        <f>'2019'!BX17</f>
        <v>32</v>
      </c>
      <c r="CG131" s="56">
        <f>'2019'!BY17</f>
        <v>205</v>
      </c>
      <c r="CH131" s="56">
        <f>'2019'!BZ17</f>
        <v>33</v>
      </c>
      <c r="CI131" s="57">
        <f>'2019'!CA17</f>
        <v>5.6</v>
      </c>
      <c r="CJ131" s="57">
        <f>'2019'!CB17</f>
        <v>53.6</v>
      </c>
      <c r="CK131" s="57">
        <f>'2019'!CC17</f>
        <v>3.31</v>
      </c>
      <c r="CL131" s="57">
        <f>'2019'!CD17</f>
        <v>43.2</v>
      </c>
      <c r="CM131" s="56">
        <f>'2019'!CE17</f>
        <v>46</v>
      </c>
      <c r="CN131" s="56">
        <f>'2019'!CF17</f>
        <v>4211</v>
      </c>
      <c r="CO131" s="56">
        <f>'2019'!CG17</f>
        <v>5</v>
      </c>
      <c r="CP131" s="56">
        <f>'2019'!CH17</f>
        <v>0</v>
      </c>
      <c r="CQ131" s="58">
        <f>'2019'!CI17</f>
        <v>29</v>
      </c>
      <c r="CR131" s="55">
        <f>'2019'!CJ17</f>
        <v>1467</v>
      </c>
      <c r="CS131" s="56">
        <f>'2019'!CK17</f>
        <v>2337</v>
      </c>
      <c r="CT131" s="56">
        <f>'2019'!CL17</f>
        <v>15</v>
      </c>
      <c r="CU131" s="56">
        <f>'2019'!CM17</f>
        <v>34</v>
      </c>
      <c r="CV131" s="56">
        <f>'2019'!CN17</f>
        <v>268</v>
      </c>
      <c r="CW131" s="56">
        <f>'2019'!CO17</f>
        <v>50</v>
      </c>
      <c r="CX131" s="57">
        <f>'2019'!CP17</f>
        <v>5.5</v>
      </c>
      <c r="CY131" s="57">
        <f>'2019'!CQ17</f>
        <v>59.8</v>
      </c>
      <c r="CZ131" s="57">
        <f>'2019'!CR17</f>
        <v>3.19</v>
      </c>
      <c r="DA131" s="57">
        <f>'2019'!CS17</f>
        <v>44.9</v>
      </c>
      <c r="DB131" s="56">
        <f>'2019'!CT17</f>
        <v>193</v>
      </c>
      <c r="DC131" s="56">
        <f>'2019'!CU17</f>
        <v>5059</v>
      </c>
      <c r="DD131" s="56">
        <f>'2019'!CV17</f>
        <v>31</v>
      </c>
      <c r="DE131" s="56">
        <f>'2019'!CW17</f>
        <v>0</v>
      </c>
      <c r="DF131" s="58">
        <f>'2019'!CX17</f>
        <v>37</v>
      </c>
      <c r="DG131" s="55">
        <f>'2019'!CY17</f>
        <v>929</v>
      </c>
      <c r="DH131" s="56">
        <f>'2019'!CZ17</f>
        <v>2474</v>
      </c>
      <c r="DI131" s="56">
        <f>'2019'!DA17</f>
        <v>9</v>
      </c>
      <c r="DJ131" s="56">
        <f>'2019'!DB17</f>
        <v>30</v>
      </c>
      <c r="DK131" s="56">
        <f>'2019'!DC17</f>
        <v>158</v>
      </c>
      <c r="DL131" s="56">
        <f>'2019'!DD17</f>
        <v>34</v>
      </c>
      <c r="DM131" s="57">
        <f>'2019'!DE17</f>
        <v>5.9</v>
      </c>
      <c r="DN131" s="57">
        <f>'2019'!DF17</f>
        <v>64.2</v>
      </c>
      <c r="DO131" s="57">
        <f>'2019'!DG17</f>
        <v>2.68</v>
      </c>
      <c r="DP131" s="57">
        <f>'2019'!DH17</f>
        <v>43.9</v>
      </c>
      <c r="DQ131" s="56">
        <f>'2019'!DI17</f>
        <v>69</v>
      </c>
      <c r="DR131" s="56">
        <f>'2019'!DJ17</f>
        <v>4028</v>
      </c>
      <c r="DS131" s="56">
        <f>'2019'!DK17</f>
        <v>13</v>
      </c>
      <c r="DT131" s="56">
        <f>'2019'!DL17</f>
        <v>0</v>
      </c>
      <c r="DU131" s="58">
        <f>'2019'!DM17</f>
        <v>33</v>
      </c>
    </row>
    <row r="132" spans="1:125" ht="15.75" customHeight="1" x14ac:dyDescent="0.2">
      <c r="A132" s="33">
        <f t="shared" si="0"/>
        <v>130</v>
      </c>
      <c r="B132" s="11">
        <f>'2024'!A17</f>
        <v>15</v>
      </c>
      <c r="C132" s="11">
        <v>2024</v>
      </c>
      <c r="D132" s="34" t="str">
        <f>'2024'!B17</f>
        <v>Isaiah Davis</v>
      </c>
      <c r="E132" s="14">
        <f>'2024'!C17</f>
        <v>6.1277777777777782</v>
      </c>
      <c r="F132" s="14">
        <f t="shared" si="6"/>
        <v>47.5</v>
      </c>
      <c r="G132" s="35">
        <f t="shared" si="2"/>
        <v>-0.45842811443129849</v>
      </c>
      <c r="H132" s="36" t="str">
        <f>'2024'!D17</f>
        <v>South Dakota State</v>
      </c>
      <c r="I132" s="37">
        <f>'2024'!E17</f>
        <v>11</v>
      </c>
      <c r="J132" s="38">
        <f>'2024'!F17</f>
        <v>37308</v>
      </c>
      <c r="K132" s="39">
        <f>'2024'!G17</f>
        <v>23.19178082191781</v>
      </c>
      <c r="L132" s="39" t="str">
        <f>'2024'!H17</f>
        <v>SR</v>
      </c>
      <c r="M132" s="39">
        <f>'2024'!I17</f>
        <v>22.194520547945206</v>
      </c>
      <c r="N132" s="39" t="str">
        <f t="shared" si="3"/>
        <v>BELL COW</v>
      </c>
      <c r="O132" s="39" t="str">
        <f t="shared" si="9"/>
        <v>3DOWN</v>
      </c>
      <c r="P132" s="37">
        <f>'2024'!J17</f>
        <v>72</v>
      </c>
      <c r="Q132" s="37">
        <f>'2024'!K17</f>
        <v>218</v>
      </c>
      <c r="R132" s="37">
        <f>'2024'!L17</f>
        <v>4.57</v>
      </c>
      <c r="S132" s="40">
        <f>'2024'!M17</f>
        <v>173</v>
      </c>
      <c r="T132" s="41">
        <f>'2024'!N17</f>
        <v>0</v>
      </c>
      <c r="U132" s="42">
        <f>'2024'!O17</f>
        <v>0.22110792741165233</v>
      </c>
      <c r="V132" s="42">
        <f>'2024'!P17</f>
        <v>0.22953452082645379</v>
      </c>
      <c r="W132" s="42">
        <f>'2024'!Q17</f>
        <v>0.28918635011988703</v>
      </c>
      <c r="X132" s="42">
        <f>'2024'!R17</f>
        <v>0.25764825286356385</v>
      </c>
      <c r="Y132" s="42">
        <f>'2024'!S17</f>
        <v>0.27341730149172544</v>
      </c>
      <c r="Z132" s="42">
        <f>'2024'!T17</f>
        <v>0.15037951582044901</v>
      </c>
      <c r="AA132" s="42">
        <f>'2024'!U17</f>
        <v>6.1785714285714284E-2</v>
      </c>
      <c r="AB132" s="42">
        <f>'2024'!V17</f>
        <v>5.9705970597059704E-2</v>
      </c>
      <c r="AC132" s="42">
        <f>'2024'!W17</f>
        <v>6.0745842441386991E-2</v>
      </c>
      <c r="AD132" s="43">
        <f>'2024'!X17</f>
        <v>3.3410213342762847E-2</v>
      </c>
      <c r="AE132" s="44">
        <f>'2024'!Y17</f>
        <v>18.539726027397261</v>
      </c>
      <c r="AF132" s="45">
        <f>'2024'!Z17</f>
        <v>99.958950799948568</v>
      </c>
      <c r="AG132" s="45">
        <f>'2024'!AA17</f>
        <v>29.562885802469136</v>
      </c>
      <c r="AH132" s="45">
        <f>'2024'!AB17</f>
        <v>0.33898305084745761</v>
      </c>
      <c r="AI132" s="45">
        <f>'2024'!AC17</f>
        <v>6.7</v>
      </c>
      <c r="AJ132" s="45">
        <f t="shared" si="4"/>
        <v>9.1886792452830193</v>
      </c>
      <c r="AK132" s="45">
        <f t="shared" si="43"/>
        <v>8.8803088803088806E-2</v>
      </c>
      <c r="AL132" s="45">
        <f>'2024'!AD17</f>
        <v>139.30000000000001</v>
      </c>
      <c r="AM132" s="45">
        <f>'2024'!AE17</f>
        <v>3.97</v>
      </c>
      <c r="AN132" s="46">
        <f>'2024'!AF17</f>
        <v>38.5</v>
      </c>
      <c r="AO132" s="47">
        <f>'2024'!AG17</f>
        <v>2</v>
      </c>
      <c r="AP132" s="48">
        <f>'2024'!AH17</f>
        <v>3</v>
      </c>
      <c r="AQ132" s="48">
        <f>'2024'!AI17</f>
        <v>9</v>
      </c>
      <c r="AR132" s="48">
        <f>'2024'!AJ17</f>
        <v>5</v>
      </c>
      <c r="AS132" s="48">
        <f>'2024'!AK17</f>
        <v>9</v>
      </c>
      <c r="AT132" s="48">
        <f>'2024'!AL17</f>
        <v>5</v>
      </c>
      <c r="AU132" s="48">
        <f>'2024'!AM17</f>
        <v>7</v>
      </c>
      <c r="AV132" s="48">
        <f>'2024'!AN17</f>
        <v>4</v>
      </c>
      <c r="AW132" s="49">
        <f>'2024'!AO17</f>
        <v>3</v>
      </c>
      <c r="AX132" s="50">
        <f>'2024'!AP17</f>
        <v>0</v>
      </c>
      <c r="AY132" s="55">
        <f>'2024'!AQ17</f>
        <v>0</v>
      </c>
      <c r="AZ132" s="56">
        <f>'2024'!AR17</f>
        <v>1</v>
      </c>
      <c r="BA132" s="56">
        <f>'2024'!AS17</f>
        <v>0</v>
      </c>
      <c r="BB132" s="56">
        <f>'2024'!AT17</f>
        <v>0</v>
      </c>
      <c r="BC132" s="56">
        <f>'2024'!AU17</f>
        <v>0</v>
      </c>
      <c r="BD132" s="56">
        <f>'2024'!AV17</f>
        <v>0</v>
      </c>
      <c r="BE132" s="57">
        <f>'2024'!AW17</f>
        <v>0</v>
      </c>
      <c r="BF132" s="57">
        <f>'2024'!AX17</f>
        <v>0</v>
      </c>
      <c r="BG132" s="57">
        <f>'2024'!AY17</f>
        <v>0</v>
      </c>
      <c r="BH132" s="57">
        <f>'2024'!AZ17</f>
        <v>0</v>
      </c>
      <c r="BI132" s="56">
        <f>'2024'!BA17</f>
        <v>0</v>
      </c>
      <c r="BJ132" s="56">
        <f>'2024'!BB17</f>
        <v>1</v>
      </c>
      <c r="BK132" s="56">
        <f>'2024'!BC17</f>
        <v>0</v>
      </c>
      <c r="BL132" s="56">
        <f>'2024'!BD17</f>
        <v>0</v>
      </c>
      <c r="BM132" s="58">
        <f>'2024'!BE17</f>
        <v>0</v>
      </c>
      <c r="BN132" s="55">
        <f>'2024'!BF17</f>
        <v>819</v>
      </c>
      <c r="BO132" s="56">
        <f>'2024'!BG17</f>
        <v>2474</v>
      </c>
      <c r="BP132" s="56">
        <f>'2024'!BH17</f>
        <v>10</v>
      </c>
      <c r="BQ132" s="56">
        <f>'2024'!BI17</f>
        <v>0</v>
      </c>
      <c r="BR132" s="56">
        <f>'2024'!BJ17</f>
        <v>96</v>
      </c>
      <c r="BS132" s="56">
        <f>'2024'!BK17</f>
        <v>23</v>
      </c>
      <c r="BT132" s="57">
        <f>'2024'!BL17</f>
        <v>8.5</v>
      </c>
      <c r="BU132" s="57">
        <f>'2024'!BM17</f>
        <v>135.9</v>
      </c>
      <c r="BV132" s="57">
        <f>'2024'!BN17</f>
        <v>5.83</v>
      </c>
      <c r="BW132" s="57">
        <f>'2024'!BO17</f>
        <v>50.3</v>
      </c>
      <c r="BX132" s="56">
        <f>'2024'!BP17</f>
        <v>107</v>
      </c>
      <c r="BY132" s="56">
        <f>'2024'!BQ17</f>
        <v>1714</v>
      </c>
      <c r="BZ132" s="56">
        <f>'2024'!BR17</f>
        <v>7</v>
      </c>
      <c r="CA132" s="56">
        <f>'2024'!BS17</f>
        <v>0</v>
      </c>
      <c r="CB132" s="58">
        <f>'2024'!BT17</f>
        <v>0</v>
      </c>
      <c r="CC132" s="55">
        <f>'2024'!BU17</f>
        <v>701</v>
      </c>
      <c r="CD132" s="56">
        <f>'2024'!BV17</f>
        <v>1486.33</v>
      </c>
      <c r="CE132" s="56">
        <f>'2024'!BW17</f>
        <v>7</v>
      </c>
      <c r="CF132" s="56">
        <f>'2024'!BX17</f>
        <v>0</v>
      </c>
      <c r="CG132" s="56">
        <f>'2024'!BY17</f>
        <v>95</v>
      </c>
      <c r="CH132" s="56">
        <f>'2024'!BZ17</f>
        <v>23</v>
      </c>
      <c r="CI132" s="57">
        <f>'2024'!CA17</f>
        <v>7.4</v>
      </c>
      <c r="CJ132" s="57">
        <f>'2024'!CB17</f>
        <v>151.4</v>
      </c>
      <c r="CK132" s="57">
        <f>'2024'!CC17</f>
        <v>4.74</v>
      </c>
      <c r="CL132" s="57">
        <f>'2024'!CD17</f>
        <v>51.5</v>
      </c>
      <c r="CM132" s="56">
        <f>'2024'!CE17</f>
        <v>8</v>
      </c>
      <c r="CN132" s="56">
        <f>'2024'!CF17</f>
        <v>1602.53</v>
      </c>
      <c r="CO132" s="56">
        <f>'2024'!CG17</f>
        <v>2</v>
      </c>
      <c r="CP132" s="56">
        <f>'2024'!CH17</f>
        <v>0</v>
      </c>
      <c r="CQ132" s="58">
        <f>'2024'!CI17</f>
        <v>0</v>
      </c>
      <c r="CR132" s="55">
        <f>'2024'!CJ17</f>
        <v>1454</v>
      </c>
      <c r="CS132" s="56">
        <f>'2024'!CK17</f>
        <v>2826.13</v>
      </c>
      <c r="CT132" s="56">
        <f>'2024'!CL17</f>
        <v>15</v>
      </c>
      <c r="CU132" s="56">
        <f>'2024'!CM17</f>
        <v>0</v>
      </c>
      <c r="CV132" s="56">
        <f>'2024'!CN17</f>
        <v>250</v>
      </c>
      <c r="CW132" s="56">
        <f>'2024'!CO17</f>
        <v>71</v>
      </c>
      <c r="CX132" s="57">
        <f>'2024'!CP17</f>
        <v>5.8</v>
      </c>
      <c r="CY132" s="57">
        <f>'2024'!CQ17</f>
        <v>106.6</v>
      </c>
      <c r="CZ132" s="57">
        <f>'2024'!CR17</f>
        <v>3.75</v>
      </c>
      <c r="DA132" s="57">
        <f>'2024'!CS17</f>
        <v>33.200000000000003</v>
      </c>
      <c r="DB132" s="56">
        <f>'2024'!CT17</f>
        <v>173</v>
      </c>
      <c r="DC132" s="56">
        <f>'2024'!CU17</f>
        <v>2800</v>
      </c>
      <c r="DD132" s="56">
        <f>'2024'!CV17</f>
        <v>21</v>
      </c>
      <c r="DE132" s="56">
        <f>'2024'!CW17</f>
        <v>0</v>
      </c>
      <c r="DF132" s="58">
        <f>'2024'!CX17</f>
        <v>0</v>
      </c>
      <c r="DG132" s="55">
        <f>'2024'!CY17</f>
        <v>1578</v>
      </c>
      <c r="DH132" s="56">
        <f>'2024'!CZ17</f>
        <v>3564</v>
      </c>
      <c r="DI132" s="56">
        <f>'2024'!DA17</f>
        <v>18</v>
      </c>
      <c r="DJ132" s="56">
        <f>'2024'!DB17</f>
        <v>0</v>
      </c>
      <c r="DK132" s="56">
        <f>'2024'!DC17</f>
        <v>236</v>
      </c>
      <c r="DL132" s="56">
        <f>'2024'!DD17</f>
        <v>80</v>
      </c>
      <c r="DM132" s="57">
        <f>'2024'!DE17</f>
        <v>6.7</v>
      </c>
      <c r="DN132" s="57">
        <f>'2024'!DF17</f>
        <v>139.30000000000001</v>
      </c>
      <c r="DO132" s="57">
        <f>'2024'!DG17</f>
        <v>3.97</v>
      </c>
      <c r="DP132" s="57">
        <f>'2024'!DH17</f>
        <v>38.5</v>
      </c>
      <c r="DQ132" s="56">
        <f>'2024'!DI17</f>
        <v>199</v>
      </c>
      <c r="DR132" s="56">
        <f>'2024'!DJ17</f>
        <v>3333</v>
      </c>
      <c r="DS132" s="56">
        <f>'2024'!DK17</f>
        <v>23</v>
      </c>
      <c r="DT132" s="56">
        <f>'2024'!DL17</f>
        <v>1</v>
      </c>
      <c r="DU132" s="58">
        <f>'2024'!DM17</f>
        <v>0</v>
      </c>
    </row>
    <row r="133" spans="1:125" ht="15.75" customHeight="1" x14ac:dyDescent="0.2">
      <c r="A133" s="33">
        <f t="shared" si="0"/>
        <v>131</v>
      </c>
      <c r="B133" s="11">
        <f>'2024'!A18</f>
        <v>16</v>
      </c>
      <c r="C133" s="11">
        <v>2024</v>
      </c>
      <c r="D133" s="34" t="str">
        <f>'2024'!B18</f>
        <v>Jase McClellan</v>
      </c>
      <c r="E133" s="14">
        <f>'2024'!C18</f>
        <v>6.072222222222222</v>
      </c>
      <c r="F133" s="14">
        <f t="shared" si="6"/>
        <v>47.099999999999994</v>
      </c>
      <c r="G133" s="35">
        <f t="shared" si="2"/>
        <v>-0.48127604207569735</v>
      </c>
      <c r="H133" s="36" t="str">
        <f>'2024'!D18</f>
        <v>Alabama</v>
      </c>
      <c r="I133" s="37">
        <f>'2024'!E18</f>
        <v>1</v>
      </c>
      <c r="J133" s="38">
        <f>'2024'!F18</f>
        <v>37432</v>
      </c>
      <c r="K133" s="39">
        <f>'2024'!G18</f>
        <v>22.852054794520548</v>
      </c>
      <c r="L133" s="39" t="str">
        <f>'2024'!H18</f>
        <v>SR</v>
      </c>
      <c r="M133" s="39">
        <f>'2024'!I18</f>
        <v>21.854794520547944</v>
      </c>
      <c r="N133" s="39" t="str">
        <f t="shared" si="3"/>
        <v>BELL CALF</v>
      </c>
      <c r="O133" s="39" t="str">
        <f t="shared" si="9"/>
        <v>PLODDER</v>
      </c>
      <c r="P133" s="37">
        <f>'2024'!J18</f>
        <v>70</v>
      </c>
      <c r="Q133" s="37">
        <f>'2024'!K18</f>
        <v>221</v>
      </c>
      <c r="R133" s="37">
        <f>'2024'!L18</f>
        <v>4.55</v>
      </c>
      <c r="S133" s="40">
        <f>'2024'!M18</f>
        <v>186</v>
      </c>
      <c r="T133" s="41">
        <f>'2024'!N18</f>
        <v>0</v>
      </c>
      <c r="U133" s="42">
        <f>'2024'!O18</f>
        <v>0.11581764488741234</v>
      </c>
      <c r="V133" s="42">
        <f>'2024'!P18</f>
        <v>0.1179602703256195</v>
      </c>
      <c r="W133" s="42">
        <f>'2024'!Q18</f>
        <v>0.13304305757135945</v>
      </c>
      <c r="X133" s="42">
        <f>'2024'!R18</f>
        <v>0.2010178117048346</v>
      </c>
      <c r="Y133" s="42">
        <f>'2024'!S18</f>
        <v>0.2010178117048346</v>
      </c>
      <c r="Z133" s="42">
        <f>'2024'!T18</f>
        <v>0.2010178117048346</v>
      </c>
      <c r="AA133" s="42">
        <f>'2024'!U18</f>
        <v>4.7547479163820197E-2</v>
      </c>
      <c r="AB133" s="42">
        <f>'2024'!V18</f>
        <v>4.8513192796314386E-2</v>
      </c>
      <c r="AC133" s="42">
        <f>'2024'!W18</f>
        <v>4.8513192796314386E-2</v>
      </c>
      <c r="AD133" s="43">
        <f>'2024'!X18</f>
        <v>4.8513192796314386E-2</v>
      </c>
      <c r="AE133" s="44">
        <f>'2024'!Y18</f>
        <v>21.208219178082192</v>
      </c>
      <c r="AF133" s="45">
        <f>'2024'!Z18</f>
        <v>103.12802073631514</v>
      </c>
      <c r="AG133" s="45">
        <f>'2024'!AA18</f>
        <v>31.70673469387755</v>
      </c>
      <c r="AH133" s="45">
        <f>'2024'!AB18</f>
        <v>0.27071823204419887</v>
      </c>
      <c r="AI133" s="45">
        <f>'2024'!AC18</f>
        <v>5.8648648648648649</v>
      </c>
      <c r="AJ133" s="45">
        <f t="shared" si="4"/>
        <v>10.538461538461538</v>
      </c>
      <c r="AK133" s="45">
        <f t="shared" si="43"/>
        <v>7.179487179487179E-2</v>
      </c>
      <c r="AL133" s="45">
        <f>'2024'!AD18</f>
        <v>87.2</v>
      </c>
      <c r="AM133" s="45">
        <f>'2024'!AE18</f>
        <v>3.5</v>
      </c>
      <c r="AN133" s="46">
        <f>'2024'!AF18</f>
        <v>34.700000000000003</v>
      </c>
      <c r="AO133" s="47">
        <f>'2024'!AG18</f>
        <v>4</v>
      </c>
      <c r="AP133" s="48">
        <f>'2024'!AH18</f>
        <v>5</v>
      </c>
      <c r="AQ133" s="48">
        <f>'2024'!AI18</f>
        <v>2</v>
      </c>
      <c r="AR133" s="48">
        <f>'2024'!AJ18</f>
        <v>6</v>
      </c>
      <c r="AS133" s="48">
        <f>'2024'!AK18</f>
        <v>7</v>
      </c>
      <c r="AT133" s="48">
        <f>'2024'!AL18</f>
        <v>2</v>
      </c>
      <c r="AU133" s="48">
        <f>'2024'!AM18</f>
        <v>3</v>
      </c>
      <c r="AV133" s="48">
        <f>'2024'!AN18</f>
        <v>2</v>
      </c>
      <c r="AW133" s="49">
        <f>'2024'!AO18</f>
        <v>2</v>
      </c>
      <c r="AX133" s="50">
        <f>'2024'!AP18</f>
        <v>1</v>
      </c>
      <c r="AY133" s="55">
        <f>'2024'!AQ18</f>
        <v>0</v>
      </c>
      <c r="AZ133" s="56">
        <f>'2024'!AR18</f>
        <v>1</v>
      </c>
      <c r="BA133" s="56">
        <f>'2024'!AS18</f>
        <v>0</v>
      </c>
      <c r="BB133" s="56">
        <f>'2024'!AT18</f>
        <v>0</v>
      </c>
      <c r="BC133" s="56">
        <f>'2024'!AU18</f>
        <v>0</v>
      </c>
      <c r="BD133" s="56">
        <f>'2024'!AV18</f>
        <v>0</v>
      </c>
      <c r="BE133" s="57">
        <f>'2024'!AW18</f>
        <v>0</v>
      </c>
      <c r="BF133" s="57">
        <f>'2024'!AX18</f>
        <v>0</v>
      </c>
      <c r="BG133" s="57">
        <f>'2024'!AY18</f>
        <v>0</v>
      </c>
      <c r="BH133" s="57">
        <f>'2024'!AZ18</f>
        <v>0</v>
      </c>
      <c r="BI133" s="56">
        <f>'2024'!BA18</f>
        <v>0</v>
      </c>
      <c r="BJ133" s="56">
        <f>'2024'!BB18</f>
        <v>1</v>
      </c>
      <c r="BK133" s="56">
        <f>'2024'!BC18</f>
        <v>0</v>
      </c>
      <c r="BL133" s="56">
        <f>'2024'!BD18</f>
        <v>0</v>
      </c>
      <c r="BM133" s="58">
        <f>'2024'!BE18</f>
        <v>0</v>
      </c>
      <c r="BN133" s="55">
        <f>'2024'!BF18</f>
        <v>250</v>
      </c>
      <c r="BO133" s="56">
        <f>'2024'!BG18</f>
        <v>734.4</v>
      </c>
      <c r="BP133" s="56">
        <f>'2024'!BH18</f>
        <v>2</v>
      </c>
      <c r="BQ133" s="56">
        <f>'2024'!BI18</f>
        <v>11.2</v>
      </c>
      <c r="BR133" s="56">
        <f>'2024'!BJ18</f>
        <v>24</v>
      </c>
      <c r="BS133" s="56">
        <f>'2024'!BK18</f>
        <v>6</v>
      </c>
      <c r="BT133" s="57">
        <f>'2024'!BL18</f>
        <v>10.416666666666666</v>
      </c>
      <c r="BU133" s="57">
        <f>'2024'!BM18</f>
        <v>180</v>
      </c>
      <c r="BV133" s="57">
        <f>'2024'!BN18</f>
        <v>7.5</v>
      </c>
      <c r="BW133" s="57">
        <f>'2024'!BO18</f>
        <v>65.2</v>
      </c>
      <c r="BX133" s="56">
        <f>'2024'!BP18</f>
        <v>1</v>
      </c>
      <c r="BY133" s="56">
        <f>'2024'!BQ18</f>
        <v>1432.8</v>
      </c>
      <c r="BZ133" s="56">
        <f>'2024'!BR18</f>
        <v>1</v>
      </c>
      <c r="CA133" s="56">
        <f>'2024'!BS18</f>
        <v>0</v>
      </c>
      <c r="CB133" s="58">
        <f>'2024'!BT18</f>
        <v>12.8</v>
      </c>
      <c r="CC133" s="55">
        <f>'2024'!BU18</f>
        <v>191</v>
      </c>
      <c r="CD133" s="56">
        <f>'2024'!BV18</f>
        <v>750.5</v>
      </c>
      <c r="CE133" s="56">
        <f>'2024'!BW18</f>
        <v>1</v>
      </c>
      <c r="CF133" s="56">
        <f>'2024'!BX18</f>
        <v>7</v>
      </c>
      <c r="CG133" s="56">
        <f>'2024'!BY18</f>
        <v>40</v>
      </c>
      <c r="CH133" s="56">
        <f>'2024'!BZ18</f>
        <v>15</v>
      </c>
      <c r="CI133" s="57">
        <f>'2024'!CA18</f>
        <v>4.7750000000000004</v>
      </c>
      <c r="CJ133" s="57">
        <f>'2024'!CB18</f>
        <v>127.1</v>
      </c>
      <c r="CK133" s="57">
        <f>'2024'!CC18</f>
        <v>3.03</v>
      </c>
      <c r="CL133" s="57">
        <f>'2024'!CD18</f>
        <v>35.1</v>
      </c>
      <c r="CM133" s="56">
        <f>'2024'!CE18</f>
        <v>97</v>
      </c>
      <c r="CN133" s="56">
        <f>'2024'!CF18</f>
        <v>1691</v>
      </c>
      <c r="CO133" s="56">
        <f>'2024'!CG18</f>
        <v>10</v>
      </c>
      <c r="CP133" s="56">
        <f>'2024'!CH18</f>
        <v>3</v>
      </c>
      <c r="CQ133" s="58">
        <f>'2024'!CI18</f>
        <v>16</v>
      </c>
      <c r="CR133" s="55">
        <f>'2024'!CJ18</f>
        <v>651</v>
      </c>
      <c r="CS133" s="56">
        <f>'2024'!CK18</f>
        <v>2541.5</v>
      </c>
      <c r="CT133" s="56">
        <f>'2024'!CL18</f>
        <v>7</v>
      </c>
      <c r="CU133" s="56">
        <f>'2024'!CM18</f>
        <v>26</v>
      </c>
      <c r="CV133" s="56">
        <f>'2024'!CN18</f>
        <v>111</v>
      </c>
      <c r="CW133" s="56">
        <f>'2024'!CO18</f>
        <v>31</v>
      </c>
      <c r="CX133" s="57">
        <f>'2024'!CP18</f>
        <v>5.8648648648648649</v>
      </c>
      <c r="CY133" s="57">
        <f>'2024'!CQ18</f>
        <v>86.7</v>
      </c>
      <c r="CZ133" s="57">
        <f>'2024'!CR18</f>
        <v>3.5</v>
      </c>
      <c r="DA133" s="57">
        <f>'2024'!CS18</f>
        <v>34.700000000000003</v>
      </c>
      <c r="DB133" s="56">
        <f>'2024'!CT18</f>
        <v>174</v>
      </c>
      <c r="DC133" s="56">
        <f>'2024'!CU18</f>
        <v>3659.5</v>
      </c>
      <c r="DD133" s="56">
        <f>'2024'!CV18</f>
        <v>14</v>
      </c>
      <c r="DE133" s="56">
        <f>'2024'!CW18</f>
        <v>3</v>
      </c>
      <c r="DF133" s="58">
        <f>'2024'!CX18</f>
        <v>36.4</v>
      </c>
      <c r="DG133" s="55">
        <f>'2024'!CY18</f>
        <v>888</v>
      </c>
      <c r="DH133" s="56">
        <f>'2024'!CZ18</f>
        <v>2243.7999999999997</v>
      </c>
      <c r="DI133" s="56">
        <f>'2024'!DA18</f>
        <v>8</v>
      </c>
      <c r="DJ133" s="56">
        <f>'2024'!DB18</f>
        <v>29.9</v>
      </c>
      <c r="DK133" s="56">
        <f>'2024'!DC18</f>
        <v>181</v>
      </c>
      <c r="DL133" s="56">
        <f>'2024'!DD18</f>
        <v>49</v>
      </c>
      <c r="DM133" s="57">
        <f>'2024'!DE18</f>
        <v>4.9000000000000004</v>
      </c>
      <c r="DN133" s="57">
        <f>'2024'!DF18</f>
        <v>87.2</v>
      </c>
      <c r="DO133" s="57">
        <f>'2024'!DG18</f>
        <v>3.21</v>
      </c>
      <c r="DP133" s="57">
        <f>'2024'!DH18</f>
        <v>32.9</v>
      </c>
      <c r="DQ133" s="56">
        <f>'2024'!DI18</f>
        <v>139</v>
      </c>
      <c r="DR133" s="56">
        <f>'2024'!DJ18</f>
        <v>2865.2000000000003</v>
      </c>
      <c r="DS133" s="56">
        <f>'2024'!DK18</f>
        <v>14</v>
      </c>
      <c r="DT133" s="56">
        <f>'2024'!DL18</f>
        <v>0</v>
      </c>
      <c r="DU133" s="58">
        <f>'2024'!DM18</f>
        <v>20.8</v>
      </c>
    </row>
    <row r="134" spans="1:125" ht="15.75" customHeight="1" x14ac:dyDescent="0.2">
      <c r="A134" s="33">
        <f t="shared" si="0"/>
        <v>132</v>
      </c>
      <c r="B134" s="11">
        <f>'2025'!A23</f>
        <v>21</v>
      </c>
      <c r="C134" s="11">
        <v>2025</v>
      </c>
      <c r="D134" s="34" t="str">
        <f>'2025'!B23</f>
        <v>Woody Marks</v>
      </c>
      <c r="E134" s="14">
        <f>'2025'!C23</f>
        <v>6.0500000000000007</v>
      </c>
      <c r="F134" s="14">
        <f t="shared" si="6"/>
        <v>46.7</v>
      </c>
      <c r="G134" s="35">
        <f t="shared" si="2"/>
        <v>-0.49041521313345637</v>
      </c>
      <c r="H134" s="36" t="str">
        <f>'2025'!D23</f>
        <v>USC</v>
      </c>
      <c r="I134" s="37">
        <f>'2025'!E23</f>
        <v>2</v>
      </c>
      <c r="J134" s="38">
        <f>'2025'!F23</f>
        <v>36889</v>
      </c>
      <c r="K134" s="39">
        <f>'2025'!G23</f>
        <v>24.339726027397262</v>
      </c>
      <c r="L134" s="39" t="str">
        <f>'2025'!H23</f>
        <v>RS SR</v>
      </c>
      <c r="M134" s="39">
        <f>'2025'!I23</f>
        <v>24.342465753424658</v>
      </c>
      <c r="N134" s="39" t="str">
        <f t="shared" si="3"/>
        <v>BELL CALF</v>
      </c>
      <c r="O134" s="39" t="str">
        <f t="shared" si="9"/>
        <v>+RECEIVER</v>
      </c>
      <c r="P134" s="37">
        <f>'2025'!J23</f>
        <v>70</v>
      </c>
      <c r="Q134" s="37">
        <f>'2025'!K23</f>
        <v>207</v>
      </c>
      <c r="R134" s="37">
        <f>'2025'!L23</f>
        <v>4.54</v>
      </c>
      <c r="S134" s="40">
        <f>'2025'!M23</f>
        <v>116</v>
      </c>
      <c r="T134" s="41">
        <f>'2025'!N23</f>
        <v>0.15285126396237506</v>
      </c>
      <c r="U134" s="42">
        <f>'2025'!O23</f>
        <v>0.16116386444812264</v>
      </c>
      <c r="V134" s="42">
        <f>'2025'!P23</f>
        <v>0.18452532451005349</v>
      </c>
      <c r="W134" s="42">
        <f>'2025'!Q23</f>
        <v>0.25021978765131536</v>
      </c>
      <c r="X134" s="42">
        <f>'2025'!R23</f>
        <v>0.27714242146996038</v>
      </c>
      <c r="Y134" s="42">
        <f>'2025'!S23</f>
        <v>0.27714242146996038</v>
      </c>
      <c r="Z134" s="42">
        <f>'2025'!T23</f>
        <v>0.27714242146996038</v>
      </c>
      <c r="AA134" s="42">
        <f>'2025'!U23</f>
        <v>0.10206576213176873</v>
      </c>
      <c r="AB134" s="42">
        <f>'2025'!V23</f>
        <v>9.1640972935936968E-2</v>
      </c>
      <c r="AC134" s="42">
        <f>'2025'!W23</f>
        <v>9.6853367533852847E-2</v>
      </c>
      <c r="AD134" s="43">
        <f>'2025'!X23</f>
        <v>9.6853367533852847E-2</v>
      </c>
      <c r="AE134" s="44">
        <f>'2025'!Y23</f>
        <v>19.687671232876713</v>
      </c>
      <c r="AF134" s="45">
        <f>'2025'!Z23</f>
        <v>97.448897422519067</v>
      </c>
      <c r="AG134" s="45">
        <f>'2025'!AA23</f>
        <v>29.698163265306121</v>
      </c>
      <c r="AH134" s="45">
        <f>'2025'!AB23</f>
        <v>0.17171717171717171</v>
      </c>
      <c r="AI134" s="45">
        <f>'2025'!AC23</f>
        <v>5.7222222222222223</v>
      </c>
      <c r="AJ134" s="45">
        <f t="shared" si="4"/>
        <v>5.8521400778210113</v>
      </c>
      <c r="AK134" s="45">
        <f t="shared" si="43"/>
        <v>0.19183673469387755</v>
      </c>
      <c r="AL134" s="45">
        <f>'2025'!AD23</f>
        <v>52.7</v>
      </c>
      <c r="AM134" s="45">
        <f>'2025'!AE23</f>
        <v>3.04</v>
      </c>
      <c r="AN134" s="46">
        <f>'2025'!AF23</f>
        <v>37.6</v>
      </c>
      <c r="AO134" s="47">
        <f>'2025'!AG23</f>
        <v>7</v>
      </c>
      <c r="AP134" s="48">
        <f>'2025'!AH23</f>
        <v>9</v>
      </c>
      <c r="AQ134" s="48">
        <f>'2025'!AI23</f>
        <v>6</v>
      </c>
      <c r="AR134" s="48">
        <f>'2025'!AJ23</f>
        <v>4</v>
      </c>
      <c r="AS134" s="48">
        <f>'2025'!AK23</f>
        <v>2</v>
      </c>
      <c r="AT134" s="48">
        <f>'2025'!AL23</f>
        <v>1</v>
      </c>
      <c r="AU134" s="48">
        <f>'2025'!AM23</f>
        <v>0</v>
      </c>
      <c r="AV134" s="48">
        <f>'2025'!AN23</f>
        <v>0</v>
      </c>
      <c r="AW134" s="49">
        <f>'2025'!AO23</f>
        <v>4</v>
      </c>
      <c r="AX134" s="50">
        <f>'2025'!AP23</f>
        <v>0.25</v>
      </c>
      <c r="AY134" s="55">
        <f>'2025'!AQ23</f>
        <v>296</v>
      </c>
      <c r="AZ134" s="56">
        <f>'2025'!AR23</f>
        <v>482.9</v>
      </c>
      <c r="BA134" s="56">
        <f>'2025'!AS23</f>
        <v>3</v>
      </c>
      <c r="BB134" s="56">
        <f>'2025'!AT23</f>
        <v>7.6999999999999993</v>
      </c>
      <c r="BC134" s="56">
        <f>'2025'!AU23</f>
        <v>68</v>
      </c>
      <c r="BD134" s="56">
        <f>'2025'!AV23</f>
        <v>11</v>
      </c>
      <c r="BE134" s="57">
        <f>'2025'!AW23</f>
        <v>4.3529411764705879</v>
      </c>
      <c r="BF134" s="57">
        <f>'2025'!AX23</f>
        <v>30.8</v>
      </c>
      <c r="BG134" s="57">
        <f>'2025'!AY23</f>
        <v>2.5</v>
      </c>
      <c r="BH134" s="57">
        <f>'2025'!AZ23</f>
        <v>26.7</v>
      </c>
      <c r="BI134" s="56">
        <f>'2025'!BA23</f>
        <v>276</v>
      </c>
      <c r="BJ134" s="56">
        <f>'2025'!BB23</f>
        <v>3259.3</v>
      </c>
      <c r="BK134" s="56">
        <f>'2025'!BC23</f>
        <v>62</v>
      </c>
      <c r="BL134" s="56">
        <f>'2025'!BD23</f>
        <v>0</v>
      </c>
      <c r="BM134" s="58">
        <f>'2025'!BE23</f>
        <v>16.5</v>
      </c>
      <c r="BN134" s="55">
        <f>'2025'!BF23</f>
        <v>465</v>
      </c>
      <c r="BO134" s="56">
        <f>'2025'!BG23</f>
        <v>821.6</v>
      </c>
      <c r="BP134" s="56">
        <f>'2025'!BH23</f>
        <v>6</v>
      </c>
      <c r="BQ134" s="56">
        <f>'2025'!BI23</f>
        <v>10.4</v>
      </c>
      <c r="BR134" s="56">
        <f>'2025'!BJ23</f>
        <v>110</v>
      </c>
      <c r="BS134" s="56">
        <f>'2025'!BK23</f>
        <v>19</v>
      </c>
      <c r="BT134" s="57">
        <f>'2025'!BL23</f>
        <v>4.2272727272727275</v>
      </c>
      <c r="BU134" s="57">
        <f>'2025'!BM23</f>
        <v>40.1</v>
      </c>
      <c r="BV134" s="57">
        <f>'2025'!BN23</f>
        <v>2.2799999999999998</v>
      </c>
      <c r="BW134" s="57">
        <f>'2025'!BO23</f>
        <v>14.2</v>
      </c>
      <c r="BX134" s="56">
        <f>'2025'!BP23</f>
        <v>460</v>
      </c>
      <c r="BY134" s="56">
        <f>'2025'!BQ23</f>
        <v>4917.9000000000005</v>
      </c>
      <c r="BZ134" s="56">
        <f>'2025'!BR23</f>
        <v>78</v>
      </c>
      <c r="CA134" s="56">
        <f>'2025'!BS23</f>
        <v>3</v>
      </c>
      <c r="CB134" s="58">
        <f>'2025'!BT23</f>
        <v>36.4</v>
      </c>
      <c r="CC134" s="55">
        <f>'2025'!BU23</f>
        <v>590</v>
      </c>
      <c r="CD134" s="56">
        <f>'2025'!BV23</f>
        <v>980.40000000000009</v>
      </c>
      <c r="CE134" s="56">
        <f>'2025'!BW23</f>
        <v>9</v>
      </c>
      <c r="CF134" s="56">
        <f>'2025'!BX23</f>
        <v>10.8</v>
      </c>
      <c r="CG134" s="56">
        <f>'2025'!BY23</f>
        <v>115</v>
      </c>
      <c r="CH134" s="56">
        <f>'2025'!BZ23</f>
        <v>12</v>
      </c>
      <c r="CI134" s="57">
        <f>'2025'!CA23</f>
        <v>5.1304347826086953</v>
      </c>
      <c r="CJ134" s="57">
        <f>'2025'!CB23</f>
        <v>34.4</v>
      </c>
      <c r="CK134" s="57">
        <f>'2025'!CC23</f>
        <v>2.63</v>
      </c>
      <c r="CL134" s="57">
        <f>'2025'!CD23</f>
        <v>28.5</v>
      </c>
      <c r="CM134" s="56">
        <f>'2025'!CE23</f>
        <v>280</v>
      </c>
      <c r="CN134" s="56">
        <f>'2025'!CF23</f>
        <v>3734.3999999999996</v>
      </c>
      <c r="CO134" s="56">
        <f>'2025'!CG23</f>
        <v>46</v>
      </c>
      <c r="CP134" s="56">
        <f>'2025'!CH23</f>
        <v>0</v>
      </c>
      <c r="CQ134" s="58">
        <f>'2025'!CI23</f>
        <v>33.599999999999994</v>
      </c>
      <c r="CR134" s="55">
        <f>'2025'!CJ23</f>
        <v>573</v>
      </c>
      <c r="CS134" s="56">
        <f>'2025'!CK23</f>
        <v>1321.2</v>
      </c>
      <c r="CT134" s="56">
        <f>'2025'!CL23</f>
        <v>4</v>
      </c>
      <c r="CU134" s="56">
        <f>'2025'!CM23</f>
        <v>9</v>
      </c>
      <c r="CV134" s="56">
        <f>'2025'!CN23</f>
        <v>120</v>
      </c>
      <c r="CW134" s="56">
        <f>'2025'!CO23</f>
        <v>19</v>
      </c>
      <c r="CX134" s="57">
        <f>'2025'!CP23</f>
        <v>4.7750000000000004</v>
      </c>
      <c r="CY134" s="57">
        <f>'2025'!CQ23</f>
        <v>52.7</v>
      </c>
      <c r="CZ134" s="57">
        <f>'2025'!CR23</f>
        <v>3.03</v>
      </c>
      <c r="DA134" s="57">
        <f>'2025'!CS23</f>
        <v>31.2</v>
      </c>
      <c r="DB134" s="56">
        <f>'2025'!CT23</f>
        <v>167</v>
      </c>
      <c r="DC134" s="56">
        <f>'2025'!CU23</f>
        <v>1636.2</v>
      </c>
      <c r="DD134" s="56">
        <f>'2025'!CV23</f>
        <v>24</v>
      </c>
      <c r="DE134" s="56">
        <f>'2025'!CW23</f>
        <v>2</v>
      </c>
      <c r="DF134" s="58">
        <f>'2025'!CX23</f>
        <v>11.700000000000001</v>
      </c>
      <c r="DG134" s="55">
        <f>'2025'!CY23</f>
        <v>1133</v>
      </c>
      <c r="DH134" s="56">
        <f>'2025'!CZ23</f>
        <v>1743.6000000000001</v>
      </c>
      <c r="DI134" s="56">
        <f>'2025'!DA23</f>
        <v>9</v>
      </c>
      <c r="DJ134" s="56">
        <f>'2025'!DB23</f>
        <v>19.200000000000003</v>
      </c>
      <c r="DK134" s="56">
        <f>'2025'!DC23</f>
        <v>198</v>
      </c>
      <c r="DL134" s="56">
        <f>'2025'!DD23</f>
        <v>34</v>
      </c>
      <c r="DM134" s="57">
        <f>'2025'!DE23</f>
        <v>5.7222222222222223</v>
      </c>
      <c r="DN134" s="57">
        <f>'2025'!DF23</f>
        <v>50.8</v>
      </c>
      <c r="DO134" s="57">
        <f>'2025'!DG23</f>
        <v>3.04</v>
      </c>
      <c r="DP134" s="57">
        <f>'2025'!DH23</f>
        <v>37.6</v>
      </c>
      <c r="DQ134" s="56">
        <f>'2025'!DI23</f>
        <v>321</v>
      </c>
      <c r="DR134" s="56">
        <f>'2025'!DJ23</f>
        <v>3502.7999999999997</v>
      </c>
      <c r="DS134" s="56">
        <f>'2025'!DK23</f>
        <v>47</v>
      </c>
      <c r="DT134" s="56">
        <f>'2025'!DL23</f>
        <v>0</v>
      </c>
      <c r="DU134" s="58">
        <f>'2025'!DM23</f>
        <v>25.200000000000003</v>
      </c>
    </row>
    <row r="135" spans="1:125" ht="15.75" customHeight="1" x14ac:dyDescent="0.2">
      <c r="A135" s="33">
        <f t="shared" si="0"/>
        <v>133</v>
      </c>
      <c r="B135" s="11">
        <f>'2019'!A18</f>
        <v>16</v>
      </c>
      <c r="C135" s="11">
        <v>2019</v>
      </c>
      <c r="D135" s="34" t="str">
        <f>'2019'!B18</f>
        <v>Qadree Ollison</v>
      </c>
      <c r="E135" s="14">
        <f>'2019'!C18</f>
        <v>6.0333333333333341</v>
      </c>
      <c r="F135" s="14">
        <f t="shared" si="6"/>
        <v>46.300000000000004</v>
      </c>
      <c r="G135" s="35">
        <f t="shared" si="2"/>
        <v>-0.4972695914267759</v>
      </c>
      <c r="H135" s="36" t="str">
        <f>'2019'!D18</f>
        <v>Pitt</v>
      </c>
      <c r="I135" s="37">
        <f>'2019'!E18</f>
        <v>4</v>
      </c>
      <c r="J135" s="38">
        <f>'2019'!F18</f>
        <v>35316</v>
      </c>
      <c r="K135" s="39">
        <f>'2019'!G18</f>
        <v>28.649315068493152</v>
      </c>
      <c r="L135" s="39" t="str">
        <f>'2019'!H18</f>
        <v>SR</v>
      </c>
      <c r="M135" s="39">
        <f>'2019'!I18</f>
        <v>22.641095890410959</v>
      </c>
      <c r="N135" s="39" t="str">
        <f t="shared" si="3"/>
        <v>BRUISER</v>
      </c>
      <c r="O135" s="39" t="str">
        <f t="shared" si="9"/>
        <v>HORSE</v>
      </c>
      <c r="P135" s="37">
        <f>'2019'!J18</f>
        <v>72</v>
      </c>
      <c r="Q135" s="37">
        <f>'2019'!K18</f>
        <v>228</v>
      </c>
      <c r="R135" s="37">
        <f>'2019'!L18</f>
        <v>4.58</v>
      </c>
      <c r="S135" s="40">
        <f>'2019'!M18</f>
        <v>152</v>
      </c>
      <c r="T135" s="41">
        <f>'2019'!N18</f>
        <v>0</v>
      </c>
      <c r="U135" s="42">
        <f>'2019'!O18</f>
        <v>0.24531377343113284</v>
      </c>
      <c r="V135" s="42">
        <f>'2019'!P18</f>
        <v>2.8409090909090908E-2</v>
      </c>
      <c r="W135" s="42">
        <f>'2019'!Q18</f>
        <v>0.1347291761492945</v>
      </c>
      <c r="X135" s="42">
        <f>'2019'!R18</f>
        <v>0.24710200927357032</v>
      </c>
      <c r="Y135" s="42">
        <f>'2019'!S18</f>
        <v>0.24710200927357032</v>
      </c>
      <c r="Z135" s="42">
        <f>'2019'!T18</f>
        <v>0.22239180834621328</v>
      </c>
      <c r="AA135" s="42">
        <f>'2019'!U18</f>
        <v>7.4272588055130165E-2</v>
      </c>
      <c r="AB135" s="42">
        <f>'2019'!V18</f>
        <v>3.3249370277078083E-2</v>
      </c>
      <c r="AC135" s="42">
        <f>'2019'!W18</f>
        <v>5.3760979166104124E-2</v>
      </c>
      <c r="AD135" s="43">
        <f>'2019'!X18</f>
        <v>4.8384881249493715E-2</v>
      </c>
      <c r="AE135" s="44">
        <f>'2019'!Y18</f>
        <v>18.989041095890411</v>
      </c>
      <c r="AF135" s="45">
        <f>'2019'!Z18</f>
        <v>103.63415977116451</v>
      </c>
      <c r="AG135" s="45">
        <f>'2019'!AA18</f>
        <v>30.918981481481481</v>
      </c>
      <c r="AH135" s="45">
        <f>'2019'!AB18</f>
        <v>0.17525773195876287</v>
      </c>
      <c r="AI135" s="45">
        <f>'2019'!AC18</f>
        <v>6.3</v>
      </c>
      <c r="AJ135" s="45">
        <f t="shared" si="4"/>
        <v>7.5</v>
      </c>
      <c r="AK135" s="45">
        <f t="shared" si="43"/>
        <v>5.3658536585365853E-2</v>
      </c>
      <c r="AL135" s="45">
        <f>'2019'!AD18</f>
        <v>68.8</v>
      </c>
      <c r="AM135" s="45">
        <f>'2019'!AE18</f>
        <v>3.92</v>
      </c>
      <c r="AN135" s="46">
        <f>'2019'!AF18</f>
        <v>51.6</v>
      </c>
      <c r="AO135" s="47">
        <f>'2019'!AG18</f>
        <v>4</v>
      </c>
      <c r="AP135" s="48">
        <f>'2019'!AH18</f>
        <v>5</v>
      </c>
      <c r="AQ135" s="48">
        <f>'2019'!AI18</f>
        <v>8</v>
      </c>
      <c r="AR135" s="48">
        <f>IF(AF135&gt;113.25,10,IF(AF135&gt;=107.84,9,IF(AF135&gt;=105.37,8,IF(AF135&gt;=103.25,7,IF(AF135&gt;=100.55,6,IF(AF135&gt;=98.75,5,IF(AF135&gt;=96.08,4,IF(AF135&gt;=94.39,3,IF(AF135&gt;=88.43,2,IF(AF135&gt;=85.16,1,IF(AF135&lt;85.16,0,FALSE)))))))))))</f>
        <v>7</v>
      </c>
      <c r="AS135" s="48">
        <f>'2019'!AK18</f>
        <v>2</v>
      </c>
      <c r="AT135" s="48">
        <f>'2019'!AL18</f>
        <v>4</v>
      </c>
      <c r="AU135" s="48">
        <f>'2019'!AM18</f>
        <v>1</v>
      </c>
      <c r="AV135" s="48">
        <f>'2019'!AN18</f>
        <v>4</v>
      </c>
      <c r="AW135" s="49" t="str">
        <f>IF(S135=1,10,IF(S135=2,7,IF(S135=3,6,IF(S135=4,4,IF(S135=5,3,IF(S135=6,2,IF(S135=7,1,IF(S135=0,0,"-"))))))))</f>
        <v>-</v>
      </c>
      <c r="AX135" s="50">
        <f>'2019'!AP18</f>
        <v>0</v>
      </c>
      <c r="AY135" s="55">
        <f>'2019'!AQ18</f>
        <v>0</v>
      </c>
      <c r="AZ135" s="56">
        <f>'2019'!AR18</f>
        <v>3243</v>
      </c>
      <c r="BA135" s="56">
        <f>'2019'!AS18</f>
        <v>0</v>
      </c>
      <c r="BB135" s="56">
        <f>'2019'!AT18</f>
        <v>35</v>
      </c>
      <c r="BC135" s="56">
        <f>'2019'!AU18</f>
        <v>0</v>
      </c>
      <c r="BD135" s="56">
        <f>'2019'!AV18</f>
        <v>0</v>
      </c>
      <c r="BE135" s="57">
        <f>'2019'!AW18</f>
        <v>0</v>
      </c>
      <c r="BF135" s="57">
        <f>'2019'!AX18</f>
        <v>0</v>
      </c>
      <c r="BG135" s="57">
        <f>'2019'!AY18</f>
        <v>0</v>
      </c>
      <c r="BH135" s="57">
        <f>'2019'!AZ18</f>
        <v>0</v>
      </c>
      <c r="BI135" s="56">
        <f>'2019'!BA18</f>
        <v>0</v>
      </c>
      <c r="BJ135" s="56">
        <f>'2019'!BB18</f>
        <v>2417</v>
      </c>
      <c r="BK135" s="56">
        <f>'2019'!BC18</f>
        <v>0</v>
      </c>
      <c r="BL135" s="56">
        <f>'2019'!BD18</f>
        <v>0</v>
      </c>
      <c r="BM135" s="58">
        <f>'2019'!BE18</f>
        <v>17</v>
      </c>
      <c r="BN135" s="55">
        <f>'2019'!BF18</f>
        <v>1127</v>
      </c>
      <c r="BO135" s="56">
        <f>'2019'!BG18</f>
        <v>2430</v>
      </c>
      <c r="BP135" s="56">
        <f>'2019'!BH18</f>
        <v>11</v>
      </c>
      <c r="BQ135" s="56">
        <f>'2019'!BI18</f>
        <v>19</v>
      </c>
      <c r="BR135" s="56">
        <f>'2019'!BJ18</f>
        <v>212</v>
      </c>
      <c r="BS135" s="56">
        <f>'2019'!BK18</f>
        <v>19</v>
      </c>
      <c r="BT135" s="57">
        <f>'2019'!BL18</f>
        <v>5.3</v>
      </c>
      <c r="BU135" s="57">
        <f>'2019'!BM18</f>
        <v>26.4</v>
      </c>
      <c r="BV135" s="57">
        <f>'2019'!BN18</f>
        <v>2.84</v>
      </c>
      <c r="BW135" s="57">
        <f>'2019'!BO18</f>
        <v>42.7</v>
      </c>
      <c r="BX135" s="56">
        <f>'2019'!BP18</f>
        <v>77</v>
      </c>
      <c r="BY135" s="56">
        <f>'2019'!BQ18</f>
        <v>2478</v>
      </c>
      <c r="BZ135" s="56">
        <f>'2019'!BR18</f>
        <v>14</v>
      </c>
      <c r="CA135" s="56">
        <f>'2019'!BS18</f>
        <v>0</v>
      </c>
      <c r="CB135" s="58">
        <f>'2019'!BT18</f>
        <v>21</v>
      </c>
      <c r="CC135" s="55">
        <f>'2019'!BU18</f>
        <v>127</v>
      </c>
      <c r="CD135" s="56">
        <f>'2019'!BV18</f>
        <v>2926</v>
      </c>
      <c r="CE135" s="56">
        <f>'2019'!BW18</f>
        <v>2</v>
      </c>
      <c r="CF135" s="56">
        <f>'2019'!BX18</f>
        <v>36</v>
      </c>
      <c r="CG135" s="56">
        <f>'2019'!BY18</f>
        <v>33</v>
      </c>
      <c r="CH135" s="56">
        <f>'2019'!BZ18</f>
        <v>4</v>
      </c>
      <c r="CI135" s="57">
        <f>'2019'!CA18</f>
        <v>3.8</v>
      </c>
      <c r="CJ135" s="57">
        <f>'2019'!CB18</f>
        <v>29</v>
      </c>
      <c r="CK135" s="57">
        <f>'2019'!CC18</f>
        <v>2.0299999999999998</v>
      </c>
      <c r="CL135" s="57">
        <f>'2019'!CD18</f>
        <v>41.7</v>
      </c>
      <c r="CM135" s="56">
        <f>'2019'!CE18</f>
        <v>38</v>
      </c>
      <c r="CN135" s="56">
        <f>'2019'!CF18</f>
        <v>2882</v>
      </c>
      <c r="CO135" s="56">
        <f>'2019'!CG18</f>
        <v>2</v>
      </c>
      <c r="CP135" s="56">
        <f>'2019'!CH18</f>
        <v>0</v>
      </c>
      <c r="CQ135" s="58">
        <f>'2019'!CI18</f>
        <v>28</v>
      </c>
      <c r="CR135" s="55">
        <f>'2019'!CJ18</f>
        <v>398</v>
      </c>
      <c r="CS135" s="56">
        <f>'2019'!CK18</f>
        <v>1782</v>
      </c>
      <c r="CT135" s="56">
        <f>'2019'!CL18</f>
        <v>5</v>
      </c>
      <c r="CU135" s="56">
        <f>'2019'!CM18</f>
        <v>21</v>
      </c>
      <c r="CV135" s="56">
        <f>'2019'!CN18</f>
        <v>90</v>
      </c>
      <c r="CW135" s="56">
        <f>'2019'!CO18</f>
        <v>15</v>
      </c>
      <c r="CX135" s="57">
        <f>'2019'!CP18</f>
        <v>4.4000000000000004</v>
      </c>
      <c r="CY135" s="57">
        <f>'2019'!CQ18</f>
        <v>56.2</v>
      </c>
      <c r="CZ135" s="57">
        <f>'2019'!CR18</f>
        <v>3.02</v>
      </c>
      <c r="DA135" s="57">
        <f>'2019'!CS18</f>
        <v>27.1</v>
      </c>
      <c r="DB135" s="56">
        <f>'2019'!CT18</f>
        <v>194</v>
      </c>
      <c r="DC135" s="56">
        <f>'2019'!CU18</f>
        <v>2612</v>
      </c>
      <c r="DD135" s="56">
        <f>'2019'!CV18</f>
        <v>23</v>
      </c>
      <c r="DE135" s="56">
        <f>'2019'!CW18</f>
        <v>0</v>
      </c>
      <c r="DF135" s="58">
        <f>'2019'!CX18</f>
        <v>12</v>
      </c>
      <c r="DG135" s="55">
        <f>'2019'!CY18</f>
        <v>1213</v>
      </c>
      <c r="DH135" s="56">
        <f>'2019'!CZ18</f>
        <v>3191</v>
      </c>
      <c r="DI135" s="56">
        <f>'2019'!DA18</f>
        <v>11</v>
      </c>
      <c r="DJ135" s="56">
        <f>'2019'!DB18</f>
        <v>30</v>
      </c>
      <c r="DK135" s="56">
        <f>'2019'!DC18</f>
        <v>194</v>
      </c>
      <c r="DL135" s="56">
        <f>'2019'!DD18</f>
        <v>34</v>
      </c>
      <c r="DM135" s="57">
        <f>'2019'!DE18</f>
        <v>6.3</v>
      </c>
      <c r="DN135" s="57">
        <f>'2019'!DF18</f>
        <v>68.8</v>
      </c>
      <c r="DO135" s="57">
        <f>'2019'!DG18</f>
        <v>3.92</v>
      </c>
      <c r="DP135" s="57">
        <f>'2019'!DH18</f>
        <v>51.6</v>
      </c>
      <c r="DQ135" s="56">
        <f>'2019'!DI18</f>
        <v>66</v>
      </c>
      <c r="DR135" s="56">
        <f>'2019'!DJ18</f>
        <v>1985</v>
      </c>
      <c r="DS135" s="56">
        <f>'2019'!DK18</f>
        <v>11</v>
      </c>
      <c r="DT135" s="56">
        <f>'2019'!DL18</f>
        <v>0</v>
      </c>
      <c r="DU135" s="58">
        <f>'2019'!DM18</f>
        <v>12</v>
      </c>
    </row>
    <row r="136" spans="1:125" ht="15.75" customHeight="1" x14ac:dyDescent="0.2">
      <c r="A136" s="33">
        <f t="shared" si="0"/>
        <v>134</v>
      </c>
      <c r="B136" s="11">
        <f>'2024'!A19</f>
        <v>17</v>
      </c>
      <c r="C136" s="11">
        <v>2024</v>
      </c>
      <c r="D136" s="34" t="str">
        <f>'2024'!B19</f>
        <v>Keilan Robinson</v>
      </c>
      <c r="E136" s="14">
        <f>'2024'!C19</f>
        <v>5.9499999999999993</v>
      </c>
      <c r="F136" s="14">
        <f t="shared" si="6"/>
        <v>45.9</v>
      </c>
      <c r="G136" s="35">
        <f t="shared" si="2"/>
        <v>-0.53154148289337444</v>
      </c>
      <c r="H136" s="36" t="str">
        <f>'2024'!D19</f>
        <v>Texas</v>
      </c>
      <c r="I136" s="37">
        <f>'2024'!E19</f>
        <v>3</v>
      </c>
      <c r="J136" s="38">
        <f>'2024'!F19</f>
        <v>36572</v>
      </c>
      <c r="K136" s="39">
        <f>'2024'!G19</f>
        <v>25.208219178082192</v>
      </c>
      <c r="L136" s="39" t="str">
        <f>'2024'!H19</f>
        <v>RS SR</v>
      </c>
      <c r="M136" s="39">
        <f>'2024'!I19</f>
        <v>24.210958904109589</v>
      </c>
      <c r="N136" s="39" t="str">
        <f t="shared" si="3"/>
        <v>JITTERBUG</v>
      </c>
      <c r="O136" s="39" t="str">
        <f t="shared" si="9"/>
        <v>+RECEIVER</v>
      </c>
      <c r="P136" s="37">
        <f>'2024'!J19</f>
        <v>68</v>
      </c>
      <c r="Q136" s="37">
        <f>'2024'!K19</f>
        <v>191</v>
      </c>
      <c r="R136" s="37">
        <f>'2024'!L19</f>
        <v>4.42</v>
      </c>
      <c r="S136" s="40">
        <f>'2024'!M19</f>
        <v>167</v>
      </c>
      <c r="T136" s="41">
        <f>'2024'!N19</f>
        <v>6.2145233900959093E-2</v>
      </c>
      <c r="U136" s="42">
        <f>'2024'!O19</f>
        <v>0</v>
      </c>
      <c r="V136" s="42">
        <f>'2024'!P19</f>
        <v>0.1707361023515632</v>
      </c>
      <c r="W136" s="42">
        <f>'2024'!Q19</f>
        <v>5.4612519696318577E-2</v>
      </c>
      <c r="X136" s="42">
        <f>'2024'!R19</f>
        <v>3.3158813263525308E-2</v>
      </c>
      <c r="Y136" s="42">
        <f>'2024'!S19</f>
        <v>0.10194745780754425</v>
      </c>
      <c r="Z136" s="42">
        <f>'2024'!T19</f>
        <v>9.1752712026789821E-2</v>
      </c>
      <c r="AA136" s="42">
        <f>'2024'!U19</f>
        <v>6.9785227200305902E-2</v>
      </c>
      <c r="AB136" s="42">
        <f>'2024'!V19</f>
        <v>1.6142050040355124E-2</v>
      </c>
      <c r="AC136" s="42">
        <f>'2024'!W19</f>
        <v>4.2963638620330515E-2</v>
      </c>
      <c r="AD136" s="43">
        <f>'2024'!X19</f>
        <v>3.8667274758297461E-2</v>
      </c>
      <c r="AE136" s="44">
        <f>'2024'!Y19</f>
        <v>21.553424657534247</v>
      </c>
      <c r="AF136" s="45">
        <f>'2024'!Z19</f>
        <v>100.08621957253737</v>
      </c>
      <c r="AG136" s="45">
        <f>'2024'!AA19</f>
        <v>29.038278546712803</v>
      </c>
      <c r="AH136" s="45">
        <f>'2024'!AB19</f>
        <v>0.5</v>
      </c>
      <c r="AI136" s="45">
        <f>'2024'!AC19</f>
        <v>11.166666666666666</v>
      </c>
      <c r="AJ136" s="45">
        <f t="shared" si="4"/>
        <v>9.4857142857142858</v>
      </c>
      <c r="AK136" s="45">
        <f t="shared" si="43"/>
        <v>0.4</v>
      </c>
      <c r="AL136" s="45">
        <f>'2024'!AD19</f>
        <v>197.1</v>
      </c>
      <c r="AM136" s="45">
        <f>'2024'!AE19</f>
        <v>3.58</v>
      </c>
      <c r="AN136" s="46">
        <f>'2024'!AF19</f>
        <v>59.7</v>
      </c>
      <c r="AO136" s="47">
        <f>'2024'!AG19</f>
        <v>0</v>
      </c>
      <c r="AP136" s="48">
        <f>'2024'!AH19</f>
        <v>4</v>
      </c>
      <c r="AQ136" s="48">
        <f>'2024'!AI19</f>
        <v>2</v>
      </c>
      <c r="AR136" s="48">
        <f>'2024'!AJ19</f>
        <v>5</v>
      </c>
      <c r="AS136" s="48">
        <f>'2024'!AK19</f>
        <v>10</v>
      </c>
      <c r="AT136" s="48">
        <f>'2024'!AL19</f>
        <v>10</v>
      </c>
      <c r="AU136" s="48">
        <f>'2024'!AM19</f>
        <v>9</v>
      </c>
      <c r="AV136" s="48">
        <f>'2024'!AN19</f>
        <v>2</v>
      </c>
      <c r="AW136" s="49">
        <f>'2024'!AO19</f>
        <v>3</v>
      </c>
      <c r="AX136" s="50">
        <f>'2024'!AP19</f>
        <v>0</v>
      </c>
      <c r="AY136" s="55">
        <f>'2024'!AQ19</f>
        <v>254</v>
      </c>
      <c r="AZ136" s="56">
        <f>'2024'!AR19</f>
        <v>1349.6</v>
      </c>
      <c r="BA136" s="56">
        <f>'2024'!AS19</f>
        <v>16.8</v>
      </c>
      <c r="BB136" s="56">
        <f>'2024'!AT19</f>
        <v>16.8</v>
      </c>
      <c r="BC136" s="56">
        <f>'2024'!AU19</f>
        <v>39</v>
      </c>
      <c r="BD136" s="56">
        <f>'2024'!AV19</f>
        <v>6</v>
      </c>
      <c r="BE136" s="57">
        <f>'2024'!AW19</f>
        <v>6.5128205128205128</v>
      </c>
      <c r="BF136" s="57">
        <f>'2024'!AX19</f>
        <v>73.400000000000006</v>
      </c>
      <c r="BG136" s="57">
        <f>'2024'!AY19</f>
        <v>4.7699999999999996</v>
      </c>
      <c r="BH136" s="57">
        <f>'2024'!AZ19</f>
        <v>55.1</v>
      </c>
      <c r="BI136" s="56">
        <f>'2024'!BA19</f>
        <v>0</v>
      </c>
      <c r="BJ136" s="56">
        <f>'2024'!BB19</f>
        <v>2737.6</v>
      </c>
      <c r="BK136" s="56">
        <f>'2024'!BC19</f>
        <v>0</v>
      </c>
      <c r="BL136" s="56">
        <f>'2024'!BD19</f>
        <v>0</v>
      </c>
      <c r="BM136" s="58">
        <f>'2024'!BE19</f>
        <v>30.4</v>
      </c>
      <c r="BN136" s="55">
        <f>'2024'!BF19</f>
        <v>0</v>
      </c>
      <c r="BO136" s="56">
        <f>'2024'!BG19</f>
        <v>1</v>
      </c>
      <c r="BP136" s="56">
        <f>'2024'!BH19</f>
        <v>0</v>
      </c>
      <c r="BQ136" s="56">
        <f>'2024'!BI19</f>
        <v>0</v>
      </c>
      <c r="BR136" s="56">
        <f>'2024'!BJ19</f>
        <v>0</v>
      </c>
      <c r="BS136" s="56">
        <f>'2024'!BK19</f>
        <v>0</v>
      </c>
      <c r="BT136" s="57">
        <f>'2024'!BL19</f>
        <v>0</v>
      </c>
      <c r="BU136" s="57">
        <f>'2024'!BM19</f>
        <v>0</v>
      </c>
      <c r="BV136" s="57">
        <f>'2024'!BN19</f>
        <v>0</v>
      </c>
      <c r="BW136" s="57">
        <f>'2024'!BO19</f>
        <v>0</v>
      </c>
      <c r="BX136" s="56">
        <f>'2024'!BP19</f>
        <v>0</v>
      </c>
      <c r="BY136" s="56">
        <f>'2024'!BQ19</f>
        <v>1</v>
      </c>
      <c r="BZ136" s="56">
        <f>'2024'!BR19</f>
        <v>0</v>
      </c>
      <c r="CA136" s="56">
        <f>'2024'!BS19</f>
        <v>0</v>
      </c>
      <c r="CB136" s="58">
        <f>'2024'!BT19</f>
        <v>0</v>
      </c>
      <c r="CC136" s="55">
        <f>'2024'!BU19</f>
        <v>322</v>
      </c>
      <c r="CD136" s="56">
        <f>'2024'!BV19</f>
        <v>2193.4</v>
      </c>
      <c r="CE136" s="56">
        <f>'2024'!BW19</f>
        <v>3</v>
      </c>
      <c r="CF136" s="56">
        <f>'2024'!BX19</f>
        <v>23.1</v>
      </c>
      <c r="CG136" s="56">
        <f>'2024'!BY19</f>
        <v>45</v>
      </c>
      <c r="CH136" s="56">
        <f>'2024'!BZ19</f>
        <v>16</v>
      </c>
      <c r="CI136" s="57">
        <f>'2024'!CA19</f>
        <v>7.1555555555555559</v>
      </c>
      <c r="CJ136" s="57">
        <f>'2024'!CB19</f>
        <v>122.8</v>
      </c>
      <c r="CK136" s="57">
        <f>'2024'!CC19</f>
        <v>3.76</v>
      </c>
      <c r="CL136" s="57">
        <f>'2024'!CD19</f>
        <v>60.2</v>
      </c>
      <c r="CM136" s="56">
        <f>'2024'!CE19</f>
        <v>57</v>
      </c>
      <c r="CN136" s="56">
        <f>'2024'!CF19</f>
        <v>26.4</v>
      </c>
      <c r="CO136" s="56">
        <f>'2024'!CG19</f>
        <v>7</v>
      </c>
      <c r="CP136" s="56">
        <f>'2024'!CH19</f>
        <v>0</v>
      </c>
      <c r="CQ136" s="58">
        <f>'2024'!CI19</f>
        <v>26.4</v>
      </c>
      <c r="CR136" s="55">
        <f>'2024'!CJ19</f>
        <v>86</v>
      </c>
      <c r="CS136" s="56">
        <f>'2024'!CK19</f>
        <v>2446.6</v>
      </c>
      <c r="CT136" s="56">
        <f>'2024'!CL19</f>
        <v>0</v>
      </c>
      <c r="CU136" s="56">
        <f>'2024'!CM19</f>
        <v>28.6</v>
      </c>
      <c r="CV136" s="56">
        <f>'2024'!CN19</f>
        <v>25</v>
      </c>
      <c r="CW136" s="56">
        <f>'2024'!CO19</f>
        <v>6</v>
      </c>
      <c r="CX136" s="57">
        <f>'2024'!CP19</f>
        <v>3.44</v>
      </c>
      <c r="CY136" s="57">
        <f>'2024'!CQ19</f>
        <v>54.8</v>
      </c>
      <c r="CZ136" s="57">
        <f>'2024'!CR19</f>
        <v>2.2400000000000002</v>
      </c>
      <c r="DA136" s="57">
        <f>'2024'!CS19</f>
        <v>30.2</v>
      </c>
      <c r="DB136" s="56">
        <f>'2024'!CT19</f>
        <v>219</v>
      </c>
      <c r="DC136" s="56">
        <f>'2024'!CU19</f>
        <v>3138.2000000000003</v>
      </c>
      <c r="DD136" s="56">
        <f>'2024'!CV19</f>
        <v>20</v>
      </c>
      <c r="DE136" s="56">
        <f>'2024'!CW19</f>
        <v>3</v>
      </c>
      <c r="DF136" s="58">
        <f>'2024'!CX19</f>
        <v>22.099999999999998</v>
      </c>
      <c r="DG136" s="55">
        <f>'2024'!CY19</f>
        <v>134</v>
      </c>
      <c r="DH136" s="56">
        <f>'2024'!CZ19</f>
        <v>2260.8000000000002</v>
      </c>
      <c r="DI136" s="56">
        <f>'2024'!DA19</f>
        <v>3</v>
      </c>
      <c r="DJ136" s="56">
        <f>'2024'!DB19</f>
        <v>25.200000000000003</v>
      </c>
      <c r="DK136" s="56">
        <f>'2024'!DC19</f>
        <v>12</v>
      </c>
      <c r="DL136" s="56">
        <f>'2024'!DD19</f>
        <v>6</v>
      </c>
      <c r="DM136" s="57">
        <f>'2024'!DE19</f>
        <v>11.166666666666666</v>
      </c>
      <c r="DN136" s="57">
        <f>'2024'!DF19</f>
        <v>197.1</v>
      </c>
      <c r="DO136" s="57">
        <f>'2024'!DG19</f>
        <v>3.58</v>
      </c>
      <c r="DP136" s="57">
        <f>'2024'!DH19</f>
        <v>59.7</v>
      </c>
      <c r="DQ136" s="56">
        <f>'2024'!DI19</f>
        <v>56</v>
      </c>
      <c r="DR136" s="56">
        <f>'2024'!DJ19</f>
        <v>3469.2000000000003</v>
      </c>
      <c r="DS136" s="56">
        <f>'2024'!DK19</f>
        <v>8</v>
      </c>
      <c r="DT136" s="56">
        <f>'2024'!DL19</f>
        <v>0</v>
      </c>
      <c r="DU136" s="58">
        <f>'2024'!DM19</f>
        <v>21.6</v>
      </c>
    </row>
    <row r="137" spans="1:125" ht="15.75" customHeight="1" x14ac:dyDescent="0.2">
      <c r="A137" s="33">
        <f t="shared" si="0"/>
        <v>135</v>
      </c>
      <c r="B137" s="11">
        <f>'2025'!A24</f>
        <v>22</v>
      </c>
      <c r="C137" s="11">
        <v>2025</v>
      </c>
      <c r="D137" s="34" t="str">
        <f>'2025'!B24</f>
        <v>LeQuint Allen</v>
      </c>
      <c r="E137" s="14">
        <f>'2025'!C24</f>
        <v>5.9388888888888891</v>
      </c>
      <c r="F137" s="14">
        <f t="shared" si="6"/>
        <v>45.5</v>
      </c>
      <c r="G137" s="35">
        <f t="shared" si="2"/>
        <v>-0.53611106842225376</v>
      </c>
      <c r="H137" s="36" t="str">
        <f>'2025'!D24</f>
        <v>Syracuse</v>
      </c>
      <c r="I137" s="37">
        <f>'2025'!E24</f>
        <v>4</v>
      </c>
      <c r="J137" s="38">
        <f>'2025'!F24</f>
        <v>38204</v>
      </c>
      <c r="K137" s="39">
        <f>'2025'!G24</f>
        <v>20.736986301369864</v>
      </c>
      <c r="L137" s="39" t="str">
        <f>'2025'!H24</f>
        <v>JR</v>
      </c>
      <c r="M137" s="39">
        <f>'2025'!I24</f>
        <v>20.739726027397261</v>
      </c>
      <c r="N137" s="39" t="str">
        <f t="shared" si="3"/>
        <v>DYNAMIC</v>
      </c>
      <c r="O137" s="39" t="str">
        <f t="shared" si="9"/>
        <v>+RECEIVER</v>
      </c>
      <c r="P137" s="37">
        <f>'2025'!J24</f>
        <v>72</v>
      </c>
      <c r="Q137" s="37">
        <f>'2025'!K24</f>
        <v>204</v>
      </c>
      <c r="R137" s="37">
        <f>'2025'!L24</f>
        <v>4.5</v>
      </c>
      <c r="S137" s="40">
        <f>'2025'!M24</f>
        <v>236</v>
      </c>
      <c r="T137" s="41">
        <f>'2025'!N24</f>
        <v>0</v>
      </c>
      <c r="U137" s="42">
        <f>'2025'!O24</f>
        <v>0</v>
      </c>
      <c r="V137" s="42">
        <f>'2025'!P24</f>
        <v>8.1360946745562115E-2</v>
      </c>
      <c r="W137" s="42">
        <f>'2025'!Q24</f>
        <v>0.28770530372627667</v>
      </c>
      <c r="X137" s="42">
        <f>'2025'!R24</f>
        <v>0.25531354872672235</v>
      </c>
      <c r="Y137" s="42">
        <f>'2025'!S24</f>
        <v>0.27150942622649954</v>
      </c>
      <c r="Z137" s="42">
        <f>'2025'!T24</f>
        <v>0.2443584836038496</v>
      </c>
      <c r="AA137" s="42">
        <f>'2025'!U24</f>
        <v>9.6716149347728292E-2</v>
      </c>
      <c r="AB137" s="42">
        <f>'2025'!V24</f>
        <v>0.10997920997920999</v>
      </c>
      <c r="AC137" s="42">
        <f>'2025'!W24</f>
        <v>0.10997920997920999</v>
      </c>
      <c r="AD137" s="43">
        <f>'2025'!X24</f>
        <v>9.8981288981288995E-2</v>
      </c>
      <c r="AE137" s="44">
        <f>'2025'!Y24</f>
        <v>19.093150684931508</v>
      </c>
      <c r="AF137" s="45">
        <f>'2025'!Z24</f>
        <v>99.497027892089619</v>
      </c>
      <c r="AG137" s="45">
        <f>'2025'!AA24</f>
        <v>27.664351851851851</v>
      </c>
      <c r="AH137" s="45">
        <f>'2025'!AB24</f>
        <v>0.22857142857142856</v>
      </c>
      <c r="AI137" s="45">
        <f>'2025'!AC24</f>
        <v>4.4868421052631575</v>
      </c>
      <c r="AJ137" s="45">
        <f t="shared" si="4"/>
        <v>7.1570247933884295</v>
      </c>
      <c r="AK137" s="45">
        <f t="shared" si="43"/>
        <v>0.21917808219178081</v>
      </c>
      <c r="AL137" s="45">
        <f>'2025'!AD24</f>
        <v>63.7</v>
      </c>
      <c r="AM137" s="45">
        <f>'2025'!AE24</f>
        <v>3</v>
      </c>
      <c r="AN137" s="46">
        <f>'2025'!AF24</f>
        <v>28</v>
      </c>
      <c r="AO137" s="47">
        <f>'2025'!AG24</f>
        <v>6</v>
      </c>
      <c r="AP137" s="48">
        <f>'2025'!AH24</f>
        <v>9</v>
      </c>
      <c r="AQ137" s="48">
        <f>'2025'!AI24</f>
        <v>7</v>
      </c>
      <c r="AR137" s="48">
        <f>'2025'!AJ24</f>
        <v>5</v>
      </c>
      <c r="AS137" s="48">
        <f>'2025'!AK24</f>
        <v>5</v>
      </c>
      <c r="AT137" s="48">
        <f>'2025'!AL24</f>
        <v>0</v>
      </c>
      <c r="AU137" s="48">
        <f>'2025'!AM24</f>
        <v>1</v>
      </c>
      <c r="AV137" s="48">
        <f>'2025'!AN24</f>
        <v>0</v>
      </c>
      <c r="AW137" s="49">
        <f>'2025'!AO24</f>
        <v>1</v>
      </c>
      <c r="AX137" s="50">
        <f>'2025'!AP24</f>
        <v>0.25</v>
      </c>
      <c r="AY137" s="55">
        <f>'2025'!AQ24</f>
        <v>0</v>
      </c>
      <c r="AZ137" s="56">
        <f>'2025'!AR24</f>
        <v>1</v>
      </c>
      <c r="BA137" s="56">
        <f>'2025'!AS24</f>
        <v>0</v>
      </c>
      <c r="BB137" s="56">
        <f>'2025'!AT24</f>
        <v>0</v>
      </c>
      <c r="BC137" s="56">
        <f>'2025'!AU24</f>
        <v>0</v>
      </c>
      <c r="BD137" s="56">
        <f>'2025'!AV24</f>
        <v>0</v>
      </c>
      <c r="BE137" s="57">
        <f>'2025'!AW24</f>
        <v>0</v>
      </c>
      <c r="BF137" s="57">
        <f>'2025'!AX24</f>
        <v>0</v>
      </c>
      <c r="BG137" s="57">
        <f>'2025'!AY24</f>
        <v>0</v>
      </c>
      <c r="BH137" s="57">
        <f>'2025'!AZ24</f>
        <v>0</v>
      </c>
      <c r="BI137" s="56">
        <f>'2025'!BA24</f>
        <v>0</v>
      </c>
      <c r="BJ137" s="56">
        <f>'2025'!BB24</f>
        <v>1</v>
      </c>
      <c r="BK137" s="56">
        <f>'2025'!BC24</f>
        <v>0</v>
      </c>
      <c r="BL137" s="56">
        <f>'2025'!BD24</f>
        <v>0</v>
      </c>
      <c r="BM137" s="58">
        <f>'2025'!BE24</f>
        <v>0</v>
      </c>
      <c r="BN137" s="55">
        <f>'2025'!BF24</f>
        <v>0</v>
      </c>
      <c r="BO137" s="56">
        <f>'2025'!BG24</f>
        <v>1</v>
      </c>
      <c r="BP137" s="56">
        <f>'2025'!BH24</f>
        <v>0</v>
      </c>
      <c r="BQ137" s="56">
        <f>'2025'!BI24</f>
        <v>0</v>
      </c>
      <c r="BR137" s="56">
        <f>'2025'!BJ24</f>
        <v>0</v>
      </c>
      <c r="BS137" s="56">
        <f>'2025'!BK24</f>
        <v>0</v>
      </c>
      <c r="BT137" s="57">
        <f>'2025'!BL24</f>
        <v>0</v>
      </c>
      <c r="BU137" s="57">
        <f>'2025'!BM24</f>
        <v>0</v>
      </c>
      <c r="BV137" s="57">
        <f>'2025'!BN24</f>
        <v>0</v>
      </c>
      <c r="BW137" s="57">
        <f>'2025'!BO24</f>
        <v>0</v>
      </c>
      <c r="BX137" s="56">
        <f>'2025'!BP24</f>
        <v>0</v>
      </c>
      <c r="BY137" s="56">
        <f>'2025'!BQ24</f>
        <v>1</v>
      </c>
      <c r="BZ137" s="56">
        <f>'2025'!BR24</f>
        <v>0</v>
      </c>
      <c r="CA137" s="56">
        <f>'2025'!BS24</f>
        <v>0</v>
      </c>
      <c r="CB137" s="58">
        <f>'2025'!BT24</f>
        <v>0</v>
      </c>
      <c r="CC137" s="55">
        <f>'2025'!BU24</f>
        <v>274</v>
      </c>
      <c r="CD137" s="56">
        <f>'2025'!BV24</f>
        <v>1852.5</v>
      </c>
      <c r="CE137" s="56">
        <f>'2025'!BW24</f>
        <v>1</v>
      </c>
      <c r="CF137" s="56">
        <f>'2025'!BX24</f>
        <v>20.8</v>
      </c>
      <c r="CG137" s="56">
        <f>'2025'!BY24</f>
        <v>41</v>
      </c>
      <c r="CH137" s="56">
        <f>'2025'!BZ24</f>
        <v>19</v>
      </c>
      <c r="CI137" s="57">
        <f>'2025'!CA24</f>
        <v>6.6829268292682924</v>
      </c>
      <c r="CJ137" s="57">
        <f>'2025'!CB24</f>
        <v>210.3</v>
      </c>
      <c r="CK137" s="57">
        <f>'2025'!CC24</f>
        <v>6.1</v>
      </c>
      <c r="CL137" s="57">
        <f>'2025'!CD24</f>
        <v>50.7</v>
      </c>
      <c r="CM137" s="56">
        <f>'2025'!CE24</f>
        <v>122</v>
      </c>
      <c r="CN137" s="56">
        <f>'2025'!CF24</f>
        <v>3014.7000000000003</v>
      </c>
      <c r="CO137" s="56">
        <f>'2025'!CG24</f>
        <v>17</v>
      </c>
      <c r="CP137" s="56">
        <f>'2025'!CH24</f>
        <v>1</v>
      </c>
      <c r="CQ137" s="58">
        <f>'2025'!CI24</f>
        <v>19.5</v>
      </c>
      <c r="CR137" s="55">
        <f>'2025'!CJ24</f>
        <v>1069</v>
      </c>
      <c r="CS137" s="56">
        <f>'2025'!CK24</f>
        <v>2239.9</v>
      </c>
      <c r="CT137" s="56">
        <f>'2025'!CL24</f>
        <v>9</v>
      </c>
      <c r="CU137" s="56">
        <f>'2025'!CM24</f>
        <v>19.5</v>
      </c>
      <c r="CV137" s="56">
        <f>'2025'!CN24</f>
        <v>245</v>
      </c>
      <c r="CW137" s="56">
        <f>'2025'!CO24</f>
        <v>56</v>
      </c>
      <c r="CX137" s="57">
        <f>'2025'!CP24</f>
        <v>4.3632653061224493</v>
      </c>
      <c r="CY137" s="57">
        <f>'2025'!CQ24</f>
        <v>63.7</v>
      </c>
      <c r="CZ137" s="57">
        <f>'2025'!CR24</f>
        <v>2.87</v>
      </c>
      <c r="DA137" s="57">
        <f>'2025'!CS24</f>
        <v>28</v>
      </c>
      <c r="DB137" s="56">
        <f>'2025'!CT24</f>
        <v>215</v>
      </c>
      <c r="DC137" s="56">
        <f>'2025'!CU24</f>
        <v>2223</v>
      </c>
      <c r="DD137" s="56">
        <f>'2025'!CV24</f>
        <v>40</v>
      </c>
      <c r="DE137" s="56">
        <f>'2025'!CW24</f>
        <v>1</v>
      </c>
      <c r="DF137" s="58">
        <f>'2025'!CX24</f>
        <v>16.900000000000002</v>
      </c>
      <c r="DG137" s="55">
        <f>'2025'!CY24</f>
        <v>1023</v>
      </c>
      <c r="DH137" s="56">
        <f>'2025'!CZ24</f>
        <v>1268.8</v>
      </c>
      <c r="DI137" s="56">
        <f>'2025'!DA24</f>
        <v>16</v>
      </c>
      <c r="DJ137" s="56">
        <f>'2025'!DB24</f>
        <v>22.099999999999998</v>
      </c>
      <c r="DK137" s="56">
        <f>'2025'!DC24</f>
        <v>228</v>
      </c>
      <c r="DL137" s="56">
        <f>'2025'!DD24</f>
        <v>44</v>
      </c>
      <c r="DM137" s="57">
        <f>'2025'!DE24</f>
        <v>4.4868421052631575</v>
      </c>
      <c r="DN137" s="57">
        <f>'2025'!DF24</f>
        <v>56.4</v>
      </c>
      <c r="DO137" s="57">
        <f>'2025'!DG24</f>
        <v>3</v>
      </c>
      <c r="DP137" s="57">
        <f>'2025'!DH24</f>
        <v>23.2</v>
      </c>
      <c r="DQ137" s="56">
        <f>'2025'!DI24</f>
        <v>529</v>
      </c>
      <c r="DR137" s="56">
        <f>'2025'!DJ24</f>
        <v>4810</v>
      </c>
      <c r="DS137" s="56">
        <f>'2025'!DK24</f>
        <v>64</v>
      </c>
      <c r="DT137" s="56">
        <f>'2025'!DL24</f>
        <v>4</v>
      </c>
      <c r="DU137" s="58">
        <f>'2025'!DM24</f>
        <v>33.800000000000004</v>
      </c>
    </row>
    <row r="138" spans="1:125" ht="15.75" customHeight="1" x14ac:dyDescent="0.2">
      <c r="A138" s="33">
        <f t="shared" si="0"/>
        <v>136</v>
      </c>
      <c r="B138" s="11">
        <f>'2022'!A16</f>
        <v>14</v>
      </c>
      <c r="C138" s="11">
        <v>2022</v>
      </c>
      <c r="D138" s="34" t="str">
        <f>'2022'!B16</f>
        <v>Jerome Ford</v>
      </c>
      <c r="E138" s="14">
        <f>'2022'!C16</f>
        <v>5.9222222222222216</v>
      </c>
      <c r="F138" s="14">
        <f t="shared" si="6"/>
        <v>45.1</v>
      </c>
      <c r="G138" s="35">
        <f t="shared" si="2"/>
        <v>-0.54296544671557367</v>
      </c>
      <c r="H138" s="36" t="str">
        <f>'2022'!D16</f>
        <v>Cincinnati</v>
      </c>
      <c r="I138" s="37">
        <f>'2022'!E16</f>
        <v>6</v>
      </c>
      <c r="J138" s="38">
        <f>'2022'!F16</f>
        <v>36415</v>
      </c>
      <c r="K138" s="39">
        <f>'2022'!G16</f>
        <v>25.638356164383563</v>
      </c>
      <c r="L138" s="39" t="str">
        <f>'2022'!H16</f>
        <v>SR</v>
      </c>
      <c r="M138" s="39">
        <f>'2022'!I16</f>
        <v>22.641095890410959</v>
      </c>
      <c r="N138" s="39" t="str">
        <f t="shared" si="3"/>
        <v>DYNAMIC</v>
      </c>
      <c r="O138" s="39" t="str">
        <f t="shared" si="9"/>
        <v>HORSE</v>
      </c>
      <c r="P138" s="37">
        <f>'2022'!J16</f>
        <v>71</v>
      </c>
      <c r="Q138" s="37">
        <f>'2022'!K16</f>
        <v>210</v>
      </c>
      <c r="R138" s="37">
        <f>'2022'!L16</f>
        <v>4.46</v>
      </c>
      <c r="S138" s="40">
        <f>'2022'!M16</f>
        <v>156</v>
      </c>
      <c r="T138" s="41">
        <f>'2022'!N16</f>
        <v>0</v>
      </c>
      <c r="U138" s="42">
        <f>'2022'!O16</f>
        <v>4.6441571482364755E-3</v>
      </c>
      <c r="V138" s="42">
        <f>'2022'!P16</f>
        <v>1.8674698795180723E-2</v>
      </c>
      <c r="W138" s="42">
        <f>'2022'!Q16</f>
        <v>0.11840354767184036</v>
      </c>
      <c r="X138" s="42">
        <f>'2022'!R16</f>
        <v>0.26404980114127613</v>
      </c>
      <c r="Y138" s="42">
        <f>'2022'!S16</f>
        <v>0.26404980114127613</v>
      </c>
      <c r="Z138" s="42">
        <f>'2022'!T16</f>
        <v>0.19803735085595708</v>
      </c>
      <c r="AA138" s="42">
        <f>'2022'!U16</f>
        <v>2.1374685666387259E-2</v>
      </c>
      <c r="AB138" s="42">
        <f>'2022'!V16</f>
        <v>6.5146579804560262E-2</v>
      </c>
      <c r="AC138" s="42">
        <f>'2022'!W16</f>
        <v>6.5146579804560262E-2</v>
      </c>
      <c r="AD138" s="43">
        <f>'2022'!X16</f>
        <v>4.8859934853420196E-2</v>
      </c>
      <c r="AE138" s="44">
        <f>'2022'!Y16</f>
        <v>21.994520547945207</v>
      </c>
      <c r="AF138" s="45">
        <f>'2022'!Z16</f>
        <v>106.14752089446317</v>
      </c>
      <c r="AG138" s="45">
        <f>'2022'!AA16</f>
        <v>29.28585598095616</v>
      </c>
      <c r="AH138" s="45">
        <f>'2022'!AB16</f>
        <v>0.24299065420560748</v>
      </c>
      <c r="AI138" s="45">
        <f>'2022'!AC16</f>
        <v>6.6</v>
      </c>
      <c r="AJ138" s="45">
        <f t="shared" si="4"/>
        <v>9.0967741935483879</v>
      </c>
      <c r="AK138" s="45">
        <f t="shared" si="43"/>
        <v>8.9361702127659579E-2</v>
      </c>
      <c r="AL138" s="45">
        <f>'2022'!AD16</f>
        <v>131.5</v>
      </c>
      <c r="AM138" s="45">
        <f>'2022'!AE16</f>
        <v>4.63</v>
      </c>
      <c r="AN138" s="46">
        <f>'2022'!AF16</f>
        <v>66.3</v>
      </c>
      <c r="AO138" s="47">
        <f>'2022'!AG16</f>
        <v>3</v>
      </c>
      <c r="AP138" s="48">
        <f>'2022'!AH16</f>
        <v>5</v>
      </c>
      <c r="AQ138" s="48">
        <f>'2022'!AI16</f>
        <v>2</v>
      </c>
      <c r="AR138" s="48">
        <f t="shared" ref="AR138:AR144" si="49">IF(AF138&gt;113.25,10,IF(AF138&gt;=107.84,9,IF(AF138&gt;=105.37,8,IF(AF138&gt;=103.25,7,IF(AF138&gt;=100.55,6,IF(AF138&gt;=98.75,5,IF(AF138&gt;=96.08,4,IF(AF138&gt;=94.39,3,IF(AF138&gt;=88.43,2,IF(AF138&gt;=85.16,1,IF(AF138&lt;85.16,0,FALSE)))))))))))</f>
        <v>8</v>
      </c>
      <c r="AS138" s="48">
        <f>'2022'!AK16</f>
        <v>6</v>
      </c>
      <c r="AT138" s="48">
        <f>'2022'!AL16</f>
        <v>5</v>
      </c>
      <c r="AU138" s="48">
        <f>'2022'!AM16</f>
        <v>7</v>
      </c>
      <c r="AV138" s="48">
        <f>'2022'!AN16</f>
        <v>7</v>
      </c>
      <c r="AW138" s="49" t="str">
        <f t="shared" ref="AW138:AW139" si="50">IF(S138=1,10,IF(S138=2,7,IF(S138=3,6,IF(S138=4,4,IF(S138=5,3,IF(S138=6,2,IF(S138=7,1,IF(S138=0,0,"-"))))))))</f>
        <v>-</v>
      </c>
      <c r="AX138" s="50">
        <f>'2022'!AP16</f>
        <v>0.25</v>
      </c>
      <c r="AY138" s="55">
        <f>'2022'!AQ16</f>
        <v>0</v>
      </c>
      <c r="AZ138" s="56">
        <f>'2022'!AR16</f>
        <v>1624</v>
      </c>
      <c r="BA138" s="56">
        <f>'2022'!AS16</f>
        <v>0</v>
      </c>
      <c r="BB138" s="56">
        <f>'2022'!AT16</f>
        <v>11</v>
      </c>
      <c r="BC138" s="56">
        <f>'2022'!AU16</f>
        <v>0</v>
      </c>
      <c r="BD138" s="56">
        <f>'2022'!AV16</f>
        <v>0</v>
      </c>
      <c r="BE138" s="57">
        <f>'2022'!AW16</f>
        <v>0</v>
      </c>
      <c r="BF138" s="57">
        <f>'2022'!AX16</f>
        <v>0</v>
      </c>
      <c r="BG138" s="57">
        <f>'2022'!AY16</f>
        <v>0</v>
      </c>
      <c r="BH138" s="57">
        <f>'2022'!AZ16</f>
        <v>0</v>
      </c>
      <c r="BI138" s="56">
        <f>'2022'!BA16</f>
        <v>0</v>
      </c>
      <c r="BJ138" s="56">
        <f>'2022'!BB16</f>
        <v>2597</v>
      </c>
      <c r="BK138" s="56">
        <f>'2022'!BC16</f>
        <v>0</v>
      </c>
      <c r="BL138" s="56">
        <f>'2022'!BD16</f>
        <v>0</v>
      </c>
      <c r="BM138" s="58">
        <f>'2022'!BE16</f>
        <v>20</v>
      </c>
      <c r="BN138" s="55">
        <f>'2022'!BF16</f>
        <v>37</v>
      </c>
      <c r="BO138" s="56">
        <f>'2022'!BG16</f>
        <v>3113</v>
      </c>
      <c r="BP138" s="56">
        <f>'2022'!BH16</f>
        <v>0</v>
      </c>
      <c r="BQ138" s="56">
        <f>'2022'!BI16</f>
        <v>38</v>
      </c>
      <c r="BR138" s="56">
        <f>'2022'!BJ16</f>
        <v>7</v>
      </c>
      <c r="BS138" s="56">
        <f>'2022'!BK16</f>
        <v>4</v>
      </c>
      <c r="BT138" s="57">
        <f>'2022'!BL16</f>
        <v>5.3</v>
      </c>
      <c r="BU138" s="57">
        <f>'2022'!BM16</f>
        <v>163.30000000000001</v>
      </c>
      <c r="BV138" s="57">
        <f>'2022'!BN16</f>
        <v>2.86</v>
      </c>
      <c r="BW138" s="57">
        <f>'2022'!BO16</f>
        <v>40.5</v>
      </c>
      <c r="BX138" s="56">
        <f>'2022'!BP16</f>
        <v>0</v>
      </c>
      <c r="BY138" s="56">
        <f>'2022'!BQ16</f>
        <v>4854</v>
      </c>
      <c r="BZ138" s="56">
        <f>'2022'!BR16</f>
        <v>0</v>
      </c>
      <c r="CA138" s="56">
        <f>'2022'!BS16</f>
        <v>0</v>
      </c>
      <c r="CB138" s="58">
        <f>'2022'!BT16</f>
        <v>52</v>
      </c>
      <c r="CC138" s="55">
        <f>'2022'!BU16</f>
        <v>113</v>
      </c>
      <c r="CD138" s="56">
        <f>'2022'!BV16</f>
        <v>2191</v>
      </c>
      <c r="CE138" s="56">
        <f>'2022'!BW16</f>
        <v>3</v>
      </c>
      <c r="CF138" s="56">
        <f>'2022'!BX16</f>
        <v>27</v>
      </c>
      <c r="CG138" s="56">
        <f>'2022'!BY16</f>
        <v>24</v>
      </c>
      <c r="CH138" s="56">
        <f>'2022'!BZ16</f>
        <v>6</v>
      </c>
      <c r="CI138" s="57">
        <f>'2022'!CA16</f>
        <v>4.7</v>
      </c>
      <c r="CJ138" s="57">
        <f>'2022'!CB16</f>
        <v>92</v>
      </c>
      <c r="CK138" s="57">
        <f>'2022'!CC16</f>
        <v>3.42</v>
      </c>
      <c r="CL138" s="57">
        <f>'2022'!CD16</f>
        <v>32.700000000000003</v>
      </c>
      <c r="CM138" s="56">
        <f>'2022'!CE16</f>
        <v>11</v>
      </c>
      <c r="CN138" s="56">
        <f>'2022'!CF16</f>
        <v>4449</v>
      </c>
      <c r="CO138" s="56">
        <f>'2022'!CG16</f>
        <v>2</v>
      </c>
      <c r="CP138" s="56">
        <f>'2022'!CH16</f>
        <v>0</v>
      </c>
      <c r="CQ138" s="58">
        <f>'2022'!CI16</f>
        <v>49</v>
      </c>
      <c r="CR138" s="55">
        <f>'2022'!CJ16</f>
        <v>483</v>
      </c>
      <c r="CS138" s="56">
        <f>'2022'!CK16</f>
        <v>2124</v>
      </c>
      <c r="CT138" s="56">
        <f>'2022'!CL16</f>
        <v>8</v>
      </c>
      <c r="CU138" s="56">
        <f>'2022'!CM16</f>
        <v>29</v>
      </c>
      <c r="CV138" s="56">
        <f>'2022'!CN16</f>
        <v>73</v>
      </c>
      <c r="CW138" s="56">
        <f>'2022'!CO16</f>
        <v>22</v>
      </c>
      <c r="CX138" s="57">
        <f>'2022'!CP16</f>
        <v>6.6</v>
      </c>
      <c r="CY138" s="57">
        <f>'2022'!CQ16</f>
        <v>131.5</v>
      </c>
      <c r="CZ138" s="57">
        <f>'2022'!CR16</f>
        <v>4.63</v>
      </c>
      <c r="DA138" s="57">
        <f>'2022'!CS16</f>
        <v>66.3</v>
      </c>
      <c r="DB138" s="56">
        <f>'2022'!CT16</f>
        <v>51</v>
      </c>
      <c r="DC138" s="56">
        <f>'2022'!CU16</f>
        <v>2386</v>
      </c>
      <c r="DD138" s="56">
        <f>'2022'!CV16</f>
        <v>8</v>
      </c>
      <c r="DE138" s="56">
        <f>'2022'!CW16</f>
        <v>0</v>
      </c>
      <c r="DF138" s="58">
        <f>'2022'!CX16</f>
        <v>20</v>
      </c>
      <c r="DG138" s="55">
        <f>'2022'!CY16</f>
        <v>1307</v>
      </c>
      <c r="DH138" s="56">
        <f>'2022'!CZ16</f>
        <v>2406</v>
      </c>
      <c r="DI138" s="56">
        <f>'2022'!DA16</f>
        <v>19</v>
      </c>
      <c r="DJ138" s="56">
        <f>'2022'!DB16</f>
        <v>34</v>
      </c>
      <c r="DK138" s="56">
        <f>'2022'!DC16</f>
        <v>214</v>
      </c>
      <c r="DL138" s="56">
        <f>'2022'!DD16</f>
        <v>52</v>
      </c>
      <c r="DM138" s="57">
        <f>'2022'!DE16</f>
        <v>6.1</v>
      </c>
      <c r="DN138" s="57">
        <f>'2022'!DF16</f>
        <v>73</v>
      </c>
      <c r="DO138" s="57">
        <f>'2022'!DG16</f>
        <v>3.07</v>
      </c>
      <c r="DP138" s="57">
        <f>'2022'!DH16</f>
        <v>41.2</v>
      </c>
      <c r="DQ138" s="56">
        <f>'2022'!DI16</f>
        <v>220</v>
      </c>
      <c r="DR138" s="56">
        <f>'2022'!DJ16</f>
        <v>3377</v>
      </c>
      <c r="DS138" s="56">
        <f>'2022'!DK16</f>
        <v>21</v>
      </c>
      <c r="DT138" s="56">
        <f>'2022'!DL16</f>
        <v>0</v>
      </c>
      <c r="DU138" s="58">
        <f>'2022'!DM16</f>
        <v>33</v>
      </c>
    </row>
    <row r="139" spans="1:125" ht="15.75" customHeight="1" x14ac:dyDescent="0.2">
      <c r="A139" s="33">
        <f t="shared" si="0"/>
        <v>137</v>
      </c>
      <c r="B139" s="11">
        <f>'2022'!A17</f>
        <v>15</v>
      </c>
      <c r="C139" s="11">
        <v>2022</v>
      </c>
      <c r="D139" s="34" t="str">
        <f>'2022'!B17</f>
        <v>Tyler Goodson</v>
      </c>
      <c r="E139" s="14">
        <f>'2022'!C17</f>
        <v>5.8888888888888893</v>
      </c>
      <c r="F139" s="14">
        <f t="shared" si="6"/>
        <v>44.7</v>
      </c>
      <c r="G139" s="35">
        <f t="shared" si="2"/>
        <v>-0.5566742033022124</v>
      </c>
      <c r="H139" s="36" t="str">
        <f>'2022'!D17</f>
        <v>Iowa</v>
      </c>
      <c r="I139" s="37">
        <f>'2022'!E17</f>
        <v>2</v>
      </c>
      <c r="J139" s="38">
        <f>'2022'!F17</f>
        <v>36840</v>
      </c>
      <c r="K139" s="39">
        <f>'2022'!G17</f>
        <v>24.473972602739725</v>
      </c>
      <c r="L139" s="39" t="str">
        <f>'2022'!H17</f>
        <v>JR</v>
      </c>
      <c r="M139" s="39">
        <f>'2022'!I17</f>
        <v>21.476712328767125</v>
      </c>
      <c r="N139" s="39" t="str">
        <f t="shared" si="3"/>
        <v>JITTERBUG</v>
      </c>
      <c r="O139" s="39" t="str">
        <f t="shared" si="9"/>
        <v>+RECEIVER</v>
      </c>
      <c r="P139" s="37">
        <f>'2022'!J17</f>
        <v>69</v>
      </c>
      <c r="Q139" s="37">
        <f>'2022'!K17</f>
        <v>197</v>
      </c>
      <c r="R139" s="37">
        <f>'2022'!L17</f>
        <v>4.42</v>
      </c>
      <c r="S139" s="40">
        <f>'2022'!M17</f>
        <v>0</v>
      </c>
      <c r="T139" s="41">
        <f>'2022'!N17</f>
        <v>0</v>
      </c>
      <c r="U139" s="42">
        <f>'2022'!O17</f>
        <v>0</v>
      </c>
      <c r="V139" s="42">
        <f>'2022'!P17</f>
        <v>0.16873032528856244</v>
      </c>
      <c r="W139" s="42">
        <f>'2022'!Q17</f>
        <v>0.31129196337741605</v>
      </c>
      <c r="X139" s="42">
        <f>'2022'!R17</f>
        <v>0.32808090310442145</v>
      </c>
      <c r="Y139" s="42">
        <f>'2022'!S17</f>
        <v>0.32808090310442145</v>
      </c>
      <c r="Z139" s="42">
        <f>'2022'!T17</f>
        <v>0.32808090310442145</v>
      </c>
      <c r="AA139" s="42">
        <f>'2022'!U17</f>
        <v>9.2346616065781151E-2</v>
      </c>
      <c r="AB139" s="42">
        <f>'2022'!V17</f>
        <v>9.797699325664419E-2</v>
      </c>
      <c r="AC139" s="42">
        <f>'2022'!W17</f>
        <v>9.797699325664419E-2</v>
      </c>
      <c r="AD139" s="43">
        <f>'2022'!X17</f>
        <v>9.797699325664419E-2</v>
      </c>
      <c r="AE139" s="44">
        <f>'2022'!Y17</f>
        <v>18.816438356164383</v>
      </c>
      <c r="AF139" s="45">
        <f>'2022'!Z17</f>
        <v>103.23028929732912</v>
      </c>
      <c r="AG139" s="45">
        <f>'2022'!AA17</f>
        <v>29.08863684099979</v>
      </c>
      <c r="AH139" s="45">
        <f>'2022'!AB17</f>
        <v>0.1484375</v>
      </c>
      <c r="AI139" s="45">
        <f>'2022'!AC17</f>
        <v>5.4</v>
      </c>
      <c r="AJ139" s="45">
        <f t="shared" si="4"/>
        <v>7.9571428571428573</v>
      </c>
      <c r="AK139" s="45">
        <f t="shared" si="43"/>
        <v>0.10801393728222997</v>
      </c>
      <c r="AL139" s="45">
        <f>'2022'!AD17</f>
        <v>66</v>
      </c>
      <c r="AM139" s="45">
        <f>'2022'!AE17</f>
        <v>3.26</v>
      </c>
      <c r="AN139" s="46">
        <f>'2022'!AF17</f>
        <v>42.7</v>
      </c>
      <c r="AO139" s="47">
        <f>'2022'!AG17</f>
        <v>8</v>
      </c>
      <c r="AP139" s="48">
        <f>'2022'!AH17</f>
        <v>9</v>
      </c>
      <c r="AQ139" s="48">
        <f>'2022'!AI17</f>
        <v>9</v>
      </c>
      <c r="AR139" s="48">
        <f t="shared" si="49"/>
        <v>6</v>
      </c>
      <c r="AS139" s="48">
        <f>'2022'!AK17</f>
        <v>1</v>
      </c>
      <c r="AT139" s="48">
        <f>'2022'!AL17</f>
        <v>1</v>
      </c>
      <c r="AU139" s="48">
        <f>'2022'!AM17</f>
        <v>1</v>
      </c>
      <c r="AV139" s="48">
        <f>'2022'!AN17</f>
        <v>1</v>
      </c>
      <c r="AW139" s="49">
        <f t="shared" si="50"/>
        <v>0</v>
      </c>
      <c r="AX139" s="50">
        <f>'2022'!AP17</f>
        <v>0</v>
      </c>
      <c r="AY139" s="55">
        <f>'2022'!AQ17</f>
        <v>0</v>
      </c>
      <c r="AZ139" s="56">
        <f>'2022'!AR17</f>
        <v>1810</v>
      </c>
      <c r="BA139" s="56">
        <f>'2022'!AS17</f>
        <v>0</v>
      </c>
      <c r="BB139" s="56">
        <f>'2022'!AT17</f>
        <v>17</v>
      </c>
      <c r="BC139" s="56">
        <f>'2022'!AU17</f>
        <v>0</v>
      </c>
      <c r="BD139" s="56">
        <f>'2022'!AV17</f>
        <v>0</v>
      </c>
      <c r="BE139" s="57">
        <f>'2022'!AW17</f>
        <v>0</v>
      </c>
      <c r="BF139" s="57">
        <f>'2022'!AX17</f>
        <v>0</v>
      </c>
      <c r="BG139" s="57">
        <f>'2022'!AY17</f>
        <v>0</v>
      </c>
      <c r="BH139" s="57">
        <f>'2022'!AZ17</f>
        <v>0</v>
      </c>
      <c r="BI139" s="56">
        <f>'2022'!BA17</f>
        <v>0</v>
      </c>
      <c r="BJ139" s="56">
        <f>'2022'!BB17</f>
        <v>2473</v>
      </c>
      <c r="BK139" s="56">
        <f>'2022'!BC17</f>
        <v>0</v>
      </c>
      <c r="BL139" s="56">
        <f>'2022'!BD17</f>
        <v>0</v>
      </c>
      <c r="BM139" s="58">
        <f>'2022'!BE17</f>
        <v>27</v>
      </c>
      <c r="BN139" s="55">
        <f>'2022'!BF17</f>
        <v>0</v>
      </c>
      <c r="BO139" s="56">
        <f>'2022'!BG17</f>
        <v>1929</v>
      </c>
      <c r="BP139" s="56">
        <f>'2022'!BH17</f>
        <v>0</v>
      </c>
      <c r="BQ139" s="56">
        <f>'2022'!BI17</f>
        <v>19</v>
      </c>
      <c r="BR139" s="56">
        <f>'2022'!BJ17</f>
        <v>0</v>
      </c>
      <c r="BS139" s="56">
        <f>'2022'!BK17</f>
        <v>0</v>
      </c>
      <c r="BT139" s="57">
        <f>'2022'!BL17</f>
        <v>0</v>
      </c>
      <c r="BU139" s="57">
        <f>'2022'!BM17</f>
        <v>0</v>
      </c>
      <c r="BV139" s="57">
        <f>'2022'!BN17</f>
        <v>0</v>
      </c>
      <c r="BW139" s="57">
        <f>'2022'!BO17</f>
        <v>0</v>
      </c>
      <c r="BX139" s="56">
        <f>'2022'!BP17</f>
        <v>0</v>
      </c>
      <c r="BY139" s="56">
        <f>'2022'!BQ17</f>
        <v>2946</v>
      </c>
      <c r="BZ139" s="56">
        <f>'2022'!BR17</f>
        <v>0</v>
      </c>
      <c r="CA139" s="56">
        <f>'2022'!BS17</f>
        <v>0</v>
      </c>
      <c r="CB139" s="58">
        <f>'2022'!BT17</f>
        <v>27</v>
      </c>
      <c r="CC139" s="55">
        <f>'2022'!BU17</f>
        <v>640</v>
      </c>
      <c r="CD139" s="56">
        <f>'2022'!BV17</f>
        <v>1789</v>
      </c>
      <c r="CE139" s="56">
        <f>'2022'!BW17</f>
        <v>5</v>
      </c>
      <c r="CF139" s="56">
        <f>'2022'!BX17</f>
        <v>17</v>
      </c>
      <c r="CG139" s="56">
        <f>'2022'!BY17</f>
        <v>135</v>
      </c>
      <c r="CH139" s="56">
        <f>'2022'!BZ17</f>
        <v>29</v>
      </c>
      <c r="CI139" s="57">
        <f>'2022'!CA17</f>
        <v>4.7</v>
      </c>
      <c r="CJ139" s="57">
        <f>'2022'!CB17</f>
        <v>67</v>
      </c>
      <c r="CK139" s="57">
        <f>'2022'!CC17</f>
        <v>3.41</v>
      </c>
      <c r="CL139" s="57">
        <f>'2022'!CD17</f>
        <v>40.9</v>
      </c>
      <c r="CM139" s="56">
        <f>'2022'!CE17</f>
        <v>164</v>
      </c>
      <c r="CN139" s="56">
        <f>'2022'!CF17</f>
        <v>2976</v>
      </c>
      <c r="CO139" s="56">
        <f>'2022'!CG17</f>
        <v>23</v>
      </c>
      <c r="CP139" s="56">
        <f>'2022'!CH17</f>
        <v>0</v>
      </c>
      <c r="CQ139" s="58">
        <f>'2022'!CI17</f>
        <v>16</v>
      </c>
      <c r="CR139" s="55">
        <f>'2022'!CJ17</f>
        <v>772</v>
      </c>
      <c r="CS139" s="56">
        <f>'2022'!CK17</f>
        <v>1368</v>
      </c>
      <c r="CT139" s="56">
        <f>'2022'!CL17</f>
        <v>7</v>
      </c>
      <c r="CU139" s="56">
        <f>'2022'!CM17</f>
        <v>18</v>
      </c>
      <c r="CV139" s="56">
        <f>'2022'!CN17</f>
        <v>142</v>
      </c>
      <c r="CW139" s="56">
        <f>'2022'!CO17</f>
        <v>32</v>
      </c>
      <c r="CX139" s="57">
        <f>'2022'!CP17</f>
        <v>5.4</v>
      </c>
      <c r="CY139" s="57">
        <f>'2022'!CQ17</f>
        <v>66</v>
      </c>
      <c r="CZ139" s="57">
        <f>'2022'!CR17</f>
        <v>3.26</v>
      </c>
      <c r="DA139" s="57">
        <f>'2022'!CS17</f>
        <v>42.7</v>
      </c>
      <c r="DB139" s="56">
        <f>'2022'!CT17</f>
        <v>146</v>
      </c>
      <c r="DC139" s="56">
        <f>'2022'!CU17</f>
        <v>1581</v>
      </c>
      <c r="DD139" s="56">
        <f>'2022'!CV17</f>
        <v>16</v>
      </c>
      <c r="DE139" s="56">
        <f>'2022'!CW17</f>
        <v>0</v>
      </c>
      <c r="DF139" s="58">
        <f>'2022'!CX17</f>
        <v>9</v>
      </c>
      <c r="DG139" s="55">
        <f>'2022'!CY17</f>
        <v>1148</v>
      </c>
      <c r="DH139" s="56">
        <f>'2022'!CZ17</f>
        <v>1731</v>
      </c>
      <c r="DI139" s="56">
        <f>'2022'!DA17</f>
        <v>6</v>
      </c>
      <c r="DJ139" s="56">
        <f>'2022'!DB17</f>
        <v>18</v>
      </c>
      <c r="DK139" s="56">
        <f>'2022'!DC17</f>
        <v>256</v>
      </c>
      <c r="DL139" s="56">
        <f>'2022'!DD17</f>
        <v>38</v>
      </c>
      <c r="DM139" s="57">
        <f>'2022'!DE17</f>
        <v>4.5</v>
      </c>
      <c r="DN139" s="57">
        <f>'2022'!DF17</f>
        <v>33.6</v>
      </c>
      <c r="DO139" s="57">
        <f>'2022'!DG17</f>
        <v>2.2999999999999998</v>
      </c>
      <c r="DP139" s="57">
        <f>'2022'!DH17</f>
        <v>38.6</v>
      </c>
      <c r="DQ139" s="56">
        <f>'2022'!DI17</f>
        <v>247</v>
      </c>
      <c r="DR139" s="56">
        <f>'2022'!DJ17</f>
        <v>2521</v>
      </c>
      <c r="DS139" s="56">
        <f>'2022'!DK17</f>
        <v>31</v>
      </c>
      <c r="DT139" s="56">
        <f>'2022'!DL17</f>
        <v>0</v>
      </c>
      <c r="DU139" s="58">
        <f>'2022'!DM17</f>
        <v>12</v>
      </c>
    </row>
    <row r="140" spans="1:125" ht="15.75" customHeight="1" x14ac:dyDescent="0.2">
      <c r="A140" s="33">
        <f t="shared" si="0"/>
        <v>138</v>
      </c>
      <c r="B140" s="11">
        <f>'2023'!A19</f>
        <v>17</v>
      </c>
      <c r="C140" s="11">
        <v>2023</v>
      </c>
      <c r="D140" s="34" t="str">
        <f>'2023'!B19</f>
        <v>Chris Rodriguez Jr.</v>
      </c>
      <c r="E140" s="14">
        <f>'2023'!C19</f>
        <v>5.8833333333333329</v>
      </c>
      <c r="F140" s="14">
        <f t="shared" si="6"/>
        <v>44.3</v>
      </c>
      <c r="G140" s="35">
        <f t="shared" si="2"/>
        <v>-0.55895899606665256</v>
      </c>
      <c r="H140" s="36" t="str">
        <f>'2023'!D19</f>
        <v>Kentucky</v>
      </c>
      <c r="I140" s="37">
        <f>'2023'!E19</f>
        <v>1</v>
      </c>
      <c r="J140" s="38">
        <f>'2023'!F19</f>
        <v>36795</v>
      </c>
      <c r="K140" s="39">
        <f>'2023'!G19</f>
        <v>24.597260273972601</v>
      </c>
      <c r="L140" s="39" t="str">
        <f>'2023'!H19</f>
        <v>RS SR</v>
      </c>
      <c r="M140" s="39">
        <f>'2023'!I19</f>
        <v>22.597260273972601</v>
      </c>
      <c r="N140" s="39" t="str">
        <f t="shared" si="3"/>
        <v>BELL COW</v>
      </c>
      <c r="O140" s="39" t="str">
        <f t="shared" si="9"/>
        <v>3DOWN</v>
      </c>
      <c r="P140" s="37">
        <f>'2023'!J19</f>
        <v>72</v>
      </c>
      <c r="Q140" s="37">
        <f>'2023'!K19</f>
        <v>217</v>
      </c>
      <c r="R140" s="37">
        <f>'2023'!L19</f>
        <v>4.55</v>
      </c>
      <c r="S140" s="40">
        <f>'2023'!M19</f>
        <v>193</v>
      </c>
      <c r="T140" s="41">
        <f>'2023'!N19</f>
        <v>9.1664890215305897E-3</v>
      </c>
      <c r="U140" s="42">
        <f>'2023'!O19</f>
        <v>0.10564484515876127</v>
      </c>
      <c r="V140" s="42">
        <f>'2023'!P19</f>
        <v>0.2278444825614637</v>
      </c>
      <c r="W140" s="42">
        <f>'2023'!Q19</f>
        <v>0.26017731138049577</v>
      </c>
      <c r="X140" s="42">
        <f>'2023'!R19</f>
        <v>0.22388059701492538</v>
      </c>
      <c r="Y140" s="42">
        <f>'2023'!S19</f>
        <v>0.24202895419771059</v>
      </c>
      <c r="Z140" s="42">
        <f>'2023'!T19</f>
        <v>0.24202895419771059</v>
      </c>
      <c r="AA140" s="42">
        <f>'2023'!U19</f>
        <v>2.0797817933856121E-2</v>
      </c>
      <c r="AB140" s="42">
        <f>'2023'!V19</f>
        <v>1.5129151291512915E-2</v>
      </c>
      <c r="AC140" s="42">
        <f>'2023'!W19</f>
        <v>1.7963484612684516E-2</v>
      </c>
      <c r="AD140" s="43">
        <f>'2023'!X19</f>
        <v>1.7963484612684516E-2</v>
      </c>
      <c r="AE140" s="44">
        <f>'2023'!Y19</f>
        <v>19.942465753424656</v>
      </c>
      <c r="AF140" s="45">
        <f>'2023'!Z19</f>
        <v>101.26145022525061</v>
      </c>
      <c r="AG140" s="45">
        <f>'2023'!AA19</f>
        <v>29.427276234567902</v>
      </c>
      <c r="AH140" s="45">
        <f>'2023'!AB19</f>
        <v>0.36</v>
      </c>
      <c r="AI140" s="45">
        <f>'2023'!AC19</f>
        <v>6.1</v>
      </c>
      <c r="AJ140" s="45">
        <f t="shared" si="4"/>
        <v>6</v>
      </c>
      <c r="AK140" s="45">
        <f t="shared" si="43"/>
        <v>2.7777777777777776E-2</v>
      </c>
      <c r="AL140" s="45">
        <f>'2023'!AD19</f>
        <v>142.9</v>
      </c>
      <c r="AM140" s="45">
        <f>'2023'!AE19</f>
        <v>3.94</v>
      </c>
      <c r="AN140" s="46">
        <f>'2023'!AF19</f>
        <v>35.4</v>
      </c>
      <c r="AO140" s="47">
        <f>'2023'!AG19</f>
        <v>6</v>
      </c>
      <c r="AP140" s="48">
        <f>'2023'!AH19</f>
        <v>1</v>
      </c>
      <c r="AQ140" s="48">
        <f>'2023'!AI19</f>
        <v>5</v>
      </c>
      <c r="AR140" s="48">
        <f t="shared" si="49"/>
        <v>6</v>
      </c>
      <c r="AS140" s="48">
        <f>'2023'!AK19</f>
        <v>9</v>
      </c>
      <c r="AT140" s="48">
        <f>'2023'!AL19</f>
        <v>3</v>
      </c>
      <c r="AU140" s="48">
        <f>'2023'!AM19</f>
        <v>7</v>
      </c>
      <c r="AV140" s="48">
        <f>'2023'!AN19</f>
        <v>4</v>
      </c>
      <c r="AW140" s="49">
        <f>'2023'!AO19</f>
        <v>2</v>
      </c>
      <c r="AX140" s="50">
        <f>'2023'!AP19</f>
        <v>0</v>
      </c>
      <c r="AY140" s="55">
        <f>'2023'!AQ19</f>
        <v>43</v>
      </c>
      <c r="AZ140" s="56">
        <f>'2023'!AR19</f>
        <v>2592</v>
      </c>
      <c r="BA140" s="56">
        <f>'2023'!AS19</f>
        <v>0</v>
      </c>
      <c r="BB140" s="56">
        <f>'2023'!AT19</f>
        <v>27</v>
      </c>
      <c r="BC140" s="56">
        <f>'2023'!AU19</f>
        <v>2</v>
      </c>
      <c r="BD140" s="56">
        <f>'2023'!AV19</f>
        <v>2</v>
      </c>
      <c r="BE140" s="57">
        <f>'2023'!AW19</f>
        <v>21.5</v>
      </c>
      <c r="BF140" s="57">
        <f>'2023'!AX19</f>
        <v>1300</v>
      </c>
      <c r="BG140" s="57">
        <f>'2023'!AY19</f>
        <v>13</v>
      </c>
      <c r="BH140" s="57">
        <f>'2023'!AZ19</f>
        <v>100</v>
      </c>
      <c r="BI140" s="56">
        <f>'2023'!BA19</f>
        <v>0</v>
      </c>
      <c r="BJ140" s="56">
        <f>'2023'!BB19</f>
        <v>2099</v>
      </c>
      <c r="BK140" s="56">
        <f>'2023'!BC19</f>
        <v>0</v>
      </c>
      <c r="BL140" s="56">
        <f>'2023'!BD19</f>
        <v>0</v>
      </c>
      <c r="BM140" s="58">
        <f>'2023'!BE19</f>
        <v>14</v>
      </c>
      <c r="BN140" s="55">
        <f>'2023'!BF19</f>
        <v>533</v>
      </c>
      <c r="BO140" s="56">
        <f>'2023'!BG19</f>
        <v>3624</v>
      </c>
      <c r="BP140" s="56">
        <f>'2023'!BH19</f>
        <v>6</v>
      </c>
      <c r="BQ140" s="56">
        <f>'2023'!BI19</f>
        <v>36</v>
      </c>
      <c r="BR140" s="56">
        <f>'2023'!BJ19</f>
        <v>71</v>
      </c>
      <c r="BS140" s="56">
        <f>'2023'!BK19</f>
        <v>23</v>
      </c>
      <c r="BT140" s="57">
        <f>'2023'!BL19</f>
        <v>7.5</v>
      </c>
      <c r="BU140" s="57">
        <f>'2023'!BM19</f>
        <v>140.80000000000001</v>
      </c>
      <c r="BV140" s="57">
        <f>'2023'!BN19</f>
        <v>4.41</v>
      </c>
      <c r="BW140" s="57">
        <f>'2023'!BO19</f>
        <v>52.9</v>
      </c>
      <c r="BX140" s="56">
        <f>'2023'!BP19</f>
        <v>6</v>
      </c>
      <c r="BY140" s="56">
        <f>'2023'!BQ19</f>
        <v>1478</v>
      </c>
      <c r="BZ140" s="56">
        <f>'2023'!BR19</f>
        <v>1</v>
      </c>
      <c r="CA140" s="56">
        <f>'2023'!BS19</f>
        <v>0</v>
      </c>
      <c r="CB140" s="58">
        <f>'2023'!BT19</f>
        <v>9</v>
      </c>
      <c r="CC140" s="55">
        <f>'2023'!BU19</f>
        <v>785</v>
      </c>
      <c r="CD140" s="56">
        <f>'2023'!BV19</f>
        <v>2162</v>
      </c>
      <c r="CE140" s="56">
        <f>'2023'!BW19</f>
        <v>11</v>
      </c>
      <c r="CF140" s="56">
        <f>'2023'!BX19</f>
        <v>19</v>
      </c>
      <c r="CG140" s="56">
        <f>'2023'!BY19</f>
        <v>119</v>
      </c>
      <c r="CH140" s="56">
        <f>'2023'!BZ19</f>
        <v>31</v>
      </c>
      <c r="CI140" s="57">
        <f>'2023'!CA19</f>
        <v>6.6</v>
      </c>
      <c r="CJ140" s="57">
        <f>'2023'!CB19</f>
        <v>104.9</v>
      </c>
      <c r="CK140" s="57">
        <f>'2023'!CC19</f>
        <v>3.93</v>
      </c>
      <c r="CL140" s="57">
        <f>'2023'!CD19</f>
        <v>46.6</v>
      </c>
      <c r="CM140" s="56">
        <f>'2023'!CE19</f>
        <v>12</v>
      </c>
      <c r="CN140" s="56">
        <f>'2023'!CF19</f>
        <v>1336</v>
      </c>
      <c r="CO140" s="56">
        <f>'2023'!CG19</f>
        <v>1</v>
      </c>
      <c r="CP140" s="56">
        <f>'2023'!CH19</f>
        <v>0</v>
      </c>
      <c r="CQ140" s="58">
        <f>'2023'!CI19</f>
        <v>7</v>
      </c>
      <c r="CR140" s="55">
        <f>'2023'!CJ19</f>
        <v>1377</v>
      </c>
      <c r="CS140" s="56">
        <f>'2023'!CK19</f>
        <v>2594</v>
      </c>
      <c r="CT140" s="56">
        <f>'2023'!CL19</f>
        <v>9</v>
      </c>
      <c r="CU140" s="56">
        <f>'2023'!CM19</f>
        <v>27</v>
      </c>
      <c r="CV140" s="56">
        <f>'2023'!CN19</f>
        <v>224</v>
      </c>
      <c r="CW140" s="56">
        <f>'2023'!CO19</f>
        <v>56</v>
      </c>
      <c r="CX140" s="57">
        <f>'2023'!CP19</f>
        <v>6.1</v>
      </c>
      <c r="CY140" s="57">
        <f>'2023'!CQ19</f>
        <v>96.5</v>
      </c>
      <c r="CZ140" s="57">
        <f>'2023'!CR19</f>
        <v>3.94</v>
      </c>
      <c r="DA140" s="57">
        <f>'2023'!CS19</f>
        <v>29.3</v>
      </c>
      <c r="DB140" s="56">
        <f>'2023'!CT19</f>
        <v>61</v>
      </c>
      <c r="DC140" s="56">
        <f>'2023'!CU19</f>
        <v>2933</v>
      </c>
      <c r="DD140" s="56">
        <f>'2023'!CV19</f>
        <v>13</v>
      </c>
      <c r="DE140" s="56">
        <f>'2023'!CW19</f>
        <v>0</v>
      </c>
      <c r="DF140" s="58">
        <f>'2023'!CX19</f>
        <v>24</v>
      </c>
      <c r="DG140" s="55">
        <f>'2023'!CY19</f>
        <v>904</v>
      </c>
      <c r="DH140" s="56">
        <f>'2023'!CZ19</f>
        <v>1511</v>
      </c>
      <c r="DI140" s="56">
        <f>'2023'!DA19</f>
        <v>6</v>
      </c>
      <c r="DJ140" s="56">
        <f>'2023'!DB19</f>
        <v>9</v>
      </c>
      <c r="DK140" s="56">
        <f>'2023'!DC19</f>
        <v>175</v>
      </c>
      <c r="DL140" s="56">
        <f>'2023'!DD19</f>
        <v>63</v>
      </c>
      <c r="DM140" s="57">
        <f>'2023'!DE19</f>
        <v>5.2</v>
      </c>
      <c r="DN140" s="57">
        <f>'2023'!DF19</f>
        <v>142.9</v>
      </c>
      <c r="DO140" s="57">
        <f>'2023'!DG19</f>
        <v>3.84</v>
      </c>
      <c r="DP140" s="57">
        <f>'2023'!DH19</f>
        <v>35.4</v>
      </c>
      <c r="DQ140" s="56">
        <f>'2023'!DI19</f>
        <v>41</v>
      </c>
      <c r="DR140" s="56">
        <f>'2023'!DJ19</f>
        <v>2710</v>
      </c>
      <c r="DS140" s="56">
        <f>'2023'!DK19</f>
        <v>5</v>
      </c>
      <c r="DT140" s="56">
        <f>'2023'!DL19</f>
        <v>0</v>
      </c>
      <c r="DU140" s="58">
        <f>'2023'!DM19</f>
        <v>21</v>
      </c>
    </row>
    <row r="141" spans="1:125" ht="15.75" customHeight="1" x14ac:dyDescent="0.2">
      <c r="A141" s="33">
        <f t="shared" si="0"/>
        <v>139</v>
      </c>
      <c r="B141" s="11">
        <f>'2022'!A18</f>
        <v>16</v>
      </c>
      <c r="C141" s="11">
        <v>2022</v>
      </c>
      <c r="D141" s="34" t="str">
        <f>'2022'!B18</f>
        <v>Tyrion Davis-Price</v>
      </c>
      <c r="E141" s="14">
        <f>'2022'!C18</f>
        <v>5.844444444444445</v>
      </c>
      <c r="F141" s="14">
        <f t="shared" si="6"/>
        <v>43.9</v>
      </c>
      <c r="G141" s="35">
        <f t="shared" si="2"/>
        <v>-0.57495254541773122</v>
      </c>
      <c r="H141" s="36" t="str">
        <f>'2022'!D18</f>
        <v>LSU</v>
      </c>
      <c r="I141" s="37">
        <f>'2022'!E18</f>
        <v>1</v>
      </c>
      <c r="J141" s="38">
        <f>'2022'!F18</f>
        <v>36822</v>
      </c>
      <c r="K141" s="39">
        <f>'2022'!G18</f>
        <v>24.523287671232875</v>
      </c>
      <c r="L141" s="39" t="str">
        <f>'2022'!H18</f>
        <v>JR</v>
      </c>
      <c r="M141" s="39">
        <f>'2022'!I18</f>
        <v>21.526027397260275</v>
      </c>
      <c r="N141" s="39" t="str">
        <f t="shared" si="3"/>
        <v>DYNAMIC</v>
      </c>
      <c r="O141" s="39" t="str">
        <f t="shared" si="9"/>
        <v>PLODDER</v>
      </c>
      <c r="P141" s="37">
        <f>'2022'!J18</f>
        <v>72</v>
      </c>
      <c r="Q141" s="37">
        <f>'2022'!K18</f>
        <v>211</v>
      </c>
      <c r="R141" s="37">
        <f>'2022'!L18</f>
        <v>4.4800000000000004</v>
      </c>
      <c r="S141" s="40">
        <f>'2022'!M18</f>
        <v>93</v>
      </c>
      <c r="T141" s="41">
        <f>'2022'!N18</f>
        <v>0</v>
      </c>
      <c r="U141" s="42">
        <f>'2022'!O18</f>
        <v>0</v>
      </c>
      <c r="V141" s="42">
        <f>'2022'!P18</f>
        <v>4.3162092423176167E-2</v>
      </c>
      <c r="W141" s="42">
        <f>'2022'!Q18</f>
        <v>0.11362064991933625</v>
      </c>
      <c r="X141" s="42">
        <f>'2022'!R18</f>
        <v>0.22526096033402923</v>
      </c>
      <c r="Y141" s="42">
        <f>'2022'!S18</f>
        <v>0.22526096033402923</v>
      </c>
      <c r="Z141" s="42">
        <f>'2022'!T18</f>
        <v>0.22526096033402923</v>
      </c>
      <c r="AA141" s="42">
        <f>'2022'!U18</f>
        <v>1.5054452274183215E-2</v>
      </c>
      <c r="AB141" s="42">
        <f>'2022'!V18</f>
        <v>1.9347037484885126E-2</v>
      </c>
      <c r="AC141" s="42">
        <f>'2022'!W18</f>
        <v>1.9347037484885126E-2</v>
      </c>
      <c r="AD141" s="43">
        <f>'2022'!X18</f>
        <v>1.9347037484885126E-2</v>
      </c>
      <c r="AE141" s="44">
        <f>'2022'!Y18</f>
        <v>20.87945205479452</v>
      </c>
      <c r="AF141" s="45">
        <f>'2022'!Z18</f>
        <v>104.76118323704638</v>
      </c>
      <c r="AG141" s="45">
        <f>'2022'!AA18</f>
        <v>28.613618827160494</v>
      </c>
      <c r="AH141" s="45">
        <f>'2022'!AB18</f>
        <v>0.17535545023696683</v>
      </c>
      <c r="AI141" s="45">
        <f>'2022'!AC18</f>
        <v>4.8</v>
      </c>
      <c r="AJ141" s="45">
        <f t="shared" si="4"/>
        <v>6.5714285714285712</v>
      </c>
      <c r="AK141" s="45">
        <f t="shared" si="43"/>
        <v>4.5248868778280542E-2</v>
      </c>
      <c r="AL141" s="45">
        <f>'2022'!AD18</f>
        <v>54.5</v>
      </c>
      <c r="AM141" s="45">
        <f>'2022'!AE18</f>
        <v>3.03</v>
      </c>
      <c r="AN141" s="46">
        <f>'2022'!AF18</f>
        <v>27.3</v>
      </c>
      <c r="AO141" s="47">
        <f>'2022'!AG18</f>
        <v>4</v>
      </c>
      <c r="AP141" s="48">
        <f>'2022'!AH18</f>
        <v>1</v>
      </c>
      <c r="AQ141" s="48">
        <f>'2022'!AI18</f>
        <v>3</v>
      </c>
      <c r="AR141" s="48">
        <f t="shared" si="49"/>
        <v>7</v>
      </c>
      <c r="AS141" s="48">
        <f>'2022'!AK18</f>
        <v>2</v>
      </c>
      <c r="AT141" s="48">
        <f>'2022'!AL18</f>
        <v>0</v>
      </c>
      <c r="AU141" s="48">
        <f>'2022'!AM18</f>
        <v>0</v>
      </c>
      <c r="AV141" s="48">
        <f>'2022'!AN18</f>
        <v>0</v>
      </c>
      <c r="AW141" s="49" t="str">
        <f t="shared" ref="AW141:AW144" si="51">IF(S141=1,10,IF(S141=2,7,IF(S141=3,6,IF(S141=4,4,IF(S141=5,3,IF(S141=6,2,IF(S141=7,1,IF(S141=0,0,"-"))))))))</f>
        <v>-</v>
      </c>
      <c r="AX141" s="50">
        <f>'2022'!AP18</f>
        <v>0.5</v>
      </c>
      <c r="AY141" s="55">
        <f>'2022'!AQ18</f>
        <v>0</v>
      </c>
      <c r="AZ141" s="56">
        <f>'2022'!AR18</f>
        <v>2699</v>
      </c>
      <c r="BA141" s="56">
        <f>'2022'!AS18</f>
        <v>0</v>
      </c>
      <c r="BB141" s="56">
        <f>'2022'!AT18</f>
        <v>25</v>
      </c>
      <c r="BC141" s="56">
        <f>'2022'!AU18</f>
        <v>0</v>
      </c>
      <c r="BD141" s="56">
        <f>'2022'!AV18</f>
        <v>0</v>
      </c>
      <c r="BE141" s="57">
        <f>'2022'!AW18</f>
        <v>0</v>
      </c>
      <c r="BF141" s="57">
        <f>'2022'!AX18</f>
        <v>0</v>
      </c>
      <c r="BG141" s="57">
        <f>'2022'!AY18</f>
        <v>0</v>
      </c>
      <c r="BH141" s="57">
        <f>'2022'!AZ18</f>
        <v>0</v>
      </c>
      <c r="BI141" s="56">
        <f>'2022'!BA18</f>
        <v>0</v>
      </c>
      <c r="BJ141" s="56">
        <f>'2022'!BB18</f>
        <v>2645</v>
      </c>
      <c r="BK141" s="56">
        <f>'2022'!BC18</f>
        <v>0</v>
      </c>
      <c r="BL141" s="56">
        <f>'2022'!BD18</f>
        <v>0</v>
      </c>
      <c r="BM141" s="58">
        <f>'2022'!BE18</f>
        <v>17</v>
      </c>
      <c r="BN141" s="55">
        <f>'2022'!BF18</f>
        <v>0</v>
      </c>
      <c r="BO141" s="56">
        <f>'2022'!BG18</f>
        <v>2257</v>
      </c>
      <c r="BP141" s="56">
        <f>'2022'!BH18</f>
        <v>0</v>
      </c>
      <c r="BQ141" s="56">
        <f>'2022'!BI18</f>
        <v>29</v>
      </c>
      <c r="BR141" s="56">
        <f>'2022'!BJ18</f>
        <v>0</v>
      </c>
      <c r="BS141" s="56">
        <f>'2022'!BK18</f>
        <v>0</v>
      </c>
      <c r="BT141" s="57">
        <f>'2022'!BL18</f>
        <v>0</v>
      </c>
      <c r="BU141" s="57">
        <f>'2022'!BM18</f>
        <v>0</v>
      </c>
      <c r="BV141" s="57">
        <f>'2022'!BN18</f>
        <v>0</v>
      </c>
      <c r="BW141" s="57">
        <f>'2022'!BO18</f>
        <v>0</v>
      </c>
      <c r="BX141" s="56">
        <f>'2022'!BP18</f>
        <v>0</v>
      </c>
      <c r="BY141" s="56">
        <f>'2022'!BQ18</f>
        <v>2970</v>
      </c>
      <c r="BZ141" s="56">
        <f>'2022'!BR18</f>
        <v>0</v>
      </c>
      <c r="CA141" s="56">
        <f>'2022'!BS18</f>
        <v>0</v>
      </c>
      <c r="CB141" s="58">
        <f>'2022'!BT18</f>
        <v>17</v>
      </c>
      <c r="CC141" s="55">
        <f>'2022'!BU18</f>
        <v>295</v>
      </c>
      <c r="CD141" s="56">
        <f>'2022'!BV18</f>
        <v>2502</v>
      </c>
      <c r="CE141" s="56">
        <f>'2022'!BW18</f>
        <v>6</v>
      </c>
      <c r="CF141" s="56">
        <f>'2022'!BX18</f>
        <v>32</v>
      </c>
      <c r="CG141" s="56">
        <f>'2022'!BY18</f>
        <v>64</v>
      </c>
      <c r="CH141" s="56">
        <f>'2022'!BZ18</f>
        <v>12</v>
      </c>
      <c r="CI141" s="57">
        <f>'2022'!CA18</f>
        <v>4.5999999999999996</v>
      </c>
      <c r="CJ141" s="57">
        <f>'2022'!CB18</f>
        <v>48.5</v>
      </c>
      <c r="CK141" s="57">
        <f>'2022'!CC18</f>
        <v>2.56</v>
      </c>
      <c r="CL141" s="57">
        <f>'2022'!CD18</f>
        <v>22.7</v>
      </c>
      <c r="CM141" s="56">
        <f>'2022'!CE18</f>
        <v>73</v>
      </c>
      <c r="CN141" s="56">
        <f>'2022'!CF18</f>
        <v>6024</v>
      </c>
      <c r="CO141" s="56">
        <f>'2022'!CG18</f>
        <v>10</v>
      </c>
      <c r="CP141" s="56">
        <f>'2022'!CH18</f>
        <v>0</v>
      </c>
      <c r="CQ141" s="58">
        <f>'2022'!CI18</f>
        <v>61</v>
      </c>
      <c r="CR141" s="55">
        <f>'2022'!CJ18</f>
        <v>446</v>
      </c>
      <c r="CS141" s="56">
        <f>'2022'!CK18</f>
        <v>1217</v>
      </c>
      <c r="CT141" s="56">
        <f>'2022'!CL18</f>
        <v>3</v>
      </c>
      <c r="CU141" s="56">
        <f>'2022'!CM18</f>
        <v>9</v>
      </c>
      <c r="CV141" s="56">
        <f>'2022'!CN18</f>
        <v>104</v>
      </c>
      <c r="CW141" s="56">
        <f>'2022'!CO18</f>
        <v>18</v>
      </c>
      <c r="CX141" s="57">
        <f>'2022'!CP18</f>
        <v>4.3</v>
      </c>
      <c r="CY141" s="57">
        <f>'2022'!CQ18</f>
        <v>54.1</v>
      </c>
      <c r="CZ141" s="57">
        <f>'2022'!CR18</f>
        <v>3.03</v>
      </c>
      <c r="DA141" s="57">
        <f>'2022'!CS18</f>
        <v>23.5</v>
      </c>
      <c r="DB141" s="56">
        <f>'2022'!CT18</f>
        <v>47</v>
      </c>
      <c r="DC141" s="56">
        <f>'2022'!CU18</f>
        <v>3122</v>
      </c>
      <c r="DD141" s="56">
        <f>'2022'!CV18</f>
        <v>8</v>
      </c>
      <c r="DE141" s="56">
        <f>'2022'!CW18</f>
        <v>0</v>
      </c>
      <c r="DF141" s="58">
        <f>'2022'!CX18</f>
        <v>24</v>
      </c>
      <c r="DG141" s="55">
        <f>'2022'!CY18</f>
        <v>1015</v>
      </c>
      <c r="DH141" s="56">
        <f>'2022'!CZ18</f>
        <v>1482</v>
      </c>
      <c r="DI141" s="56">
        <f>'2022'!DA18</f>
        <v>6</v>
      </c>
      <c r="DJ141" s="56">
        <f>'2022'!DB18</f>
        <v>9</v>
      </c>
      <c r="DK141" s="56">
        <f>'2022'!DC18</f>
        <v>211</v>
      </c>
      <c r="DL141" s="56">
        <f>'2022'!DD18</f>
        <v>37</v>
      </c>
      <c r="DM141" s="57">
        <f>'2022'!DE18</f>
        <v>4.8</v>
      </c>
      <c r="DN141" s="57">
        <f>'2022'!DF18</f>
        <v>54.5</v>
      </c>
      <c r="DO141" s="57">
        <f>'2022'!DG18</f>
        <v>2.8</v>
      </c>
      <c r="DP141" s="57">
        <f>'2022'!DH18</f>
        <v>27.3</v>
      </c>
      <c r="DQ141" s="56">
        <f>'2022'!DI18</f>
        <v>64</v>
      </c>
      <c r="DR141" s="56">
        <f>'2022'!DJ18</f>
        <v>3308</v>
      </c>
      <c r="DS141" s="56">
        <f>'2022'!DK18</f>
        <v>10</v>
      </c>
      <c r="DT141" s="56">
        <f>'2022'!DL18</f>
        <v>0</v>
      </c>
      <c r="DU141" s="58">
        <f>'2022'!DM18</f>
        <v>32</v>
      </c>
    </row>
    <row r="142" spans="1:125" ht="15.75" customHeight="1" x14ac:dyDescent="0.2">
      <c r="A142" s="33">
        <f t="shared" si="0"/>
        <v>140</v>
      </c>
      <c r="B142" s="11">
        <f>'2022'!A19</f>
        <v>17</v>
      </c>
      <c r="C142" s="11">
        <v>2022</v>
      </c>
      <c r="D142" s="34" t="str">
        <f>'2022'!B19</f>
        <v>Jerrion Ealy</v>
      </c>
      <c r="E142" s="14">
        <f>'2022'!C19</f>
        <v>5.8277777777777775</v>
      </c>
      <c r="F142" s="14">
        <f t="shared" si="6"/>
        <v>43.5</v>
      </c>
      <c r="G142" s="35">
        <f t="shared" si="2"/>
        <v>-0.58180692371105114</v>
      </c>
      <c r="H142" s="36" t="str">
        <f>'2022'!D19</f>
        <v>Ole Miss</v>
      </c>
      <c r="I142" s="37">
        <f>'2022'!E19</f>
        <v>1</v>
      </c>
      <c r="J142" s="38">
        <f>'2022'!F19</f>
        <v>36757</v>
      </c>
      <c r="K142" s="39">
        <f>'2022'!G19</f>
        <v>24.701369863013699</v>
      </c>
      <c r="L142" s="39" t="str">
        <f>'2022'!H19</f>
        <v>JR</v>
      </c>
      <c r="M142" s="39">
        <f>'2022'!I19</f>
        <v>21.704109589041096</v>
      </c>
      <c r="N142" s="39" t="str">
        <f t="shared" si="3"/>
        <v>DYNAMIC</v>
      </c>
      <c r="O142" s="39" t="str">
        <f t="shared" si="9"/>
        <v>+RECEIVER</v>
      </c>
      <c r="P142" s="37">
        <f>'2022'!J19</f>
        <v>69</v>
      </c>
      <c r="Q142" s="37">
        <f>'2022'!K19</f>
        <v>189</v>
      </c>
      <c r="R142" s="37">
        <f>'2022'!L19</f>
        <v>4.59</v>
      </c>
      <c r="S142" s="40">
        <f>'2022'!M19</f>
        <v>0</v>
      </c>
      <c r="T142" s="41">
        <f>'2022'!N19</f>
        <v>0</v>
      </c>
      <c r="U142" s="42">
        <f>'2022'!O19</f>
        <v>0</v>
      </c>
      <c r="V142" s="42">
        <f>'2022'!P19</f>
        <v>0.16694740782332024</v>
      </c>
      <c r="W142" s="42">
        <f>'2022'!Q19</f>
        <v>0.162016201620162</v>
      </c>
      <c r="X142" s="42">
        <f>'2022'!R19</f>
        <v>0.15557638238050608</v>
      </c>
      <c r="Y142" s="42">
        <f>'2022'!S19</f>
        <v>0.16126189510191316</v>
      </c>
      <c r="Z142" s="42">
        <f>'2022'!T19</f>
        <v>0.16126189510191316</v>
      </c>
      <c r="AA142" s="42">
        <f>'2022'!U19</f>
        <v>4.4940562481878804E-2</v>
      </c>
      <c r="AB142" s="42">
        <f>'2022'!V19</f>
        <v>6.1013154212146654E-2</v>
      </c>
      <c r="AC142" s="42">
        <f>'2022'!W19</f>
        <v>6.1013154212146654E-2</v>
      </c>
      <c r="AD142" s="43">
        <f>'2022'!X19</f>
        <v>6.1013154212146654E-2</v>
      </c>
      <c r="AE142" s="44">
        <f>'2022'!Y19</f>
        <v>19.043835616438358</v>
      </c>
      <c r="AF142" s="45">
        <f>'2022'!Z19</f>
        <v>85.161059847711627</v>
      </c>
      <c r="AG142" s="45">
        <f>'2022'!AA19</f>
        <v>27.907372400756142</v>
      </c>
      <c r="AH142" s="45">
        <f>'2022'!AB19</f>
        <v>0.34090909090909088</v>
      </c>
      <c r="AI142" s="45">
        <f>'2022'!AC19</f>
        <v>5.9</v>
      </c>
      <c r="AJ142" s="45">
        <f t="shared" si="4"/>
        <v>8.014705882352942</v>
      </c>
      <c r="AK142" s="45">
        <f t="shared" si="43"/>
        <v>0.1951219512195122</v>
      </c>
      <c r="AL142" s="45">
        <f>'2022'!AD19</f>
        <v>131.4</v>
      </c>
      <c r="AM142" s="45">
        <f>'2022'!AE19</f>
        <v>4.1399999999999997</v>
      </c>
      <c r="AN142" s="46">
        <f>'2022'!AF19</f>
        <v>47.2</v>
      </c>
      <c r="AO142" s="47">
        <f>'2022'!AG19</f>
        <v>2</v>
      </c>
      <c r="AP142" s="48">
        <f>'2022'!AH19</f>
        <v>6</v>
      </c>
      <c r="AQ142" s="48">
        <f>'2022'!AI19</f>
        <v>8</v>
      </c>
      <c r="AR142" s="48">
        <f t="shared" si="49"/>
        <v>1</v>
      </c>
      <c r="AS142" s="48">
        <f>'2022'!AK19</f>
        <v>9</v>
      </c>
      <c r="AT142" s="48">
        <f>'2022'!AL19</f>
        <v>2</v>
      </c>
      <c r="AU142" s="48">
        <f>'2022'!AM19</f>
        <v>7</v>
      </c>
      <c r="AV142" s="48">
        <f>'2022'!AN19</f>
        <v>5</v>
      </c>
      <c r="AW142" s="49">
        <f t="shared" si="51"/>
        <v>0</v>
      </c>
      <c r="AX142" s="50">
        <f>'2022'!AP19</f>
        <v>0.25</v>
      </c>
      <c r="AY142" s="55">
        <f>'2022'!AQ19</f>
        <v>0</v>
      </c>
      <c r="AZ142" s="56">
        <f>'2022'!AR19</f>
        <v>2293</v>
      </c>
      <c r="BA142" s="56">
        <f>'2022'!AS19</f>
        <v>0</v>
      </c>
      <c r="BB142" s="56">
        <f>'2022'!AT19</f>
        <v>35</v>
      </c>
      <c r="BC142" s="56">
        <f>'2022'!AU19</f>
        <v>0</v>
      </c>
      <c r="BD142" s="56">
        <f>'2022'!AV19</f>
        <v>0</v>
      </c>
      <c r="BE142" s="57">
        <f>'2022'!AW19</f>
        <v>0</v>
      </c>
      <c r="BF142" s="57">
        <f>'2022'!AX19</f>
        <v>0</v>
      </c>
      <c r="BG142" s="57">
        <f>'2022'!AY19</f>
        <v>0</v>
      </c>
      <c r="BH142" s="57">
        <f>'2022'!AZ19</f>
        <v>0</v>
      </c>
      <c r="BI142" s="56">
        <f>'2022'!BA19</f>
        <v>0</v>
      </c>
      <c r="BJ142" s="56">
        <f>'2022'!BB19</f>
        <v>3580</v>
      </c>
      <c r="BK142" s="56">
        <f>'2022'!BC19</f>
        <v>0</v>
      </c>
      <c r="BL142" s="56">
        <f>'2022'!BD19</f>
        <v>0</v>
      </c>
      <c r="BM142" s="58">
        <f>'2022'!BE19</f>
        <v>17</v>
      </c>
      <c r="BN142" s="55">
        <f>'2022'!BF19</f>
        <v>0</v>
      </c>
      <c r="BO142" s="56">
        <f>'2022'!BG19</f>
        <v>1858</v>
      </c>
      <c r="BP142" s="56">
        <f>'2022'!BH19</f>
        <v>0</v>
      </c>
      <c r="BQ142" s="56">
        <f>'2022'!BI19</f>
        <v>27</v>
      </c>
      <c r="BR142" s="56">
        <f>'2022'!BJ19</f>
        <v>0</v>
      </c>
      <c r="BS142" s="56">
        <f>'2022'!BK19</f>
        <v>0</v>
      </c>
      <c r="BT142" s="57">
        <f>'2022'!BL19</f>
        <v>0</v>
      </c>
      <c r="BU142" s="57">
        <f>'2022'!BM19</f>
        <v>0</v>
      </c>
      <c r="BV142" s="57">
        <f>'2022'!BN19</f>
        <v>0</v>
      </c>
      <c r="BW142" s="57">
        <f>'2022'!BO19</f>
        <v>0</v>
      </c>
      <c r="BX142" s="56">
        <f>'2022'!BP19</f>
        <v>0</v>
      </c>
      <c r="BY142" s="56">
        <f>'2022'!BQ19</f>
        <v>4071</v>
      </c>
      <c r="BZ142" s="56">
        <f>'2022'!BR19</f>
        <v>0</v>
      </c>
      <c r="CA142" s="56">
        <f>'2022'!BS19</f>
        <v>0</v>
      </c>
      <c r="CB142" s="58">
        <f>'2022'!BT19</f>
        <v>25</v>
      </c>
      <c r="CC142" s="55">
        <f>'2022'!BU19</f>
        <v>720</v>
      </c>
      <c r="CD142" s="56">
        <f>'2022'!BV19</f>
        <v>3015</v>
      </c>
      <c r="CE142" s="56">
        <f>'2022'!BW19</f>
        <v>6</v>
      </c>
      <c r="CF142" s="56">
        <f>'2022'!BX19</f>
        <v>16</v>
      </c>
      <c r="CG142" s="56">
        <f>'2022'!BY19</f>
        <v>103</v>
      </c>
      <c r="CH142" s="56">
        <f>'2022'!BZ19</f>
        <v>38</v>
      </c>
      <c r="CI142" s="57">
        <f>'2022'!CA19</f>
        <v>7</v>
      </c>
      <c r="CJ142" s="57">
        <f>'2022'!CB19</f>
        <v>152.19999999999999</v>
      </c>
      <c r="CK142" s="57">
        <f>'2022'!CC19</f>
        <v>4.3899999999999997</v>
      </c>
      <c r="CL142" s="57">
        <f>'2022'!CD19</f>
        <v>56.7</v>
      </c>
      <c r="CM142" s="56">
        <f>'2022'!CE19</f>
        <v>172</v>
      </c>
      <c r="CN142" s="56">
        <f>'2022'!CF19</f>
        <v>2328</v>
      </c>
      <c r="CO142" s="56">
        <f>'2022'!CG19</f>
        <v>21</v>
      </c>
      <c r="CP142" s="56">
        <f>'2022'!CH19</f>
        <v>0</v>
      </c>
      <c r="CQ142" s="58">
        <f>'2022'!CI19</f>
        <v>16</v>
      </c>
      <c r="CR142" s="55">
        <f>'2022'!CJ19</f>
        <v>745</v>
      </c>
      <c r="CS142" s="56">
        <f>'2022'!CK19</f>
        <v>2106</v>
      </c>
      <c r="CT142" s="56">
        <f>'2022'!CL19</f>
        <v>9</v>
      </c>
      <c r="CU142" s="56">
        <f>'2022'!CM19</f>
        <v>22</v>
      </c>
      <c r="CV142" s="56">
        <f>'2022'!CN19</f>
        <v>147</v>
      </c>
      <c r="CW142" s="56">
        <f>'2022'!CO19</f>
        <v>40</v>
      </c>
      <c r="CX142" s="57">
        <f>'2022'!CP19</f>
        <v>5.0999999999999996</v>
      </c>
      <c r="CY142" s="57">
        <f>'2022'!CQ19</f>
        <v>81.3</v>
      </c>
      <c r="CZ142" s="57">
        <f>'2022'!CR19</f>
        <v>3.14</v>
      </c>
      <c r="DA142" s="57">
        <f>'2022'!CS19</f>
        <v>28.7</v>
      </c>
      <c r="DB142" s="56">
        <f>'2022'!CT19</f>
        <v>155</v>
      </c>
      <c r="DC142" s="56">
        <f>'2022'!CU19</f>
        <v>3449</v>
      </c>
      <c r="DD142" s="56">
        <f>'2022'!CV19</f>
        <v>15</v>
      </c>
      <c r="DE142" s="56">
        <f>'2022'!CW19</f>
        <v>0</v>
      </c>
      <c r="DF142" s="58">
        <f>'2022'!CX19</f>
        <v>30</v>
      </c>
      <c r="DG142" s="55">
        <f>'2022'!CY19</f>
        <v>778</v>
      </c>
      <c r="DH142" s="56">
        <f>'2022'!CZ19</f>
        <v>2829</v>
      </c>
      <c r="DI142" s="56">
        <f>'2022'!DA19</f>
        <v>5</v>
      </c>
      <c r="DJ142" s="56">
        <f>'2022'!DB19</f>
        <v>33</v>
      </c>
      <c r="DK142" s="56">
        <f>'2022'!DC19</f>
        <v>132</v>
      </c>
      <c r="DL142" s="56">
        <f>'2022'!DD19</f>
        <v>45</v>
      </c>
      <c r="DM142" s="57">
        <f>'2022'!DE19</f>
        <v>5.9</v>
      </c>
      <c r="DN142" s="57">
        <f>'2022'!DF19</f>
        <v>131.4</v>
      </c>
      <c r="DO142" s="57">
        <f>'2022'!DG19</f>
        <v>4.1399999999999997</v>
      </c>
      <c r="DP142" s="57">
        <f>'2022'!DH19</f>
        <v>47.2</v>
      </c>
      <c r="DQ142" s="56">
        <f>'2022'!DI19</f>
        <v>218</v>
      </c>
      <c r="DR142" s="56">
        <f>'2022'!DJ19</f>
        <v>3573</v>
      </c>
      <c r="DS142" s="56">
        <f>'2022'!DK19</f>
        <v>32</v>
      </c>
      <c r="DT142" s="56">
        <f>'2022'!DL19</f>
        <v>0</v>
      </c>
      <c r="DU142" s="58">
        <f>'2022'!DM19</f>
        <v>21</v>
      </c>
    </row>
    <row r="143" spans="1:125" ht="15.75" customHeight="1" x14ac:dyDescent="0.2">
      <c r="A143" s="33">
        <f t="shared" si="0"/>
        <v>141</v>
      </c>
      <c r="B143" s="11">
        <f>'2018'!A14</f>
        <v>12</v>
      </c>
      <c r="C143" s="11">
        <v>2018</v>
      </c>
      <c r="D143" s="34" t="str">
        <f>'2018'!B14</f>
        <v>Bo Scarbrough</v>
      </c>
      <c r="E143" s="14">
        <f>'2018'!C14</f>
        <v>5.7888888888888888</v>
      </c>
      <c r="F143" s="14">
        <f t="shared" si="6"/>
        <v>43.1</v>
      </c>
      <c r="G143" s="35">
        <f t="shared" si="2"/>
        <v>-0.59780047306213002</v>
      </c>
      <c r="H143" s="36" t="str">
        <f>'2018'!D14</f>
        <v>Alabama</v>
      </c>
      <c r="I143" s="37">
        <f>'2018'!E14</f>
        <v>1</v>
      </c>
      <c r="J143" s="38">
        <f>'2018'!F14</f>
        <v>35337</v>
      </c>
      <c r="K143" s="39">
        <f>'2018'!G14</f>
        <v>28.591780821917808</v>
      </c>
      <c r="L143" s="39" t="str">
        <f>'2018'!H14</f>
        <v>JR</v>
      </c>
      <c r="M143" s="39">
        <f>'2018'!I14</f>
        <v>21.586301369863012</v>
      </c>
      <c r="N143" s="39" t="str">
        <f t="shared" si="3"/>
        <v>BRUISER</v>
      </c>
      <c r="O143" s="39" t="str">
        <f t="shared" si="9"/>
        <v>HORSE</v>
      </c>
      <c r="P143" s="37">
        <f>'2018'!J14</f>
        <v>74</v>
      </c>
      <c r="Q143" s="37">
        <f>'2018'!K14</f>
        <v>228</v>
      </c>
      <c r="R143" s="37">
        <f>'2018'!L14</f>
        <v>4.5199999999999996</v>
      </c>
      <c r="S143" s="40">
        <f>'2018'!M14</f>
        <v>236</v>
      </c>
      <c r="T143" s="41">
        <f>'2018'!N14</f>
        <v>0</v>
      </c>
      <c r="U143" s="42">
        <f>'2018'!O14</f>
        <v>0</v>
      </c>
      <c r="V143" s="42">
        <f>'2018'!P14</f>
        <v>1.6234779893849517E-2</v>
      </c>
      <c r="W143" s="42">
        <f>'2018'!Q14</f>
        <v>0.12227266071167081</v>
      </c>
      <c r="X143" s="42">
        <f>'2018'!R14</f>
        <v>0.11339874537558307</v>
      </c>
      <c r="Y143" s="42">
        <f>'2018'!S14</f>
        <v>0.11783570304362695</v>
      </c>
      <c r="Z143" s="42">
        <f>'2018'!T14</f>
        <v>0.11783570304362695</v>
      </c>
      <c r="AA143" s="42">
        <f>'2018'!U14</f>
        <v>6.9752694990488267E-3</v>
      </c>
      <c r="AB143" s="42">
        <f>'2018'!V14</f>
        <v>4.0251107828655833E-2</v>
      </c>
      <c r="AC143" s="42">
        <f>'2018'!W14</f>
        <v>4.0251107828655833E-2</v>
      </c>
      <c r="AD143" s="43">
        <f>'2018'!X14</f>
        <v>4.0251107828655833E-2</v>
      </c>
      <c r="AE143" s="44" t="str">
        <f>'2018'!Y14</f>
        <v>N/A</v>
      </c>
      <c r="AF143" s="45">
        <f>'2018'!Z14</f>
        <v>109.24739836788901</v>
      </c>
      <c r="AG143" s="45">
        <f>'2018'!AA14</f>
        <v>29.27027027027027</v>
      </c>
      <c r="AH143" s="45">
        <f>'2018'!AB14</f>
        <v>0.12903225806451613</v>
      </c>
      <c r="AI143" s="45">
        <f>'2018'!AC14</f>
        <v>6.5</v>
      </c>
      <c r="AJ143" s="45">
        <f t="shared" si="4"/>
        <v>6.2380952380952381</v>
      </c>
      <c r="AK143" s="45">
        <f t="shared" si="43"/>
        <v>0.12056737588652482</v>
      </c>
      <c r="AL143" s="45">
        <f>'2018'!AD14</f>
        <v>147.30000000000001</v>
      </c>
      <c r="AM143" s="45">
        <f>'2018'!AE14</f>
        <v>4.75</v>
      </c>
      <c r="AN143" s="46">
        <f>'2018'!AF14</f>
        <v>48.5</v>
      </c>
      <c r="AO143" s="47">
        <f>'2018'!AG14</f>
        <v>0</v>
      </c>
      <c r="AP143" s="48">
        <f>'2018'!AH14</f>
        <v>4</v>
      </c>
      <c r="AQ143" s="48">
        <f>'2018'!AI14</f>
        <v>0</v>
      </c>
      <c r="AR143" s="48">
        <f t="shared" si="49"/>
        <v>9</v>
      </c>
      <c r="AS143" s="48">
        <f>'2018'!AK14</f>
        <v>0</v>
      </c>
      <c r="AT143" s="48">
        <f>'2018'!AL14</f>
        <v>5</v>
      </c>
      <c r="AU143" s="48">
        <f>'2018'!AM14</f>
        <v>7</v>
      </c>
      <c r="AV143" s="48">
        <f>'2018'!AN14</f>
        <v>8</v>
      </c>
      <c r="AW143" s="49" t="str">
        <f t="shared" si="51"/>
        <v>-</v>
      </c>
      <c r="AX143" s="50">
        <f>'2018'!AP14</f>
        <v>1</v>
      </c>
      <c r="AY143" s="55">
        <f>'2018'!AQ14</f>
        <v>0</v>
      </c>
      <c r="AZ143" s="56">
        <f>'2018'!AR14</f>
        <v>2673</v>
      </c>
      <c r="BA143" s="56">
        <f>'2018'!AS14</f>
        <v>0</v>
      </c>
      <c r="BB143" s="56">
        <f>'2018'!AT14</f>
        <v>0</v>
      </c>
      <c r="BC143" s="56">
        <f>'2018'!AU14</f>
        <v>0</v>
      </c>
      <c r="BD143" s="56">
        <f>'2018'!AV14</f>
        <v>0</v>
      </c>
      <c r="BE143" s="57">
        <f>'2018'!AW14</f>
        <v>0</v>
      </c>
      <c r="BF143" s="57">
        <f>'2018'!AX14</f>
        <v>0</v>
      </c>
      <c r="BG143" s="57">
        <f>'2018'!AY14</f>
        <v>0</v>
      </c>
      <c r="BH143" s="57">
        <f>'2018'!AZ14</f>
        <v>0</v>
      </c>
      <c r="BI143" s="56">
        <f>'2018'!BA14</f>
        <v>0</v>
      </c>
      <c r="BJ143" s="56">
        <f>'2018'!BB14</f>
        <v>3230</v>
      </c>
      <c r="BK143" s="56">
        <f>'2018'!BC14</f>
        <v>0</v>
      </c>
      <c r="BL143" s="56">
        <f>'2018'!BD14</f>
        <v>0</v>
      </c>
      <c r="BM143" s="58">
        <f>'2018'!BE14</f>
        <v>0</v>
      </c>
      <c r="BN143" s="55">
        <f>'2018'!BF14</f>
        <v>0</v>
      </c>
      <c r="BO143" s="56">
        <f>'2018'!BG14</f>
        <v>2893</v>
      </c>
      <c r="BP143" s="56">
        <f>'2018'!BH14</f>
        <v>0</v>
      </c>
      <c r="BQ143" s="56">
        <f>'2018'!BI14</f>
        <v>0</v>
      </c>
      <c r="BR143" s="56">
        <f>'2018'!BJ14</f>
        <v>0</v>
      </c>
      <c r="BS143" s="56">
        <f>'2018'!BK14</f>
        <v>0</v>
      </c>
      <c r="BT143" s="57">
        <f>'2018'!BL14</f>
        <v>0</v>
      </c>
      <c r="BU143" s="57">
        <f>'2018'!BM14</f>
        <v>0</v>
      </c>
      <c r="BV143" s="57">
        <f>'2018'!BN14</f>
        <v>0</v>
      </c>
      <c r="BW143" s="57">
        <f>'2018'!BO14</f>
        <v>0</v>
      </c>
      <c r="BX143" s="56">
        <f>'2018'!BP14</f>
        <v>0</v>
      </c>
      <c r="BY143" s="56">
        <f>'2018'!BQ14</f>
        <v>3890</v>
      </c>
      <c r="BZ143" s="56">
        <f>'2018'!BR14</f>
        <v>0</v>
      </c>
      <c r="CA143" s="56">
        <f>'2018'!BS14</f>
        <v>0</v>
      </c>
      <c r="CB143" s="58">
        <f>'2018'!BT14</f>
        <v>0</v>
      </c>
      <c r="CC143" s="55">
        <f>'2018'!BU14</f>
        <v>104</v>
      </c>
      <c r="CD143" s="56">
        <f>'2018'!BV14</f>
        <v>2999</v>
      </c>
      <c r="CE143" s="56">
        <f>'2018'!BW14</f>
        <v>1</v>
      </c>
      <c r="CF143" s="56">
        <f>'2018'!BX14</f>
        <v>0</v>
      </c>
      <c r="CG143" s="56">
        <f>'2018'!BY14</f>
        <v>18</v>
      </c>
      <c r="CH143" s="56">
        <f>'2018'!BZ14</f>
        <v>7</v>
      </c>
      <c r="CI143" s="57">
        <f>'2018'!CA14</f>
        <v>5.8</v>
      </c>
      <c r="CJ143" s="57">
        <f>'2018'!CB14</f>
        <v>164.2</v>
      </c>
      <c r="CK143" s="57">
        <f>'2018'!CC14</f>
        <v>4.22</v>
      </c>
      <c r="CL143" s="57">
        <f>'2018'!CD14</f>
        <v>23.1</v>
      </c>
      <c r="CM143" s="56">
        <f>'2018'!CE14</f>
        <v>0</v>
      </c>
      <c r="CN143" s="56">
        <f>'2018'!CF14</f>
        <v>3407</v>
      </c>
      <c r="CO143" s="56">
        <f>'2018'!CG14</f>
        <v>0</v>
      </c>
      <c r="CP143" s="56">
        <f>'2018'!CH14</f>
        <v>0</v>
      </c>
      <c r="CQ143" s="58">
        <f>'2018'!CI14</f>
        <v>0</v>
      </c>
      <c r="CR143" s="55">
        <f>'2018'!CJ14</f>
        <v>813</v>
      </c>
      <c r="CS143" s="56">
        <f>'2018'!CK14</f>
        <v>3675</v>
      </c>
      <c r="CT143" s="56">
        <f>'2018'!CL14</f>
        <v>11</v>
      </c>
      <c r="CU143" s="56">
        <f>'2018'!CM14</f>
        <v>0</v>
      </c>
      <c r="CV143" s="56">
        <f>'2018'!CN14</f>
        <v>125</v>
      </c>
      <c r="CW143" s="56">
        <f>'2018'!CO14</f>
        <v>40</v>
      </c>
      <c r="CX143" s="57">
        <f>'2018'!CP14</f>
        <v>6.5</v>
      </c>
      <c r="CY143" s="57">
        <f>'2018'!CQ14</f>
        <v>147.30000000000001</v>
      </c>
      <c r="CZ143" s="57">
        <f>'2018'!CR14</f>
        <v>4.75</v>
      </c>
      <c r="DA143" s="57">
        <f>'2018'!CS14</f>
        <v>48.5</v>
      </c>
      <c r="DB143" s="56">
        <f>'2018'!CT14</f>
        <v>22</v>
      </c>
      <c r="DC143" s="56">
        <f>'2018'!CU14</f>
        <v>3154</v>
      </c>
      <c r="DD143" s="56">
        <f>'2018'!CV14</f>
        <v>4</v>
      </c>
      <c r="DE143" s="56">
        <f>'2018'!CW14</f>
        <v>0</v>
      </c>
      <c r="DF143" s="58">
        <f>'2018'!CX14</f>
        <v>0</v>
      </c>
      <c r="DG143" s="55">
        <f>'2018'!CY14</f>
        <v>596</v>
      </c>
      <c r="DH143" s="56">
        <f>'2018'!CZ14</f>
        <v>3509</v>
      </c>
      <c r="DI143" s="56">
        <f>'2018'!DA14</f>
        <v>8</v>
      </c>
      <c r="DJ143" s="56">
        <f>'2018'!DB14</f>
        <v>0</v>
      </c>
      <c r="DK143" s="56">
        <f>'2018'!DC14</f>
        <v>124</v>
      </c>
      <c r="DL143" s="56">
        <f>'2018'!DD14</f>
        <v>16</v>
      </c>
      <c r="DM143" s="57">
        <f>'2018'!DE14</f>
        <v>4.8</v>
      </c>
      <c r="DN143" s="57">
        <f>'2018'!DF14</f>
        <v>44</v>
      </c>
      <c r="DO143" s="57">
        <f>'2018'!DG14</f>
        <v>2.95</v>
      </c>
      <c r="DP143" s="57">
        <f>'2018'!DH14</f>
        <v>28.9</v>
      </c>
      <c r="DQ143" s="56">
        <f>'2018'!DI14</f>
        <v>109</v>
      </c>
      <c r="DR143" s="56">
        <f>'2018'!DJ14</f>
        <v>2708</v>
      </c>
      <c r="DS143" s="56">
        <f>'2018'!DK14</f>
        <v>17</v>
      </c>
      <c r="DT143" s="56">
        <f>'2018'!DL14</f>
        <v>0</v>
      </c>
      <c r="DU143" s="58">
        <f>'2018'!DM14</f>
        <v>0</v>
      </c>
    </row>
    <row r="144" spans="1:125" ht="15.75" customHeight="1" x14ac:dyDescent="0.2">
      <c r="A144" s="33">
        <f t="shared" si="0"/>
        <v>142</v>
      </c>
      <c r="B144" s="11">
        <f>'2018'!A15</f>
        <v>13</v>
      </c>
      <c r="C144" s="11">
        <v>2018</v>
      </c>
      <c r="D144" s="34" t="str">
        <f>'2018'!B15</f>
        <v>Ito Smith</v>
      </c>
      <c r="E144" s="14">
        <f>'2018'!C15</f>
        <v>5.7777777777777777</v>
      </c>
      <c r="F144" s="14">
        <f t="shared" si="6"/>
        <v>42.699999999999996</v>
      </c>
      <c r="G144" s="35">
        <f t="shared" si="2"/>
        <v>-0.60237005859100978</v>
      </c>
      <c r="H144" s="36" t="str">
        <f>'2018'!D15</f>
        <v>Southern Miss</v>
      </c>
      <c r="I144" s="37">
        <f>'2018'!E15</f>
        <v>8</v>
      </c>
      <c r="J144" s="38">
        <f>'2018'!F15</f>
        <v>34953</v>
      </c>
      <c r="K144" s="39">
        <f>'2018'!G15</f>
        <v>29.643835616438356</v>
      </c>
      <c r="L144" s="39" t="str">
        <f>'2018'!H15</f>
        <v>SR</v>
      </c>
      <c r="M144" s="39">
        <f>'2018'!I15</f>
        <v>22.638356164383563</v>
      </c>
      <c r="N144" s="39" t="str">
        <f t="shared" si="3"/>
        <v>DYNAMIC</v>
      </c>
      <c r="O144" s="39" t="str">
        <f t="shared" si="9"/>
        <v>PLODDER</v>
      </c>
      <c r="P144" s="37">
        <f>'2018'!J15</f>
        <v>70</v>
      </c>
      <c r="Q144" s="37">
        <f>'2018'!K15</f>
        <v>202</v>
      </c>
      <c r="R144" s="37">
        <f>'2018'!L15</f>
        <v>4.45</v>
      </c>
      <c r="S144" s="40">
        <f>'2018'!M15</f>
        <v>126</v>
      </c>
      <c r="T144" s="41">
        <f>'2018'!N15</f>
        <v>0</v>
      </c>
      <c r="U144" s="42">
        <f>'2018'!O15</f>
        <v>0.13835616438356163</v>
      </c>
      <c r="V144" s="42">
        <f>'2018'!P15</f>
        <v>0.23005747932146361</v>
      </c>
      <c r="W144" s="42">
        <f>'2018'!Q15</f>
        <v>0.31134994300602509</v>
      </c>
      <c r="X144" s="42">
        <f>'2018'!R15</f>
        <v>0.32717391304347826</v>
      </c>
      <c r="Y144" s="42">
        <f>'2018'!S15</f>
        <v>0.32717391304347826</v>
      </c>
      <c r="Z144" s="42">
        <f>'2018'!T15</f>
        <v>0.21266304347826087</v>
      </c>
      <c r="AA144" s="42">
        <f>'2018'!U15</f>
        <v>0.11761671395408821</v>
      </c>
      <c r="AB144" s="42">
        <f>'2018'!V15</f>
        <v>0.12560076898429989</v>
      </c>
      <c r="AC144" s="42">
        <f>'2018'!W15</f>
        <v>0.12560076898429989</v>
      </c>
      <c r="AD144" s="43">
        <f>'2018'!X15</f>
        <v>8.1640499839794933E-2</v>
      </c>
      <c r="AE144" s="44">
        <f>'2018'!Y15</f>
        <v>19.983561643835618</v>
      </c>
      <c r="AF144" s="45">
        <f>'2018'!Z15</f>
        <v>103.02469113272505</v>
      </c>
      <c r="AG144" s="45">
        <f>'2018'!AA15</f>
        <v>28.980816326530615</v>
      </c>
      <c r="AH144" s="45">
        <f>'2018'!AB15</f>
        <v>0.20564516129032259</v>
      </c>
      <c r="AI144" s="45">
        <f>'2018'!AC15</f>
        <v>5.7</v>
      </c>
      <c r="AJ144" s="45">
        <f t="shared" si="4"/>
        <v>10.228571428571428</v>
      </c>
      <c r="AK144" s="45">
        <f t="shared" si="43"/>
        <v>0.1388888888888889</v>
      </c>
      <c r="AL144" s="45">
        <f>'2018'!AD15</f>
        <v>68.599999999999994</v>
      </c>
      <c r="AM144" s="45">
        <f>'2018'!AE15</f>
        <v>3.15</v>
      </c>
      <c r="AN144" s="46">
        <f>'2018'!AF15</f>
        <v>42.6</v>
      </c>
      <c r="AO144" s="47">
        <f>'2018'!AG15</f>
        <v>4</v>
      </c>
      <c r="AP144" s="48">
        <f>'2018'!AH15</f>
        <v>8</v>
      </c>
      <c r="AQ144" s="48">
        <f>'2018'!AI15</f>
        <v>5</v>
      </c>
      <c r="AR144" s="48">
        <f t="shared" si="49"/>
        <v>6</v>
      </c>
      <c r="AS144" s="48">
        <f>'2018'!AK15</f>
        <v>4</v>
      </c>
      <c r="AT144" s="48">
        <f>'2018'!AL15</f>
        <v>1</v>
      </c>
      <c r="AU144" s="48">
        <f>'2018'!AM15</f>
        <v>1</v>
      </c>
      <c r="AV144" s="48">
        <f>'2018'!AN15</f>
        <v>0</v>
      </c>
      <c r="AW144" s="49" t="str">
        <f t="shared" si="51"/>
        <v>-</v>
      </c>
      <c r="AX144" s="50">
        <f>'2018'!AP15</f>
        <v>0</v>
      </c>
      <c r="AY144" s="55">
        <f>'2018'!AQ15</f>
        <v>0</v>
      </c>
      <c r="AZ144" s="56">
        <f>'2018'!AR15</f>
        <v>875</v>
      </c>
      <c r="BA144" s="56">
        <f>'2018'!AS15</f>
        <v>0</v>
      </c>
      <c r="BB144" s="56">
        <f>'2018'!AT15</f>
        <v>0</v>
      </c>
      <c r="BC144" s="56">
        <f>'2018'!AU15</f>
        <v>0</v>
      </c>
      <c r="BD144" s="56">
        <f>'2018'!AV15</f>
        <v>0</v>
      </c>
      <c r="BE144" s="57">
        <f>'2018'!AW15</f>
        <v>0</v>
      </c>
      <c r="BF144" s="57">
        <f>'2018'!AX15</f>
        <v>0</v>
      </c>
      <c r="BG144" s="57">
        <f>'2018'!AY15</f>
        <v>0</v>
      </c>
      <c r="BH144" s="57">
        <f>'2018'!AZ15</f>
        <v>0</v>
      </c>
      <c r="BI144" s="56">
        <f>'2018'!BA15</f>
        <v>0</v>
      </c>
      <c r="BJ144" s="56">
        <f>'2018'!BB15</f>
        <v>2911</v>
      </c>
      <c r="BK144" s="56">
        <f>'2018'!BC15</f>
        <v>0</v>
      </c>
      <c r="BL144" s="56">
        <f>'2018'!BD15</f>
        <v>0</v>
      </c>
      <c r="BM144" s="58">
        <f>'2018'!BE15</f>
        <v>0</v>
      </c>
      <c r="BN144" s="55">
        <f>'2018'!BF15</f>
        <v>535</v>
      </c>
      <c r="BO144" s="56">
        <f>'2018'!BG15</f>
        <v>1149</v>
      </c>
      <c r="BP144" s="56">
        <f>'2018'!BH15</f>
        <v>2</v>
      </c>
      <c r="BQ144" s="56">
        <f>'2018'!BI15</f>
        <v>0</v>
      </c>
      <c r="BR144" s="56">
        <f>'2018'!BJ15</f>
        <v>136</v>
      </c>
      <c r="BS144" s="56">
        <f>'2018'!BK15</f>
        <v>30</v>
      </c>
      <c r="BT144" s="57">
        <f>'2018'!BL15</f>
        <v>3.9</v>
      </c>
      <c r="BU144" s="57">
        <f>'2018'!BM15</f>
        <v>59.5</v>
      </c>
      <c r="BV144" s="57">
        <f>'2018'!BN15</f>
        <v>2.6</v>
      </c>
      <c r="BW144" s="57">
        <f>'2018'!BO15</f>
        <v>38.700000000000003</v>
      </c>
      <c r="BX144" s="56">
        <f>'2018'!BP15</f>
        <v>71</v>
      </c>
      <c r="BY144" s="56">
        <f>'2018'!BQ15</f>
        <v>3231</v>
      </c>
      <c r="BZ144" s="56">
        <f>'2018'!BR15</f>
        <v>8</v>
      </c>
      <c r="CA144" s="56">
        <f>'2018'!BS15</f>
        <v>0</v>
      </c>
      <c r="CB144" s="58">
        <f>'2018'!BT15</f>
        <v>0</v>
      </c>
      <c r="CC144" s="55">
        <f>'2018'!BU15</f>
        <v>1128</v>
      </c>
      <c r="CD144" s="56">
        <f>'2018'!BV15</f>
        <v>2517</v>
      </c>
      <c r="CE144" s="56">
        <f>'2018'!BW15</f>
        <v>10</v>
      </c>
      <c r="CF144" s="56">
        <f>'2018'!BX15</f>
        <v>0</v>
      </c>
      <c r="CG144" s="56">
        <f>'2018'!BY15</f>
        <v>171</v>
      </c>
      <c r="CH144" s="56">
        <f>'2018'!BZ15</f>
        <v>46</v>
      </c>
      <c r="CI144" s="57">
        <f>'2018'!CA15</f>
        <v>6.6</v>
      </c>
      <c r="CJ144" s="57">
        <f>'2018'!CB15</f>
        <v>107.2</v>
      </c>
      <c r="CK144" s="57">
        <f>'2018'!CC15</f>
        <v>3.68</v>
      </c>
      <c r="CL144" s="57">
        <f>'2018'!CD15</f>
        <v>59.1</v>
      </c>
      <c r="CM144" s="56">
        <f>'2018'!CE15</f>
        <v>513</v>
      </c>
      <c r="CN144" s="56">
        <f>'2018'!CF15</f>
        <v>4616</v>
      </c>
      <c r="CO144" s="56">
        <f>'2018'!CG15</f>
        <v>49</v>
      </c>
      <c r="CP144" s="56">
        <f>'2018'!CH15</f>
        <v>0</v>
      </c>
      <c r="CQ144" s="58">
        <f>'2018'!CI15</f>
        <v>0</v>
      </c>
      <c r="CR144" s="55">
        <f>'2018'!CJ15</f>
        <v>1456</v>
      </c>
      <c r="CS144" s="56">
        <f>'2018'!CK15</f>
        <v>2264</v>
      </c>
      <c r="CT144" s="56">
        <f>'2018'!CL15</f>
        <v>17</v>
      </c>
      <c r="CU144" s="56">
        <f>'2018'!CM15</f>
        <v>0</v>
      </c>
      <c r="CV144" s="56">
        <f>'2018'!CN15</f>
        <v>265</v>
      </c>
      <c r="CW144" s="56">
        <f>'2018'!CO15</f>
        <v>61</v>
      </c>
      <c r="CX144" s="57">
        <f>'2018'!CP15</f>
        <v>5.5</v>
      </c>
      <c r="CY144" s="57">
        <f>'2018'!CQ15</f>
        <v>68.599999999999994</v>
      </c>
      <c r="CZ144" s="57">
        <f>'2018'!CR15</f>
        <v>3.15</v>
      </c>
      <c r="DA144" s="57">
        <f>'2018'!CS15</f>
        <v>38.9</v>
      </c>
      <c r="DB144" s="56">
        <f>'2018'!CT15</f>
        <v>456</v>
      </c>
      <c r="DC144" s="56">
        <f>'2018'!CU15</f>
        <v>3877</v>
      </c>
      <c r="DD144" s="56">
        <f>'2018'!CV15</f>
        <v>43</v>
      </c>
      <c r="DE144" s="56">
        <f>'2018'!CW15</f>
        <v>0</v>
      </c>
      <c r="DF144" s="58">
        <f>'2018'!CX15</f>
        <v>0</v>
      </c>
      <c r="DG144" s="55">
        <f>'2018'!CY15</f>
        <v>1414</v>
      </c>
      <c r="DH144" s="56">
        <f>'2018'!CZ15</f>
        <v>2399</v>
      </c>
      <c r="DI144" s="56">
        <f>'2018'!DA15</f>
        <v>13</v>
      </c>
      <c r="DJ144" s="56">
        <f>'2018'!DB15</f>
        <v>0</v>
      </c>
      <c r="DK144" s="56">
        <f>'2018'!DC15</f>
        <v>248</v>
      </c>
      <c r="DL144" s="56">
        <f>'2018'!DD15</f>
        <v>51</v>
      </c>
      <c r="DM144" s="57">
        <f>'2018'!DE15</f>
        <v>5.7</v>
      </c>
      <c r="DN144" s="57">
        <f>'2018'!DF15</f>
        <v>61.3</v>
      </c>
      <c r="DO144" s="57">
        <f>'2018'!DG15</f>
        <v>2.99</v>
      </c>
      <c r="DP144" s="57">
        <f>'2018'!DH15</f>
        <v>42.6</v>
      </c>
      <c r="DQ144" s="56">
        <f>'2018'!DI15</f>
        <v>392</v>
      </c>
      <c r="DR144" s="56">
        <f>'2018'!DJ15</f>
        <v>3121</v>
      </c>
      <c r="DS144" s="56">
        <f>'2018'!DK15</f>
        <v>40</v>
      </c>
      <c r="DT144" s="56">
        <f>'2018'!DL15</f>
        <v>0</v>
      </c>
      <c r="DU144" s="58">
        <f>'2018'!DM15</f>
        <v>0</v>
      </c>
    </row>
    <row r="145" spans="1:125" ht="15.75" customHeight="1" x14ac:dyDescent="0.2">
      <c r="A145" s="33">
        <f t="shared" si="0"/>
        <v>143</v>
      </c>
      <c r="B145" s="11">
        <f>'2025'!A25</f>
        <v>23</v>
      </c>
      <c r="C145" s="11">
        <v>2025</v>
      </c>
      <c r="D145" s="34" t="str">
        <f>'2025'!B25</f>
        <v>Tahj Brooks</v>
      </c>
      <c r="E145" s="14">
        <f>'2025'!C25</f>
        <v>5.6722222222222216</v>
      </c>
      <c r="F145" s="14">
        <f t="shared" si="6"/>
        <v>42.3</v>
      </c>
      <c r="G145" s="35">
        <f t="shared" si="2"/>
        <v>-0.64578112111536723</v>
      </c>
      <c r="H145" s="36" t="str">
        <f>'2025'!D25</f>
        <v>Texas Tech</v>
      </c>
      <c r="I145" s="37">
        <f>'2025'!E25</f>
        <v>3</v>
      </c>
      <c r="J145" s="38">
        <f>'2025'!F25</f>
        <v>36659</v>
      </c>
      <c r="K145" s="39">
        <f>'2025'!G25</f>
        <v>24.969863013698632</v>
      </c>
      <c r="L145" s="39" t="str">
        <f>'2025'!H25</f>
        <v>RS SR</v>
      </c>
      <c r="M145" s="39">
        <f>'2025'!I25</f>
        <v>24.972602739726028</v>
      </c>
      <c r="N145" s="39" t="str">
        <f t="shared" si="3"/>
        <v>BELL CALF</v>
      </c>
      <c r="O145" s="39" t="str">
        <f t="shared" si="9"/>
        <v>SLASHER</v>
      </c>
      <c r="P145" s="37">
        <f>'2025'!J25</f>
        <v>69</v>
      </c>
      <c r="Q145" s="37">
        <f>'2025'!K25</f>
        <v>214</v>
      </c>
      <c r="R145" s="37">
        <f>'2025'!L25</f>
        <v>4.5199999999999996</v>
      </c>
      <c r="S145" s="40">
        <f>'2025'!M25</f>
        <v>193</v>
      </c>
      <c r="T145" s="41">
        <f>'2025'!N25</f>
        <v>7.370378981632178E-2</v>
      </c>
      <c r="U145" s="42">
        <f>'2025'!O25</f>
        <v>0.16864126374212832</v>
      </c>
      <c r="V145" s="42">
        <f>'2025'!P25</f>
        <v>0.14320962955553332</v>
      </c>
      <c r="W145" s="42">
        <f>'2025'!Q25</f>
        <v>0.32165662111356447</v>
      </c>
      <c r="X145" s="42">
        <f>'2025'!R25</f>
        <v>0.33616912588168263</v>
      </c>
      <c r="Y145" s="42">
        <f>'2025'!S25</f>
        <v>0.33616912588168263</v>
      </c>
      <c r="Z145" s="42">
        <f>'2025'!T25</f>
        <v>0.30255221329351439</v>
      </c>
      <c r="AA145" s="42">
        <f>'2025'!U25</f>
        <v>2.403846153846154E-2</v>
      </c>
      <c r="AB145" s="42">
        <f>'2025'!V25</f>
        <v>6.0973741459080188E-2</v>
      </c>
      <c r="AC145" s="42">
        <f>'2025'!W25</f>
        <v>6.0973741459080188E-2</v>
      </c>
      <c r="AD145" s="43">
        <f>'2025'!X25</f>
        <v>5.4876367313172171E-2</v>
      </c>
      <c r="AE145" s="44">
        <f>'2025'!Y25</f>
        <v>21.315068493150687</v>
      </c>
      <c r="AF145" s="45">
        <f>'2025'!Z25</f>
        <v>102.53922478389582</v>
      </c>
      <c r="AG145" s="45">
        <f>'2025'!AA25</f>
        <v>31.598823776517538</v>
      </c>
      <c r="AH145" s="45">
        <f>'2025'!AB25</f>
        <v>0.32876712328767121</v>
      </c>
      <c r="AI145" s="45">
        <f>'2025'!AC25</f>
        <v>5.2979452054794525</v>
      </c>
      <c r="AJ145" s="45">
        <f t="shared" si="4"/>
        <v>5.4059405940594063</v>
      </c>
      <c r="AK145" s="45">
        <f t="shared" si="43"/>
        <v>8.8888888888888892E-2</v>
      </c>
      <c r="AL145" s="45">
        <f>'2025'!AD25</f>
        <v>107.9</v>
      </c>
      <c r="AM145" s="45">
        <f>'2025'!AE25</f>
        <v>3.42</v>
      </c>
      <c r="AN145" s="46">
        <f>'2025'!AF25</f>
        <v>38.9</v>
      </c>
      <c r="AO145" s="47">
        <f>'2025'!AG25</f>
        <v>8</v>
      </c>
      <c r="AP145" s="48">
        <f>'2025'!AH25</f>
        <v>6</v>
      </c>
      <c r="AQ145" s="48">
        <f>'2025'!AI25</f>
        <v>2</v>
      </c>
      <c r="AR145" s="48">
        <f>'2025'!AJ25</f>
        <v>6</v>
      </c>
      <c r="AS145" s="48">
        <f>'2025'!AK25</f>
        <v>9</v>
      </c>
      <c r="AT145" s="48">
        <f>'2025'!AL25</f>
        <v>0</v>
      </c>
      <c r="AU145" s="48">
        <f>'2025'!AM25</f>
        <v>5</v>
      </c>
      <c r="AV145" s="48">
        <f>'2025'!AN25</f>
        <v>1</v>
      </c>
      <c r="AW145" s="49">
        <f>'2025'!AO25</f>
        <v>2</v>
      </c>
      <c r="AX145" s="50">
        <f>'2025'!AP25</f>
        <v>0</v>
      </c>
      <c r="AY145" s="55">
        <f>'2025'!AQ25</f>
        <v>256</v>
      </c>
      <c r="AZ145" s="56">
        <f>'2025'!AR25</f>
        <v>1634</v>
      </c>
      <c r="BA145" s="56">
        <f>'2025'!AS25</f>
        <v>4</v>
      </c>
      <c r="BB145" s="56">
        <f>'2025'!AT25</f>
        <v>17</v>
      </c>
      <c r="BC145" s="56">
        <f>'2025'!AU25</f>
        <v>68</v>
      </c>
      <c r="BD145" s="56">
        <f>'2025'!AV25</f>
        <v>20</v>
      </c>
      <c r="BE145" s="57">
        <f>'2025'!AW25</f>
        <v>3.7647058823529411</v>
      </c>
      <c r="BF145" s="57">
        <f>'2025'!AX25</f>
        <v>80.599999999999994</v>
      </c>
      <c r="BG145" s="57">
        <f>'2025'!AY25</f>
        <v>2.84</v>
      </c>
      <c r="BH145" s="57">
        <f>'2025'!AZ25</f>
        <v>17.2</v>
      </c>
      <c r="BI145" s="56">
        <f>'2025'!BA25</f>
        <v>61</v>
      </c>
      <c r="BJ145" s="56">
        <f>'2025'!BB25</f>
        <v>2667</v>
      </c>
      <c r="BK145" s="56">
        <f>'2025'!BC25</f>
        <v>13</v>
      </c>
      <c r="BL145" s="56">
        <f>'2025'!BD25</f>
        <v>0</v>
      </c>
      <c r="BM145" s="58">
        <f>'2025'!BE25</f>
        <v>18</v>
      </c>
      <c r="BN145" s="55">
        <f>'2025'!BF25</f>
        <v>580</v>
      </c>
      <c r="BO145" s="56">
        <f>'2025'!BG25</f>
        <v>1432.8</v>
      </c>
      <c r="BP145" s="56">
        <f>'2025'!BH25</f>
        <v>7</v>
      </c>
      <c r="BQ145" s="56">
        <f>'2025'!BI25</f>
        <v>20.7</v>
      </c>
      <c r="BR145" s="56">
        <f>'2025'!BJ25</f>
        <v>88</v>
      </c>
      <c r="BS145" s="56">
        <f>'2025'!BK25</f>
        <v>18</v>
      </c>
      <c r="BT145" s="57">
        <f>'2025'!BL25</f>
        <v>6.5909090909090908</v>
      </c>
      <c r="BU145" s="57">
        <f>'2025'!BM25</f>
        <v>73.5</v>
      </c>
      <c r="BV145" s="57">
        <f>'2025'!BN25</f>
        <v>3.84</v>
      </c>
      <c r="BW145" s="57">
        <f>'2025'!BO25</f>
        <v>48.3</v>
      </c>
      <c r="BX145" s="56">
        <f>'2025'!BP25</f>
        <v>52</v>
      </c>
      <c r="BY145" s="56">
        <f>'2025'!BQ25</f>
        <v>2314.7999999999997</v>
      </c>
      <c r="BZ145" s="56">
        <f>'2025'!BR25</f>
        <v>6</v>
      </c>
      <c r="CA145" s="56">
        <f>'2025'!BS25</f>
        <v>0</v>
      </c>
      <c r="CB145" s="58">
        <f>'2025'!BT25</f>
        <v>12.6</v>
      </c>
      <c r="CC145" s="55">
        <f>'2025'!BU25</f>
        <v>695</v>
      </c>
      <c r="CD145" s="56">
        <f>'2025'!BV25</f>
        <v>2065.7000000000003</v>
      </c>
      <c r="CE145" s="56">
        <f>'2025'!BW25</f>
        <v>7</v>
      </c>
      <c r="CF145" s="56">
        <f>'2025'!BX25</f>
        <v>28.6</v>
      </c>
      <c r="CG145" s="56">
        <f>'2025'!BY25</f>
        <v>148</v>
      </c>
      <c r="CH145" s="56">
        <f>'2025'!BZ25</f>
        <v>42</v>
      </c>
      <c r="CI145" s="57">
        <f>'2025'!CA25</f>
        <v>4.6959459459459456</v>
      </c>
      <c r="CJ145" s="57">
        <f>'2025'!CB25</f>
        <v>69.7</v>
      </c>
      <c r="CK145" s="57">
        <f>'2025'!CC25</f>
        <v>2.76</v>
      </c>
      <c r="CL145" s="57">
        <f>'2025'!CD25</f>
        <v>26.6</v>
      </c>
      <c r="CM145" s="56">
        <f>'2025'!CE25</f>
        <v>164</v>
      </c>
      <c r="CN145" s="56">
        <f>'2025'!CF25</f>
        <v>3932.5</v>
      </c>
      <c r="CO145" s="56">
        <f>'2025'!CG25</f>
        <v>26</v>
      </c>
      <c r="CP145" s="56">
        <f>'2025'!CH25</f>
        <v>1</v>
      </c>
      <c r="CQ145" s="58">
        <f>'2025'!CI25</f>
        <v>26</v>
      </c>
      <c r="CR145" s="55">
        <f>'2025'!CJ25</f>
        <v>1547</v>
      </c>
      <c r="CS145" s="56">
        <f>'2025'!CK25</f>
        <v>2115.1</v>
      </c>
      <c r="CT145" s="56">
        <f>'2025'!CL25</f>
        <v>10</v>
      </c>
      <c r="CU145" s="56">
        <f>'2025'!CM25</f>
        <v>16.900000000000002</v>
      </c>
      <c r="CV145" s="56">
        <f>'2025'!CN25</f>
        <v>292</v>
      </c>
      <c r="CW145" s="56">
        <f>'2025'!CO25</f>
        <v>96</v>
      </c>
      <c r="CX145" s="57">
        <f>'2025'!CP25</f>
        <v>5.2979452054794525</v>
      </c>
      <c r="CY145" s="57">
        <f>'2025'!CQ25</f>
        <v>107.9</v>
      </c>
      <c r="CZ145" s="57">
        <f>'2025'!CR25</f>
        <v>3.42</v>
      </c>
      <c r="DA145" s="57">
        <f>'2025'!CS25</f>
        <v>29.2</v>
      </c>
      <c r="DB145" s="56">
        <f>'2025'!CT25</f>
        <v>70</v>
      </c>
      <c r="DC145" s="56">
        <f>'2025'!CU25</f>
        <v>2912</v>
      </c>
      <c r="DD145" s="56">
        <f>'2025'!CV25</f>
        <v>28</v>
      </c>
      <c r="DE145" s="56">
        <f>'2025'!CW25</f>
        <v>0</v>
      </c>
      <c r="DF145" s="58">
        <f>'2025'!CX25</f>
        <v>23.400000000000002</v>
      </c>
      <c r="DG145" s="55">
        <f>'2025'!CY25</f>
        <v>1512</v>
      </c>
      <c r="DH145" s="56">
        <f>'2025'!CZ25</f>
        <v>1826</v>
      </c>
      <c r="DI145" s="56">
        <f>'2025'!DA25</f>
        <v>17</v>
      </c>
      <c r="DJ145" s="56">
        <f>'2025'!DB25</f>
        <v>22</v>
      </c>
      <c r="DK145" s="56">
        <f>'2025'!DC25</f>
        <v>287</v>
      </c>
      <c r="DL145" s="56">
        <f>'2025'!DD25</f>
        <v>58</v>
      </c>
      <c r="DM145" s="57">
        <f>'2025'!DE25</f>
        <v>5.2682926829268295</v>
      </c>
      <c r="DN145" s="57">
        <f>'2025'!DF25</f>
        <v>67.5</v>
      </c>
      <c r="DO145" s="57">
        <f>'2025'!DG25</f>
        <v>3.04</v>
      </c>
      <c r="DP145" s="57">
        <f>'2025'!DH25</f>
        <v>38.9</v>
      </c>
      <c r="DQ145" s="56">
        <f>'2025'!DI25</f>
        <v>199</v>
      </c>
      <c r="DR145" s="56">
        <f>'2025'!DJ25</f>
        <v>3263.7</v>
      </c>
      <c r="DS145" s="56">
        <f>'2025'!DK25</f>
        <v>28</v>
      </c>
      <c r="DT145" s="56">
        <f>'2025'!DL25</f>
        <v>1</v>
      </c>
      <c r="DU145" s="58">
        <f>'2025'!DM25</f>
        <v>27.5</v>
      </c>
    </row>
    <row r="146" spans="1:125" ht="15.75" customHeight="1" x14ac:dyDescent="0.2">
      <c r="A146" s="33">
        <f t="shared" si="0"/>
        <v>144</v>
      </c>
      <c r="B146" s="11">
        <f>'2018'!A16</f>
        <v>14</v>
      </c>
      <c r="C146" s="11">
        <v>2018</v>
      </c>
      <c r="D146" s="34" t="str">
        <f>'2018'!B16</f>
        <v>Justin Jackson</v>
      </c>
      <c r="E146" s="14">
        <f>'2018'!C16</f>
        <v>5.65</v>
      </c>
      <c r="F146" s="14">
        <f t="shared" si="6"/>
        <v>41.9</v>
      </c>
      <c r="G146" s="35">
        <f t="shared" si="2"/>
        <v>-0.65492029217312631</v>
      </c>
      <c r="H146" s="36" t="str">
        <f>'2018'!D16</f>
        <v>Northwestern</v>
      </c>
      <c r="I146" s="37">
        <f>'2018'!E16</f>
        <v>2</v>
      </c>
      <c r="J146" s="38">
        <f>'2018'!F16</f>
        <v>35177</v>
      </c>
      <c r="K146" s="39">
        <f>'2018'!G16</f>
        <v>29.030136986301368</v>
      </c>
      <c r="L146" s="39" t="str">
        <f>'2018'!H16</f>
        <v>SR</v>
      </c>
      <c r="M146" s="39">
        <f>'2018'!I16</f>
        <v>22.024657534246575</v>
      </c>
      <c r="N146" s="39" t="str">
        <f t="shared" si="3"/>
        <v>DYNAMIC</v>
      </c>
      <c r="O146" s="39" t="str">
        <f t="shared" si="9"/>
        <v>PLODDER</v>
      </c>
      <c r="P146" s="37">
        <f>'2018'!J16</f>
        <v>70</v>
      </c>
      <c r="Q146" s="37">
        <f>'2018'!K16</f>
        <v>199</v>
      </c>
      <c r="R146" s="37">
        <f>'2018'!L16</f>
        <v>4.5199999999999996</v>
      </c>
      <c r="S146" s="40">
        <f>'2018'!M16</f>
        <v>241</v>
      </c>
      <c r="T146" s="41">
        <f>'2018'!N16</f>
        <v>0</v>
      </c>
      <c r="U146" s="42">
        <f>'2018'!O16</f>
        <v>0.3273542600896861</v>
      </c>
      <c r="V146" s="42">
        <f>'2018'!P16</f>
        <v>0.37182502351834429</v>
      </c>
      <c r="W146" s="42">
        <f>'2018'!Q16</f>
        <v>0.3366814757581611</v>
      </c>
      <c r="X146" s="42">
        <f>'2018'!R16</f>
        <v>0.29807692307692307</v>
      </c>
      <c r="Y146" s="42">
        <f>'2018'!S16</f>
        <v>0.33495097329763368</v>
      </c>
      <c r="Z146" s="42">
        <f>'2018'!T16</f>
        <v>0.33495097329763368</v>
      </c>
      <c r="AA146" s="42">
        <f>'2018'!U16</f>
        <v>6.8738229755178903E-2</v>
      </c>
      <c r="AB146" s="42">
        <f>'2018'!V16</f>
        <v>9.0789473684210531E-2</v>
      </c>
      <c r="AC146" s="42">
        <f>'2018'!W16</f>
        <v>9.0789473684210531E-2</v>
      </c>
      <c r="AD146" s="43">
        <f>'2018'!X16</f>
        <v>9.0789473684210531E-2</v>
      </c>
      <c r="AE146" s="44">
        <f>'2018'!Y16</f>
        <v>18.36986301369863</v>
      </c>
      <c r="AF146" s="45">
        <f>'2018'!Z16</f>
        <v>95.351895943903116</v>
      </c>
      <c r="AG146" s="45">
        <f>'2018'!AA16</f>
        <v>28.550408163265306</v>
      </c>
      <c r="AH146" s="45">
        <f>'2018'!AB16</f>
        <v>0.13636363636363635</v>
      </c>
      <c r="AI146" s="45">
        <f>'2018'!AC16</f>
        <v>5.0999999999999996</v>
      </c>
      <c r="AJ146" s="45">
        <f t="shared" si="4"/>
        <v>7.0327868852459012</v>
      </c>
      <c r="AK146" s="45">
        <f t="shared" si="43"/>
        <v>0.13333333333333333</v>
      </c>
      <c r="AL146" s="45">
        <f>'2018'!AD16</f>
        <v>73.5</v>
      </c>
      <c r="AM146" s="45">
        <f>'2018'!AE16</f>
        <v>3.6</v>
      </c>
      <c r="AN146" s="46">
        <f>'2018'!AF16</f>
        <v>45.5</v>
      </c>
      <c r="AO146" s="47">
        <f>'2018'!AG16</f>
        <v>9</v>
      </c>
      <c r="AP146" s="48">
        <f>'2018'!AH16</f>
        <v>9</v>
      </c>
      <c r="AQ146" s="48">
        <f>'2018'!AI16</f>
        <v>10</v>
      </c>
      <c r="AR146" s="48">
        <f>IF(AF146&gt;113.25,10,IF(AF146&gt;=107.84,9,IF(AF146&gt;=105.37,8,IF(AF146&gt;=103.25,7,IF(AF146&gt;=100.55,6,IF(AF146&gt;=98.75,5,IF(AF146&gt;=96.08,4,IF(AF146&gt;=94.39,3,IF(AF146&gt;=88.43,2,IF(AF146&gt;=85.16,1,IF(AF146&lt;85.16,0,FALSE)))))))))))</f>
        <v>3</v>
      </c>
      <c r="AS146" s="48">
        <f>'2018'!AK16</f>
        <v>0</v>
      </c>
      <c r="AT146" s="48">
        <f>'2018'!AL16</f>
        <v>0</v>
      </c>
      <c r="AU146" s="48">
        <f>'2018'!AM16</f>
        <v>1</v>
      </c>
      <c r="AV146" s="48">
        <f>'2018'!AN16</f>
        <v>2</v>
      </c>
      <c r="AW146" s="49" t="str">
        <f>IF(S146=1,10,IF(S146=2,7,IF(S146=3,6,IF(S146=4,4,IF(S146=5,3,IF(S146=6,2,IF(S146=7,1,IF(S146=0,0,"-"))))))))</f>
        <v>-</v>
      </c>
      <c r="AX146" s="50">
        <f>'2018'!AP16</f>
        <v>0</v>
      </c>
      <c r="AY146" s="55">
        <f>'2018'!AQ16</f>
        <v>0</v>
      </c>
      <c r="AZ146" s="56">
        <f>'2018'!AR16</f>
        <v>2069</v>
      </c>
      <c r="BA146" s="56">
        <f>'2018'!AS16</f>
        <v>0</v>
      </c>
      <c r="BB146" s="56">
        <f>'2018'!AT16</f>
        <v>0</v>
      </c>
      <c r="BC146" s="56">
        <f>'2018'!AU16</f>
        <v>0</v>
      </c>
      <c r="BD146" s="56">
        <f>'2018'!AV16</f>
        <v>0</v>
      </c>
      <c r="BE146" s="57">
        <f>'2018'!AW16</f>
        <v>0</v>
      </c>
      <c r="BF146" s="57">
        <f>'2018'!AX16</f>
        <v>0</v>
      </c>
      <c r="BG146" s="57">
        <f>'2018'!AY16</f>
        <v>0</v>
      </c>
      <c r="BH146" s="57">
        <f>'2018'!AZ16</f>
        <v>0</v>
      </c>
      <c r="BI146" s="56">
        <f>'2018'!BA16</f>
        <v>0</v>
      </c>
      <c r="BJ146" s="56">
        <f>'2018'!BB16</f>
        <v>2726</v>
      </c>
      <c r="BK146" s="56">
        <f>'2018'!BC16</f>
        <v>0</v>
      </c>
      <c r="BL146" s="56">
        <f>'2018'!BD16</f>
        <v>0</v>
      </c>
      <c r="BM146" s="58">
        <f>'2018'!BE16</f>
        <v>0</v>
      </c>
      <c r="BN146" s="55">
        <f>'2018'!BF16</f>
        <v>1186</v>
      </c>
      <c r="BO146" s="56">
        <f>'2018'!BG16</f>
        <v>1639</v>
      </c>
      <c r="BP146" s="56">
        <f>'2018'!BH16</f>
        <v>10</v>
      </c>
      <c r="BQ146" s="56">
        <f>'2018'!BI16</f>
        <v>0</v>
      </c>
      <c r="BR146" s="56">
        <f>'2018'!BJ16</f>
        <v>245</v>
      </c>
      <c r="BS146" s="56">
        <f>'2018'!BK16</f>
        <v>64</v>
      </c>
      <c r="BT146" s="57">
        <f>'2018'!BL16</f>
        <v>4.8</v>
      </c>
      <c r="BU146" s="57">
        <f>'2018'!BM16</f>
        <v>78.7</v>
      </c>
      <c r="BV146" s="57">
        <f>'2018'!BN16</f>
        <v>3.13</v>
      </c>
      <c r="BW146" s="57">
        <f>'2018'!BO16</f>
        <v>22.1</v>
      </c>
      <c r="BX146" s="56">
        <f>'2018'!BP16</f>
        <v>201</v>
      </c>
      <c r="BY146" s="56">
        <f>'2018'!BQ16</f>
        <v>2598</v>
      </c>
      <c r="BZ146" s="56">
        <f>'2018'!BR16</f>
        <v>22</v>
      </c>
      <c r="CA146" s="56">
        <f>'2018'!BS16</f>
        <v>0</v>
      </c>
      <c r="CB146" s="58">
        <f>'2018'!BT16</f>
        <v>0</v>
      </c>
      <c r="CC146" s="55">
        <f>'2018'!BU16</f>
        <v>1419</v>
      </c>
      <c r="CD146" s="56">
        <f>'2018'!BV16</f>
        <v>2451</v>
      </c>
      <c r="CE146" s="56">
        <f>'2018'!BW16</f>
        <v>5</v>
      </c>
      <c r="CF146" s="56">
        <f>'2018'!BX16</f>
        <v>0</v>
      </c>
      <c r="CG146" s="56">
        <f>'2018'!BY16</f>
        <v>311</v>
      </c>
      <c r="CH146" s="56">
        <f>'2018'!BZ16</f>
        <v>34</v>
      </c>
      <c r="CI146" s="57">
        <f>'2018'!CA16</f>
        <v>4.5999999999999996</v>
      </c>
      <c r="CJ146" s="57">
        <f>'2018'!CB16</f>
        <v>29.2</v>
      </c>
      <c r="CK146" s="57">
        <f>'2018'!CC16</f>
        <v>2.42</v>
      </c>
      <c r="CL146" s="57">
        <f>'2018'!CD16</f>
        <v>29.6</v>
      </c>
      <c r="CM146" s="56">
        <f>'2018'!CE16</f>
        <v>162</v>
      </c>
      <c r="CN146" s="56">
        <f>'2018'!CF16</f>
        <v>1801</v>
      </c>
      <c r="CO146" s="56">
        <f>'2018'!CG16</f>
        <v>21</v>
      </c>
      <c r="CP146" s="56">
        <f>'2018'!CH16</f>
        <v>0</v>
      </c>
      <c r="CQ146" s="58">
        <f>'2018'!CI16</f>
        <v>0</v>
      </c>
      <c r="CR146" s="55">
        <f>'2018'!CJ16</f>
        <v>1524</v>
      </c>
      <c r="CS146" s="56">
        <f>'2018'!CK16</f>
        <v>1991</v>
      </c>
      <c r="CT146" s="56">
        <f>'2018'!CL16</f>
        <v>15</v>
      </c>
      <c r="CU146" s="56">
        <f>'2018'!CM16</f>
        <v>0</v>
      </c>
      <c r="CV146" s="56">
        <f>'2018'!CN16</f>
        <v>298</v>
      </c>
      <c r="CW146" s="56">
        <f>'2018'!CO16</f>
        <v>62</v>
      </c>
      <c r="CX146" s="57">
        <f>'2018'!CP16</f>
        <v>5.0999999999999996</v>
      </c>
      <c r="CY146" s="57">
        <f>'2018'!CQ16</f>
        <v>73.5</v>
      </c>
      <c r="CZ146" s="57">
        <f>'2018'!CR16</f>
        <v>3.6</v>
      </c>
      <c r="DA146" s="57">
        <f>'2018'!CS16</f>
        <v>45.5</v>
      </c>
      <c r="DB146" s="56">
        <f>'2018'!CT16</f>
        <v>219</v>
      </c>
      <c r="DC146" s="56">
        <f>'2018'!CU16</f>
        <v>3186</v>
      </c>
      <c r="DD146" s="56">
        <f>'2018'!CV16</f>
        <v>35</v>
      </c>
      <c r="DE146" s="56">
        <f>'2018'!CW16</f>
        <v>0</v>
      </c>
      <c r="DF146" s="58">
        <f>'2018'!CX16</f>
        <v>0</v>
      </c>
      <c r="DG146" s="55">
        <f>'2018'!CY16</f>
        <v>1305</v>
      </c>
      <c r="DH146" s="56">
        <f>'2018'!CZ16</f>
        <v>2264</v>
      </c>
      <c r="DI146" s="56">
        <f>'2018'!DA16</f>
        <v>11</v>
      </c>
      <c r="DJ146" s="56">
        <f>'2018'!DB16</f>
        <v>0</v>
      </c>
      <c r="DK146" s="56">
        <f>'2018'!DC16</f>
        <v>286</v>
      </c>
      <c r="DL146" s="56">
        <f>'2018'!DD16</f>
        <v>39</v>
      </c>
      <c r="DM146" s="57">
        <f>'2018'!DE16</f>
        <v>4.5999999999999996</v>
      </c>
      <c r="DN146" s="57">
        <f>'2018'!DF16</f>
        <v>37.200000000000003</v>
      </c>
      <c r="DO146" s="57">
        <f>'2018'!DG16</f>
        <v>2.5</v>
      </c>
      <c r="DP146" s="57">
        <f>'2018'!DH16</f>
        <v>28</v>
      </c>
      <c r="DQ146" s="56">
        <f>'2018'!DI16</f>
        <v>276</v>
      </c>
      <c r="DR146" s="56">
        <f>'2018'!DJ16</f>
        <v>3040</v>
      </c>
      <c r="DS146" s="56">
        <f>'2018'!DK16</f>
        <v>44</v>
      </c>
      <c r="DT146" s="56">
        <f>'2018'!DL16</f>
        <v>0</v>
      </c>
      <c r="DU146" s="58">
        <f>'2018'!DM16</f>
        <v>0</v>
      </c>
    </row>
    <row r="147" spans="1:125" ht="15.75" customHeight="1" x14ac:dyDescent="0.2">
      <c r="A147" s="33">
        <f t="shared" si="0"/>
        <v>145</v>
      </c>
      <c r="B147" s="11">
        <f>'2024'!A20</f>
        <v>18</v>
      </c>
      <c r="C147" s="11">
        <v>2024</v>
      </c>
      <c r="D147" s="34" t="str">
        <f>'2024'!B20</f>
        <v>Blake Watson</v>
      </c>
      <c r="E147" s="14">
        <f>'2024'!C20</f>
        <v>5.6055555555555561</v>
      </c>
      <c r="F147" s="14">
        <f t="shared" si="6"/>
        <v>41.5</v>
      </c>
      <c r="G147" s="35">
        <f t="shared" si="2"/>
        <v>-0.67319863428864513</v>
      </c>
      <c r="H147" s="36" t="str">
        <f>'2024'!D20</f>
        <v>Memphis</v>
      </c>
      <c r="I147" s="37">
        <f>'2024'!E20</f>
        <v>6</v>
      </c>
      <c r="J147" s="38">
        <f>'2024'!F20</f>
        <v>36447</v>
      </c>
      <c r="K147" s="39">
        <f>'2024'!G20</f>
        <v>25.550684931506851</v>
      </c>
      <c r="L147" s="39" t="str">
        <f>'2024'!H20</f>
        <v>SR</v>
      </c>
      <c r="M147" s="39">
        <f>'2024'!I20</f>
        <v>24.553424657534247</v>
      </c>
      <c r="N147" s="39" t="str">
        <f t="shared" si="3"/>
        <v>DYNAMIC</v>
      </c>
      <c r="O147" s="39" t="str">
        <f t="shared" si="9"/>
        <v>3DOWN</v>
      </c>
      <c r="P147" s="37">
        <f>'2024'!J20</f>
        <v>69</v>
      </c>
      <c r="Q147" s="37">
        <f>'2024'!K20</f>
        <v>195</v>
      </c>
      <c r="R147" s="37">
        <f>'2024'!L20</f>
        <v>4.55</v>
      </c>
      <c r="S147" s="40">
        <f>'2024'!M20</f>
        <v>0</v>
      </c>
      <c r="T147" s="41">
        <f>'2024'!N20</f>
        <v>6.4462809917355368E-2</v>
      </c>
      <c r="U147" s="42">
        <f>'2024'!O20</f>
        <v>0</v>
      </c>
      <c r="V147" s="42">
        <f>'2024'!P20</f>
        <v>0.28564465025591029</v>
      </c>
      <c r="W147" s="42">
        <f>'2024'!Q20</f>
        <v>0.33070022760744411</v>
      </c>
      <c r="X147" s="42">
        <f>'2024'!R20</f>
        <v>0.2741380756647932</v>
      </c>
      <c r="Y147" s="42">
        <f>'2024'!S20</f>
        <v>0.30241915163611865</v>
      </c>
      <c r="Z147" s="42">
        <f>'2024'!T20</f>
        <v>0.22681436372708899</v>
      </c>
      <c r="AA147" s="42">
        <f>'2024'!U20</f>
        <v>0.11547513974698441</v>
      </c>
      <c r="AB147" s="42">
        <f>'2024'!V20</f>
        <v>0.12121972643995482</v>
      </c>
      <c r="AC147" s="42">
        <f>'2024'!W20</f>
        <v>0.12121972643995482</v>
      </c>
      <c r="AD147" s="43">
        <f>'2024'!X20</f>
        <v>9.0914794829966117E-2</v>
      </c>
      <c r="AE147" s="44">
        <f>'2024'!Y20</f>
        <v>21.895890410958906</v>
      </c>
      <c r="AF147" s="45">
        <f>'2024'!Z20</f>
        <v>90.995312414395713</v>
      </c>
      <c r="AG147" s="45">
        <f>'2024'!AA20</f>
        <v>28.793320730938877</v>
      </c>
      <c r="AH147" s="45">
        <f>'2024'!AB20</f>
        <v>0.26041666666666669</v>
      </c>
      <c r="AI147" s="45">
        <f>'2024'!AC20</f>
        <v>6</v>
      </c>
      <c r="AJ147" s="45">
        <f t="shared" si="4"/>
        <v>8.2389380530973444</v>
      </c>
      <c r="AK147" s="45">
        <f t="shared" si="43"/>
        <v>0.21632653061224491</v>
      </c>
      <c r="AL147" s="45">
        <f>'2024'!AD20</f>
        <v>177.3</v>
      </c>
      <c r="AM147" s="45">
        <f>'2024'!AE20</f>
        <v>4.57</v>
      </c>
      <c r="AN147" s="46">
        <f>'2024'!AF20</f>
        <v>46.5</v>
      </c>
      <c r="AO147" s="47">
        <f>'2024'!AG20</f>
        <v>4</v>
      </c>
      <c r="AP147" s="48">
        <f>'2024'!AH20</f>
        <v>9</v>
      </c>
      <c r="AQ147" s="48">
        <f>'2024'!AI20</f>
        <v>2</v>
      </c>
      <c r="AR147" s="48">
        <f>'2024'!AJ20</f>
        <v>2</v>
      </c>
      <c r="AS147" s="48">
        <f>'2024'!AK20</f>
        <v>7</v>
      </c>
      <c r="AT147" s="48">
        <f>'2024'!AL20</f>
        <v>3</v>
      </c>
      <c r="AU147" s="48">
        <f>'2024'!AM20</f>
        <v>8</v>
      </c>
      <c r="AV147" s="48">
        <f>'2024'!AN20</f>
        <v>7</v>
      </c>
      <c r="AW147" s="49">
        <f>'2024'!AO20</f>
        <v>0</v>
      </c>
      <c r="AX147" s="50">
        <f>'2024'!AP20</f>
        <v>0</v>
      </c>
      <c r="AY147" s="55">
        <f>'2024'!AQ20</f>
        <v>116</v>
      </c>
      <c r="AZ147" s="56">
        <f>'2024'!AR20</f>
        <v>1084.5999999999999</v>
      </c>
      <c r="BA147" s="56">
        <f>'2024'!AS20</f>
        <v>1</v>
      </c>
      <c r="BB147" s="56">
        <f>'2024'!AT20</f>
        <v>14.3</v>
      </c>
      <c r="BC147" s="56">
        <f>'2024'!AU20</f>
        <v>25</v>
      </c>
      <c r="BD147" s="56">
        <f>'2024'!AV20</f>
        <v>13</v>
      </c>
      <c r="BE147" s="57">
        <f>'2024'!AW20</f>
        <v>4.6399999999999997</v>
      </c>
      <c r="BF147" s="57">
        <f>'2024'!AX20</f>
        <v>212.9</v>
      </c>
      <c r="BG147" s="57">
        <f>'2024'!AY20</f>
        <v>4.76</v>
      </c>
      <c r="BH147" s="57">
        <f>'2024'!AZ20</f>
        <v>31</v>
      </c>
      <c r="BI147" s="56">
        <f>'2024'!BA20</f>
        <v>79</v>
      </c>
      <c r="BJ147" s="56">
        <f>'2024'!BB20</f>
        <v>1940.4</v>
      </c>
      <c r="BK147" s="56">
        <f>'2024'!BC20</f>
        <v>13</v>
      </c>
      <c r="BL147" s="56">
        <f>'2024'!BD20</f>
        <v>0</v>
      </c>
      <c r="BM147" s="58">
        <f>'2024'!BE20</f>
        <v>4.4000000000000004</v>
      </c>
      <c r="BN147" s="55">
        <f>'2024'!BF20</f>
        <v>0</v>
      </c>
      <c r="BO147" s="56">
        <f>'2024'!BG20</f>
        <v>1</v>
      </c>
      <c r="BP147" s="56">
        <f>'2024'!BH20</f>
        <v>0</v>
      </c>
      <c r="BQ147" s="56">
        <f>'2024'!BI20</f>
        <v>0</v>
      </c>
      <c r="BR147" s="56">
        <f>'2024'!BJ20</f>
        <v>0</v>
      </c>
      <c r="BS147" s="56">
        <f>'2024'!BK20</f>
        <v>0</v>
      </c>
      <c r="BT147" s="57">
        <f>'2024'!BL20</f>
        <v>0</v>
      </c>
      <c r="BU147" s="57">
        <f>'2024'!BM20</f>
        <v>0</v>
      </c>
      <c r="BV147" s="57">
        <f>'2024'!BN20</f>
        <v>0</v>
      </c>
      <c r="BW147" s="57">
        <f>'2024'!BO20</f>
        <v>0</v>
      </c>
      <c r="BX147" s="56">
        <f>'2024'!BP20</f>
        <v>0</v>
      </c>
      <c r="BY147" s="56">
        <f>'2024'!BQ20</f>
        <v>1</v>
      </c>
      <c r="BZ147" s="56">
        <f>'2024'!BR20</f>
        <v>0</v>
      </c>
      <c r="CA147" s="56">
        <f>'2024'!BS20</f>
        <v>0</v>
      </c>
      <c r="CB147" s="58">
        <f>'2024'!BT20</f>
        <v>0</v>
      </c>
      <c r="CC147" s="55">
        <f>'2024'!BU20</f>
        <v>1117</v>
      </c>
      <c r="CD147" s="56">
        <f>'2024'!BV20</f>
        <v>1740.1999999999998</v>
      </c>
      <c r="CE147" s="56">
        <f>'2024'!BW20</f>
        <v>8</v>
      </c>
      <c r="CF147" s="56">
        <f>'2024'!BX20</f>
        <v>1.7</v>
      </c>
      <c r="CG147" s="56">
        <f>'2024'!BY20</f>
        <v>215</v>
      </c>
      <c r="CH147" s="56">
        <f>'2024'!BZ20</f>
        <v>33</v>
      </c>
      <c r="CI147" s="57">
        <f>'2024'!CA20</f>
        <v>5.195348837209302</v>
      </c>
      <c r="CJ147" s="57">
        <f>'2024'!CB20</f>
        <v>51.5</v>
      </c>
      <c r="CK147" s="57">
        <f>'2024'!CC20</f>
        <v>3.13</v>
      </c>
      <c r="CL147" s="57">
        <f>'2024'!CD20</f>
        <v>27.9</v>
      </c>
      <c r="CM147" s="56">
        <f>'2024'!CE20</f>
        <v>55</v>
      </c>
      <c r="CN147" s="56">
        <f>'2024'!CF20</f>
        <v>2362.8000000000002</v>
      </c>
      <c r="CO147" s="56">
        <f>'2024'!CG20</f>
        <v>10</v>
      </c>
      <c r="CP147" s="56">
        <f>'2024'!CH20</f>
        <v>1</v>
      </c>
      <c r="CQ147" s="58">
        <f>'2024'!CI20</f>
        <v>13.2</v>
      </c>
      <c r="CR147" s="55">
        <f>'2024'!CJ20</f>
        <v>921</v>
      </c>
      <c r="CS147" s="56">
        <f>'2024'!CK20</f>
        <v>1015.3</v>
      </c>
      <c r="CT147" s="56">
        <f>'2024'!CL20</f>
        <v>5</v>
      </c>
      <c r="CU147" s="56">
        <f>'2024'!CM20</f>
        <v>7.6999999999999993</v>
      </c>
      <c r="CV147" s="56">
        <f>'2024'!CN20</f>
        <v>159</v>
      </c>
      <c r="CW147" s="56">
        <f>'2024'!CO20</f>
        <v>60</v>
      </c>
      <c r="CX147" s="57">
        <f>'2024'!CP20</f>
        <v>5.7924528301886795</v>
      </c>
      <c r="CY147" s="57">
        <f>'2024'!CQ20</f>
        <v>177.3</v>
      </c>
      <c r="CZ147" s="57">
        <f>'2024'!CR20</f>
        <v>4.57</v>
      </c>
      <c r="DA147" s="57">
        <f>'2024'!CS20</f>
        <v>44.7</v>
      </c>
      <c r="DB147" s="56">
        <f>'2024'!CT20</f>
        <v>314</v>
      </c>
      <c r="DC147" s="56">
        <f>'2024'!CU20</f>
        <v>2719.2</v>
      </c>
      <c r="DD147" s="56">
        <f>'2024'!CV20</f>
        <v>37</v>
      </c>
      <c r="DE147" s="56">
        <f>'2024'!CW20</f>
        <v>2</v>
      </c>
      <c r="DF147" s="58">
        <f>'2024'!CX20</f>
        <v>17.600000000000001</v>
      </c>
      <c r="DG147" s="55">
        <f>'2024'!CY20</f>
        <v>1151</v>
      </c>
      <c r="DH147" s="56">
        <f>'2024'!CZ20</f>
        <v>1976</v>
      </c>
      <c r="DI147" s="56">
        <f>'2024'!DA20</f>
        <v>14</v>
      </c>
      <c r="DJ147" s="56">
        <f>'2024'!DB20</f>
        <v>31.2</v>
      </c>
      <c r="DK147" s="56">
        <f>'2024'!DC20</f>
        <v>192</v>
      </c>
      <c r="DL147" s="56">
        <f>'2024'!DD20</f>
        <v>50</v>
      </c>
      <c r="DM147" s="57">
        <f>'2024'!DE20</f>
        <v>6</v>
      </c>
      <c r="DN147" s="57">
        <f>'2024'!DF20</f>
        <v>111.6</v>
      </c>
      <c r="DO147" s="57">
        <f>'2024'!DG20</f>
        <v>3.74</v>
      </c>
      <c r="DP147" s="57">
        <f>'2024'!DH20</f>
        <v>46.5</v>
      </c>
      <c r="DQ147" s="56">
        <f>'2024'!DI20</f>
        <v>483</v>
      </c>
      <c r="DR147" s="56">
        <f>'2024'!DJ20</f>
        <v>3984.5</v>
      </c>
      <c r="DS147" s="56">
        <f>'2024'!DK20</f>
        <v>53</v>
      </c>
      <c r="DT147" s="56">
        <f>'2024'!DL20</f>
        <v>3</v>
      </c>
      <c r="DU147" s="58">
        <f>'2024'!DM20</f>
        <v>32.5</v>
      </c>
    </row>
    <row r="148" spans="1:125" ht="15.75" customHeight="1" x14ac:dyDescent="0.2">
      <c r="A148" s="33">
        <f t="shared" si="0"/>
        <v>146</v>
      </c>
      <c r="B148" s="11">
        <f>'2019'!A19</f>
        <v>17</v>
      </c>
      <c r="C148" s="11">
        <v>2019</v>
      </c>
      <c r="D148" s="34" t="str">
        <f>'2019'!B19</f>
        <v>Darwin Thompson</v>
      </c>
      <c r="E148" s="14">
        <f>'2019'!C19</f>
        <v>5.5777777777777784</v>
      </c>
      <c r="F148" s="14">
        <f t="shared" si="6"/>
        <v>41.099999999999994</v>
      </c>
      <c r="G148" s="35">
        <f t="shared" si="2"/>
        <v>-0.68462259811084436</v>
      </c>
      <c r="H148" s="36" t="str">
        <f>'2019'!D19</f>
        <v>Utah State</v>
      </c>
      <c r="I148" s="37">
        <f>'2019'!E19</f>
        <v>7</v>
      </c>
      <c r="J148" s="38">
        <f>'2019'!F19</f>
        <v>35473</v>
      </c>
      <c r="K148" s="39">
        <f>'2019'!G19</f>
        <v>28.219178082191782</v>
      </c>
      <c r="L148" s="39" t="str">
        <f>'2019'!H19</f>
        <v>JR</v>
      </c>
      <c r="M148" s="39">
        <f>'2019'!I19</f>
        <v>22.210958904109589</v>
      </c>
      <c r="N148" s="39" t="str">
        <f t="shared" si="3"/>
        <v>BELL CALF</v>
      </c>
      <c r="O148" s="39" t="str">
        <f t="shared" si="9"/>
        <v>+RECEIVER</v>
      </c>
      <c r="P148" s="37">
        <f>'2019'!J19</f>
        <v>68</v>
      </c>
      <c r="Q148" s="37">
        <f>'2019'!K19</f>
        <v>201</v>
      </c>
      <c r="R148" s="37">
        <f>'2019'!L19</f>
        <v>4.55</v>
      </c>
      <c r="S148" s="40">
        <f>'2019'!M19</f>
        <v>214</v>
      </c>
      <c r="T148" s="41">
        <f>'2019'!N19</f>
        <v>0</v>
      </c>
      <c r="U148" s="42">
        <f>'2019'!O19</f>
        <v>0</v>
      </c>
      <c r="V148" s="42">
        <f>'2019'!P19</f>
        <v>0</v>
      </c>
      <c r="W148" s="42">
        <f>'2019'!Q19</f>
        <v>0</v>
      </c>
      <c r="X148" s="42">
        <f>'2019'!R19</f>
        <v>0.21821837302814723</v>
      </c>
      <c r="Y148" s="42">
        <f>'2019'!S19</f>
        <v>0.21821837302814723</v>
      </c>
      <c r="Z148" s="42">
        <f>'2019'!T19</f>
        <v>0.16366377977111041</v>
      </c>
      <c r="AA148" s="42">
        <f>'2019'!U19</f>
        <v>0</v>
      </c>
      <c r="AB148" s="42">
        <f>'2019'!V19</f>
        <v>9.5947712418300649E-2</v>
      </c>
      <c r="AC148" s="42">
        <f>'2019'!W19</f>
        <v>9.5947712418300649E-2</v>
      </c>
      <c r="AD148" s="43">
        <f>'2019'!X19</f>
        <v>7.196078431372549E-2</v>
      </c>
      <c r="AE148" s="44">
        <f>'2019'!Y19</f>
        <v>21.561643835616437</v>
      </c>
      <c r="AF148" s="45">
        <f>'2019'!Z19</f>
        <v>93.795168180992491</v>
      </c>
      <c r="AG148" s="45">
        <f>'2019'!AA19</f>
        <v>30.558607266435985</v>
      </c>
      <c r="AH148" s="45">
        <f>'2019'!AB19</f>
        <v>0.31125827814569534</v>
      </c>
      <c r="AI148" s="45">
        <f>'2019'!AC19</f>
        <v>6.9</v>
      </c>
      <c r="AJ148" s="45">
        <f t="shared" si="4"/>
        <v>15.291666666666666</v>
      </c>
      <c r="AK148" s="45">
        <f t="shared" si="43"/>
        <v>0.13714285714285715</v>
      </c>
      <c r="AL148" s="45">
        <f>'2019'!AD19</f>
        <v>173.7</v>
      </c>
      <c r="AM148" s="45">
        <f>'2019'!AE19</f>
        <v>5.07</v>
      </c>
      <c r="AN148" s="46">
        <f>'2019'!AF19</f>
        <v>50.5</v>
      </c>
      <c r="AO148" s="47">
        <f>'2019'!AG19</f>
        <v>2</v>
      </c>
      <c r="AP148" s="48">
        <f>'2019'!AH19</f>
        <v>7</v>
      </c>
      <c r="AQ148" s="48">
        <f>'2019'!AI19</f>
        <v>2</v>
      </c>
      <c r="AR148" s="48">
        <f>IF(AF148&gt;113.25,10,IF(AF148&gt;=107.84,9,IF(AF148&gt;=105.37,8,IF(AF148&gt;=103.25,7,IF(AF148&gt;=100.55,6,IF(AF148&gt;=98.75,5,IF(AF148&gt;=96.08,4,IF(AF148&gt;=94.39,3,IF(AF148&gt;=88.43,2,IF(AF148&gt;=85.16,1,IF(AF148&lt;85.16,0,FALSE)))))))))))</f>
        <v>2</v>
      </c>
      <c r="AS148" s="48">
        <f>'2019'!AK19</f>
        <v>8</v>
      </c>
      <c r="AT148" s="48">
        <f>'2019'!AL19</f>
        <v>6</v>
      </c>
      <c r="AU148" s="48">
        <f>'2019'!AM19</f>
        <v>8</v>
      </c>
      <c r="AV148" s="48">
        <f>'2019'!AN19</f>
        <v>8</v>
      </c>
      <c r="AW148" s="49" t="str">
        <f>IF(S148=1,10,IF(S148=2,7,IF(S148=3,6,IF(S148=4,4,IF(S148=5,3,IF(S148=6,2,IF(S148=7,1,IF(S148=0,0,"-"))))))))</f>
        <v>-</v>
      </c>
      <c r="AX148" s="50">
        <f>'2019'!AP19</f>
        <v>0</v>
      </c>
      <c r="AY148" s="55">
        <f>'2019'!AQ19</f>
        <v>0</v>
      </c>
      <c r="AZ148" s="56">
        <f>'2019'!AR19</f>
        <v>2521</v>
      </c>
      <c r="BA148" s="56">
        <f>'2019'!AS19</f>
        <v>0</v>
      </c>
      <c r="BB148" s="56">
        <f>'2019'!AT19</f>
        <v>22</v>
      </c>
      <c r="BC148" s="56">
        <f>'2019'!AU19</f>
        <v>0</v>
      </c>
      <c r="BD148" s="56">
        <f>'2019'!AV19</f>
        <v>0</v>
      </c>
      <c r="BE148" s="57">
        <f>'2019'!AW19</f>
        <v>0</v>
      </c>
      <c r="BF148" s="57">
        <f>'2019'!AX19</f>
        <v>0</v>
      </c>
      <c r="BG148" s="57">
        <f>'2019'!AY19</f>
        <v>0</v>
      </c>
      <c r="BH148" s="57">
        <f>'2019'!AZ19</f>
        <v>0</v>
      </c>
      <c r="BI148" s="56">
        <f>'2019'!BA19</f>
        <v>0</v>
      </c>
      <c r="BJ148" s="56">
        <f>'2019'!BB19</f>
        <v>2782</v>
      </c>
      <c r="BK148" s="56">
        <f>'2019'!BC19</f>
        <v>0</v>
      </c>
      <c r="BL148" s="56">
        <f>'2019'!BD19</f>
        <v>0</v>
      </c>
      <c r="BM148" s="58">
        <f>'2019'!BE19</f>
        <v>20</v>
      </c>
      <c r="BN148" s="55">
        <f>'2019'!BF19</f>
        <v>0</v>
      </c>
      <c r="BO148" s="56">
        <f>'2019'!BG19</f>
        <v>2146</v>
      </c>
      <c r="BP148" s="56">
        <f>'2019'!BH19</f>
        <v>0</v>
      </c>
      <c r="BQ148" s="56">
        <f>'2019'!BI19</f>
        <v>22</v>
      </c>
      <c r="BR148" s="56">
        <f>'2019'!BJ19</f>
        <v>0</v>
      </c>
      <c r="BS148" s="56">
        <f>'2019'!BK19</f>
        <v>0</v>
      </c>
      <c r="BT148" s="57">
        <f>'2019'!BL19</f>
        <v>0</v>
      </c>
      <c r="BU148" s="57">
        <f>'2019'!BM19</f>
        <v>0</v>
      </c>
      <c r="BV148" s="57">
        <f>'2019'!BN19</f>
        <v>0</v>
      </c>
      <c r="BW148" s="57">
        <f>'2019'!BO19</f>
        <v>0</v>
      </c>
      <c r="BX148" s="56">
        <f>'2019'!BP19</f>
        <v>0</v>
      </c>
      <c r="BY148" s="56">
        <f>'2019'!BQ19</f>
        <v>2672</v>
      </c>
      <c r="BZ148" s="56">
        <f>'2019'!BR19</f>
        <v>0</v>
      </c>
      <c r="CA148" s="56">
        <f>'2019'!BS19</f>
        <v>0</v>
      </c>
      <c r="CB148" s="58">
        <f>'2019'!BT19</f>
        <v>21</v>
      </c>
      <c r="CC148" s="55">
        <f>'2019'!BU19</f>
        <v>0</v>
      </c>
      <c r="CD148" s="56">
        <f>'2019'!BV19</f>
        <v>2046</v>
      </c>
      <c r="CE148" s="56">
        <f>'2019'!BW19</f>
        <v>0</v>
      </c>
      <c r="CF148" s="56">
        <f>'2019'!BX19</f>
        <v>25</v>
      </c>
      <c r="CG148" s="56">
        <f>'2019'!BY19</f>
        <v>0</v>
      </c>
      <c r="CH148" s="56">
        <f>'2019'!BZ19</f>
        <v>0</v>
      </c>
      <c r="CI148" s="57">
        <f>'2019'!CA19</f>
        <v>0</v>
      </c>
      <c r="CJ148" s="57">
        <f>'2019'!CB19</f>
        <v>0</v>
      </c>
      <c r="CK148" s="57">
        <f>'2019'!CC19</f>
        <v>0</v>
      </c>
      <c r="CL148" s="57">
        <f>'2019'!CD19</f>
        <v>0</v>
      </c>
      <c r="CM148" s="56">
        <f>'2019'!CE19</f>
        <v>0</v>
      </c>
      <c r="CN148" s="56">
        <f>'2019'!CF19</f>
        <v>2469</v>
      </c>
      <c r="CO148" s="56">
        <f>'2019'!CG19</f>
        <v>0</v>
      </c>
      <c r="CP148" s="56">
        <f>'2019'!CH19</f>
        <v>0</v>
      </c>
      <c r="CQ148" s="58">
        <f>'2019'!CI19</f>
        <v>10</v>
      </c>
      <c r="CR148" s="55">
        <f>'2019'!CJ19</f>
        <v>0</v>
      </c>
      <c r="CS148" s="56">
        <f>'2019'!CK19</f>
        <v>2228</v>
      </c>
      <c r="CT148" s="56">
        <f>'2019'!CL19</f>
        <v>0</v>
      </c>
      <c r="CU148" s="56">
        <f>'2019'!CM19</f>
        <v>24</v>
      </c>
      <c r="CV148" s="56">
        <f>'2019'!CN19</f>
        <v>0</v>
      </c>
      <c r="CW148" s="56">
        <f>'2019'!CO19</f>
        <v>0</v>
      </c>
      <c r="CX148" s="57">
        <f>'2019'!CP19</f>
        <v>0</v>
      </c>
      <c r="CY148" s="57">
        <f>'2019'!CQ19</f>
        <v>0</v>
      </c>
      <c r="CZ148" s="57">
        <f>'2019'!CR19</f>
        <v>0</v>
      </c>
      <c r="DA148" s="57">
        <f>'2019'!CS19</f>
        <v>0</v>
      </c>
      <c r="DB148" s="56">
        <f>'2019'!CT19</f>
        <v>0</v>
      </c>
      <c r="DC148" s="56">
        <f>'2019'!CU19</f>
        <v>2938</v>
      </c>
      <c r="DD148" s="56">
        <f>'2019'!CV19</f>
        <v>0</v>
      </c>
      <c r="DE148" s="56">
        <f>'2019'!CW19</f>
        <v>0</v>
      </c>
      <c r="DF148" s="58">
        <f>'2019'!CX19</f>
        <v>17</v>
      </c>
      <c r="DG148" s="55">
        <f>'2019'!CY19</f>
        <v>1044</v>
      </c>
      <c r="DH148" s="56">
        <f>'2019'!CZ19</f>
        <v>2641</v>
      </c>
      <c r="DI148" s="56">
        <f>'2019'!DA19</f>
        <v>14</v>
      </c>
      <c r="DJ148" s="56">
        <f>'2019'!DB19</f>
        <v>37</v>
      </c>
      <c r="DK148" s="56">
        <f>'2019'!DC19</f>
        <v>151</v>
      </c>
      <c r="DL148" s="56">
        <f>'2019'!DD19</f>
        <v>47</v>
      </c>
      <c r="DM148" s="57">
        <f>'2019'!DE19</f>
        <v>6.9</v>
      </c>
      <c r="DN148" s="57">
        <f>'2019'!DF19</f>
        <v>173.7</v>
      </c>
      <c r="DO148" s="57">
        <f>'2019'!DG19</f>
        <v>5.07</v>
      </c>
      <c r="DP148" s="57">
        <f>'2019'!DH19</f>
        <v>50.5</v>
      </c>
      <c r="DQ148" s="56">
        <f>'2019'!DI19</f>
        <v>367</v>
      </c>
      <c r="DR148" s="56">
        <f>'2019'!DJ19</f>
        <v>3825</v>
      </c>
      <c r="DS148" s="56">
        <f>'2019'!DK19</f>
        <v>24</v>
      </c>
      <c r="DT148" s="56">
        <f>'2019'!DL19</f>
        <v>0</v>
      </c>
      <c r="DU148" s="58">
        <f>'2019'!DM19</f>
        <v>32</v>
      </c>
    </row>
    <row r="149" spans="1:125" ht="15.75" customHeight="1" x14ac:dyDescent="0.2">
      <c r="A149" s="33">
        <f t="shared" si="0"/>
        <v>147</v>
      </c>
      <c r="B149" s="11">
        <f>'2024'!A21</f>
        <v>19</v>
      </c>
      <c r="C149" s="11">
        <v>2024</v>
      </c>
      <c r="D149" s="34" t="str">
        <f>'2024'!B21</f>
        <v>Rasheen Ali</v>
      </c>
      <c r="E149" s="14">
        <f>'2024'!C21</f>
        <v>5.5222222222222221</v>
      </c>
      <c r="F149" s="14">
        <f t="shared" si="6"/>
        <v>40.699999999999996</v>
      </c>
      <c r="G149" s="35">
        <f t="shared" si="2"/>
        <v>-0.70747052575524327</v>
      </c>
      <c r="H149" s="36" t="str">
        <f>'2024'!D21</f>
        <v>Marshall</v>
      </c>
      <c r="I149" s="37">
        <f>'2024'!E21</f>
        <v>6</v>
      </c>
      <c r="J149" s="38">
        <f>'2024'!F21</f>
        <v>36938</v>
      </c>
      <c r="K149" s="39">
        <f>'2024'!G21</f>
        <v>24.205479452054796</v>
      </c>
      <c r="L149" s="39" t="str">
        <f>'2024'!H21</f>
        <v>SR</v>
      </c>
      <c r="M149" s="39">
        <f>'2024'!I21</f>
        <v>23.208219178082192</v>
      </c>
      <c r="N149" s="39" t="str">
        <f t="shared" si="3"/>
        <v>DYNAMIC</v>
      </c>
      <c r="O149" s="39" t="str">
        <f t="shared" si="9"/>
        <v>HORSE</v>
      </c>
      <c r="P149" s="37">
        <f>'2024'!J21</f>
        <v>71</v>
      </c>
      <c r="Q149" s="37">
        <f>'2024'!K21</f>
        <v>206</v>
      </c>
      <c r="R149" s="37">
        <f>'2024'!L21</f>
        <v>4.4000000000000004</v>
      </c>
      <c r="S149" s="40">
        <f>'2024'!M21</f>
        <v>165</v>
      </c>
      <c r="T149" s="41">
        <f>'2024'!N21</f>
        <v>0</v>
      </c>
      <c r="U149" s="42">
        <f>'2024'!O21</f>
        <v>2.811142346026067E-2</v>
      </c>
      <c r="V149" s="42">
        <f>'2024'!P21</f>
        <v>0.29176557738606324</v>
      </c>
      <c r="W149" s="42">
        <f>'2024'!Q21</f>
        <v>0.23707799279550976</v>
      </c>
      <c r="X149" s="42">
        <f>'2024'!R21</f>
        <v>0.3100883310088331</v>
      </c>
      <c r="Y149" s="42">
        <f>'2024'!S21</f>
        <v>0.3100883310088331</v>
      </c>
      <c r="Z149" s="42">
        <f>'2024'!T21</f>
        <v>0.23256624825662481</v>
      </c>
      <c r="AA149" s="42">
        <f>'2024'!U21</f>
        <v>1.7361111111111112E-2</v>
      </c>
      <c r="AB149" s="42">
        <f>'2024'!V21</f>
        <v>7.6259946949602128E-2</v>
      </c>
      <c r="AC149" s="42">
        <f>'2024'!W21</f>
        <v>7.6259946949602128E-2</v>
      </c>
      <c r="AD149" s="43">
        <f>'2024'!X21</f>
        <v>5.7194960212201593E-2</v>
      </c>
      <c r="AE149" s="44">
        <f>'2024'!Y21</f>
        <v>20.550684931506851</v>
      </c>
      <c r="AF149" s="45">
        <f>'2024'!Z21</f>
        <v>109.92247797281604</v>
      </c>
      <c r="AG149" s="45">
        <f>'2024'!AA21</f>
        <v>28.728030152747472</v>
      </c>
      <c r="AH149" s="45">
        <f>'2024'!AB21</f>
        <v>0.13333333333333333</v>
      </c>
      <c r="AI149" s="45">
        <f>'2024'!AC21</f>
        <v>5.8085106382978724</v>
      </c>
      <c r="AJ149" s="45">
        <f t="shared" si="4"/>
        <v>7.48</v>
      </c>
      <c r="AK149" s="45">
        <f t="shared" si="43"/>
        <v>0.11392405063291139</v>
      </c>
      <c r="AL149" s="45">
        <f>'2024'!AD21</f>
        <v>110.5</v>
      </c>
      <c r="AM149" s="45">
        <f>'2024'!AE21</f>
        <v>4.51</v>
      </c>
      <c r="AN149" s="46">
        <f>'2024'!AF21</f>
        <v>47.5</v>
      </c>
      <c r="AO149" s="47">
        <f>'2024'!AG21</f>
        <v>5</v>
      </c>
      <c r="AP149" s="48">
        <f>'2024'!AH21</f>
        <v>6</v>
      </c>
      <c r="AQ149" s="48">
        <f>'2024'!AI21</f>
        <v>3</v>
      </c>
      <c r="AR149" s="48">
        <f>'2024'!AJ21</f>
        <v>9</v>
      </c>
      <c r="AS149" s="48">
        <f>'2024'!AK21</f>
        <v>0</v>
      </c>
      <c r="AT149" s="48">
        <f>'2024'!AL21</f>
        <v>2</v>
      </c>
      <c r="AU149" s="48">
        <f>'2024'!AM21</f>
        <v>5</v>
      </c>
      <c r="AV149" s="48">
        <f>'2024'!AN21</f>
        <v>7</v>
      </c>
      <c r="AW149" s="49">
        <f>'2024'!AO21</f>
        <v>3</v>
      </c>
      <c r="AX149" s="50">
        <f>'2024'!AP21</f>
        <v>0</v>
      </c>
      <c r="AY149" s="55">
        <f>'2024'!AQ21</f>
        <v>0</v>
      </c>
      <c r="AZ149" s="56">
        <f>'2024'!AR21</f>
        <v>1783</v>
      </c>
      <c r="BA149" s="56">
        <f>'2024'!AS21</f>
        <v>0</v>
      </c>
      <c r="BB149" s="56">
        <f>'2024'!AT21</f>
        <v>18</v>
      </c>
      <c r="BC149" s="56">
        <f>'2024'!AU21</f>
        <v>0</v>
      </c>
      <c r="BD149" s="56">
        <f>'2024'!AV21</f>
        <v>0</v>
      </c>
      <c r="BE149" s="57">
        <f>'2024'!AW21</f>
        <v>0</v>
      </c>
      <c r="BF149" s="57">
        <f>'2024'!AX21</f>
        <v>0</v>
      </c>
      <c r="BG149" s="57">
        <f>'2024'!AY21</f>
        <v>0</v>
      </c>
      <c r="BH149" s="57">
        <f>'2024'!AZ21</f>
        <v>0</v>
      </c>
      <c r="BI149" s="56">
        <f>'2024'!BA21</f>
        <v>0</v>
      </c>
      <c r="BJ149" s="56">
        <f>'2024'!BB21</f>
        <v>2129</v>
      </c>
      <c r="BK149" s="56">
        <f>'2024'!BC21</f>
        <v>0</v>
      </c>
      <c r="BL149" s="56">
        <f>'2024'!BD21</f>
        <v>0</v>
      </c>
      <c r="BM149" s="58">
        <f>'2024'!BE21</f>
        <v>19</v>
      </c>
      <c r="BN149" s="55">
        <f>'2024'!BF21</f>
        <v>22</v>
      </c>
      <c r="BO149" s="56">
        <f>'2024'!BG21</f>
        <v>356.8</v>
      </c>
      <c r="BP149" s="56">
        <f>'2024'!BH21</f>
        <v>0</v>
      </c>
      <c r="BQ149" s="56">
        <f>'2024'!BI21</f>
        <v>3.4</v>
      </c>
      <c r="BR149" s="56">
        <f>'2024'!BJ21</f>
        <v>5</v>
      </c>
      <c r="BS149" s="56">
        <f>'2024'!BK21</f>
        <v>1</v>
      </c>
      <c r="BT149" s="57">
        <f>'2024'!BL21</f>
        <v>4.4000000000000004</v>
      </c>
      <c r="BU149" s="57">
        <f>'2024'!BM21</f>
        <v>64</v>
      </c>
      <c r="BV149" s="57">
        <f>'2024'!BN21</f>
        <v>3.2</v>
      </c>
      <c r="BW149" s="57">
        <f>'2024'!BO21</f>
        <v>0</v>
      </c>
      <c r="BX149" s="56">
        <f>'2024'!BP21</f>
        <v>0</v>
      </c>
      <c r="BY149" s="56">
        <f>'2024'!BQ21</f>
        <v>425.8</v>
      </c>
      <c r="BZ149" s="56">
        <f>'2024'!BR21</f>
        <v>0</v>
      </c>
      <c r="CA149" s="56">
        <f>'2024'!BS21</f>
        <v>0</v>
      </c>
      <c r="CB149" s="58">
        <f>'2024'!BT21</f>
        <v>3.8</v>
      </c>
      <c r="CC149" s="55">
        <f>'2024'!BU21</f>
        <v>1389</v>
      </c>
      <c r="CD149" s="56">
        <f>'2024'!BV21</f>
        <v>2109.9</v>
      </c>
      <c r="CE149" s="56">
        <f>'2024'!BW21</f>
        <v>23</v>
      </c>
      <c r="CF149" s="56">
        <f>'2024'!BX21</f>
        <v>37.699999999999996</v>
      </c>
      <c r="CG149" s="56">
        <f>'2024'!BY21</f>
        <v>250</v>
      </c>
      <c r="CH149" s="56">
        <f>'2024'!BZ21</f>
        <v>58</v>
      </c>
      <c r="CI149" s="57">
        <f>'2024'!CA21</f>
        <v>5.556</v>
      </c>
      <c r="CJ149" s="57">
        <f>'2024'!CB21</f>
        <v>87.1</v>
      </c>
      <c r="CK149" s="57">
        <f>'2024'!CC21</f>
        <v>3.53</v>
      </c>
      <c r="CL149" s="57">
        <f>'2024'!CD21</f>
        <v>38.9</v>
      </c>
      <c r="CM149" s="56">
        <f>'2024'!CE21</f>
        <v>344</v>
      </c>
      <c r="CN149" s="56">
        <f>'2024'!CF21</f>
        <v>3829.8</v>
      </c>
      <c r="CO149" s="56">
        <f>'2024'!CG21</f>
        <v>46</v>
      </c>
      <c r="CP149" s="56">
        <f>'2024'!CH21</f>
        <v>1</v>
      </c>
      <c r="CQ149" s="58">
        <f>'2024'!CI21</f>
        <v>18.2</v>
      </c>
      <c r="CR149" s="55">
        <f>'2024'!CJ21</f>
        <v>273</v>
      </c>
      <c r="CS149" s="56">
        <f>'2024'!CK21</f>
        <v>617.70000000000005</v>
      </c>
      <c r="CT149" s="56">
        <f>'2024'!CL21</f>
        <v>1</v>
      </c>
      <c r="CU149" s="56">
        <f>'2024'!CM21</f>
        <v>4.5</v>
      </c>
      <c r="CV149" s="56">
        <f>'2024'!CN21</f>
        <v>47</v>
      </c>
      <c r="CW149" s="56">
        <f>'2024'!CO21</f>
        <v>12</v>
      </c>
      <c r="CX149" s="57">
        <f>'2024'!CP21</f>
        <v>5.8085106382978724</v>
      </c>
      <c r="CY149" s="57">
        <f>'2024'!CQ21</f>
        <v>110.5</v>
      </c>
      <c r="CZ149" s="57">
        <f>'2024'!CR21</f>
        <v>4.51</v>
      </c>
      <c r="DA149" s="57">
        <f>'2024'!CS21</f>
        <v>37</v>
      </c>
      <c r="DB149" s="56">
        <f>'2024'!CT21</f>
        <v>10</v>
      </c>
      <c r="DC149" s="56">
        <f>'2024'!CU21</f>
        <v>576</v>
      </c>
      <c r="DD149" s="56">
        <f>'2024'!CV21</f>
        <v>2</v>
      </c>
      <c r="DE149" s="56">
        <f>'2024'!CW21</f>
        <v>1</v>
      </c>
      <c r="DF149" s="58">
        <f>'2024'!CX21</f>
        <v>3.5999999999999996</v>
      </c>
      <c r="DG149" s="55">
        <f>'2024'!CY21</f>
        <v>1127</v>
      </c>
      <c r="DH149" s="56">
        <f>'2024'!CZ21</f>
        <v>1587.6000000000001</v>
      </c>
      <c r="DI149" s="56">
        <f>'2024'!DA21</f>
        <v>15</v>
      </c>
      <c r="DJ149" s="56">
        <f>'2024'!DB21</f>
        <v>19.200000000000003</v>
      </c>
      <c r="DK149" s="56">
        <f>'2024'!DC21</f>
        <v>210</v>
      </c>
      <c r="DL149" s="56">
        <f>'2024'!DD21</f>
        <v>28</v>
      </c>
      <c r="DM149" s="57">
        <f>'2024'!DE21</f>
        <v>5.4</v>
      </c>
      <c r="DN149" s="57">
        <f>'2024'!DF21</f>
        <v>35.299999999999997</v>
      </c>
      <c r="DO149" s="57">
        <f>'2024'!DG21</f>
        <v>2.54</v>
      </c>
      <c r="DP149" s="57">
        <f>'2024'!DH21</f>
        <v>47.5</v>
      </c>
      <c r="DQ149" s="56">
        <f>'2024'!DI21</f>
        <v>207</v>
      </c>
      <c r="DR149" s="56">
        <f>'2024'!DJ21</f>
        <v>2714.3999999999996</v>
      </c>
      <c r="DS149" s="56">
        <f>'2024'!DK21</f>
        <v>27</v>
      </c>
      <c r="DT149" s="56">
        <f>'2024'!DL21</f>
        <v>1</v>
      </c>
      <c r="DU149" s="58">
        <f>'2024'!DM21</f>
        <v>10.8</v>
      </c>
    </row>
    <row r="150" spans="1:125" ht="15.75" customHeight="1" x14ac:dyDescent="0.2">
      <c r="A150" s="33">
        <f t="shared" si="0"/>
        <v>148</v>
      </c>
      <c r="B150" s="11">
        <f>'2024'!A22</f>
        <v>20</v>
      </c>
      <c r="C150" s="11">
        <v>2024</v>
      </c>
      <c r="D150" s="34" t="str">
        <f>'2024'!B22</f>
        <v>Carson Steele</v>
      </c>
      <c r="E150" s="14">
        <f>'2024'!C22</f>
        <v>5.5166666666666666</v>
      </c>
      <c r="F150" s="14">
        <f t="shared" si="6"/>
        <v>40.300000000000004</v>
      </c>
      <c r="G150" s="35">
        <f t="shared" si="2"/>
        <v>-0.7097553185196831</v>
      </c>
      <c r="H150" s="36" t="str">
        <f>'2024'!D22</f>
        <v>UCLA</v>
      </c>
      <c r="I150" s="37">
        <f>'2024'!E22</f>
        <v>5</v>
      </c>
      <c r="J150" s="38">
        <f>'2024'!F22</f>
        <v>37550</v>
      </c>
      <c r="K150" s="39">
        <f>'2024'!G22</f>
        <v>22.528767123287672</v>
      </c>
      <c r="L150" s="39" t="str">
        <f>'2024'!H22</f>
        <v>JR</v>
      </c>
      <c r="M150" s="39">
        <f>'2024'!I22</f>
        <v>21.531506849315068</v>
      </c>
      <c r="N150" s="39" t="str">
        <f t="shared" si="3"/>
        <v>BELL COW</v>
      </c>
      <c r="O150" s="39" t="str">
        <f t="shared" si="9"/>
        <v>HORSE</v>
      </c>
      <c r="P150" s="37">
        <f>'2024'!J22</f>
        <v>73</v>
      </c>
      <c r="Q150" s="37">
        <f>'2024'!K22</f>
        <v>215</v>
      </c>
      <c r="R150" s="37">
        <f>'2024'!L22</f>
        <v>4.55</v>
      </c>
      <c r="S150" s="40">
        <f>'2024'!M22</f>
        <v>0</v>
      </c>
      <c r="T150" s="41">
        <f>'2024'!N22</f>
        <v>0</v>
      </c>
      <c r="U150" s="42">
        <f>'2024'!O22</f>
        <v>0</v>
      </c>
      <c r="V150" s="42">
        <f>'2024'!P22</f>
        <v>0.1544727488151659</v>
      </c>
      <c r="W150" s="42">
        <f>'2024'!Q22</f>
        <v>0.23882960263751518</v>
      </c>
      <c r="X150" s="42">
        <f>'2024'!R22</f>
        <v>0.19667525169749475</v>
      </c>
      <c r="Y150" s="42">
        <f>'2024'!S22</f>
        <v>0.21775242716750498</v>
      </c>
      <c r="Z150" s="42">
        <f>'2024'!T22</f>
        <v>0.18508956309237923</v>
      </c>
      <c r="AA150" s="42">
        <f>'2024'!U22</f>
        <v>6.0539752005835154E-2</v>
      </c>
      <c r="AB150" s="42">
        <f>'2024'!V22</f>
        <v>5.9264107038976159E-2</v>
      </c>
      <c r="AC150" s="42">
        <f>'2024'!W22</f>
        <v>5.9901929522405653E-2</v>
      </c>
      <c r="AD150" s="43">
        <f>'2024'!X22</f>
        <v>5.0916640094044806E-2</v>
      </c>
      <c r="AE150" s="44">
        <f>'2024'!Y22</f>
        <v>18.873972602739727</v>
      </c>
      <c r="AF150" s="45">
        <f>'2024'!Z22</f>
        <v>100.32816496971834</v>
      </c>
      <c r="AG150" s="45">
        <f>'2024'!AA22</f>
        <v>28.362732219928692</v>
      </c>
      <c r="AH150" s="45">
        <f>'2024'!AB22</f>
        <v>0.23353293413173654</v>
      </c>
      <c r="AI150" s="45">
        <f>'2024'!AC22</f>
        <v>5.2871972318339102</v>
      </c>
      <c r="AJ150" s="45">
        <f t="shared" si="4"/>
        <v>8.3793103448275854</v>
      </c>
      <c r="AK150" s="45">
        <f t="shared" si="43"/>
        <v>9.2391304347826081E-2</v>
      </c>
      <c r="AL150" s="45">
        <f>'2024'!AD22</f>
        <v>132.6</v>
      </c>
      <c r="AM150" s="45">
        <f>'2024'!AE22</f>
        <v>4.0199999999999996</v>
      </c>
      <c r="AN150" s="46">
        <f>'2024'!AF22</f>
        <v>38.200000000000003</v>
      </c>
      <c r="AO150" s="47">
        <f>'2024'!AG22</f>
        <v>3</v>
      </c>
      <c r="AP150" s="48">
        <f>'2024'!AH22</f>
        <v>5</v>
      </c>
      <c r="AQ150" s="48">
        <f>'2024'!AI22</f>
        <v>8</v>
      </c>
      <c r="AR150" s="48">
        <f>'2024'!AJ22</f>
        <v>5</v>
      </c>
      <c r="AS150" s="48">
        <f>'2024'!AK22</f>
        <v>5</v>
      </c>
      <c r="AT150" s="48">
        <f>'2024'!AL22</f>
        <v>0</v>
      </c>
      <c r="AU150" s="48">
        <f>'2024'!AM22</f>
        <v>7</v>
      </c>
      <c r="AV150" s="48">
        <f>'2024'!AN22</f>
        <v>5</v>
      </c>
      <c r="AW150" s="49">
        <f>'2024'!AO22</f>
        <v>0</v>
      </c>
      <c r="AX150" s="50">
        <f>'2024'!AP22</f>
        <v>0</v>
      </c>
      <c r="AY150" s="55">
        <f>'2024'!AQ22</f>
        <v>0</v>
      </c>
      <c r="AZ150" s="56">
        <f>'2024'!AR22</f>
        <v>1</v>
      </c>
      <c r="BA150" s="56">
        <f>'2024'!AS22</f>
        <v>0</v>
      </c>
      <c r="BB150" s="56">
        <f>'2024'!AT22</f>
        <v>0</v>
      </c>
      <c r="BC150" s="56">
        <f>'2024'!AU22</f>
        <v>0</v>
      </c>
      <c r="BD150" s="56">
        <f>'2024'!AV22</f>
        <v>0</v>
      </c>
      <c r="BE150" s="57">
        <f>'2024'!AW22</f>
        <v>0</v>
      </c>
      <c r="BF150" s="57">
        <f>'2024'!AX22</f>
        <v>0</v>
      </c>
      <c r="BG150" s="57">
        <f>'2024'!AY22</f>
        <v>0</v>
      </c>
      <c r="BH150" s="57">
        <f>'2024'!AZ22</f>
        <v>0</v>
      </c>
      <c r="BI150" s="56">
        <f>'2024'!BA22</f>
        <v>0</v>
      </c>
      <c r="BJ150" s="56">
        <f>'2024'!BB22</f>
        <v>1</v>
      </c>
      <c r="BK150" s="56">
        <f>'2024'!BC22</f>
        <v>0</v>
      </c>
      <c r="BL150" s="56">
        <f>'2024'!BD22</f>
        <v>0</v>
      </c>
      <c r="BM150" s="58">
        <f>'2024'!BE22</f>
        <v>0</v>
      </c>
      <c r="BN150" s="55">
        <f>'2024'!BF22</f>
        <v>0</v>
      </c>
      <c r="BO150" s="56">
        <f>'2024'!BG22</f>
        <v>1</v>
      </c>
      <c r="BP150" s="56">
        <f>'2024'!BH22</f>
        <v>0</v>
      </c>
      <c r="BQ150" s="56">
        <f>'2024'!BI22</f>
        <v>0</v>
      </c>
      <c r="BR150" s="56">
        <f>'2024'!BJ22</f>
        <v>0</v>
      </c>
      <c r="BS150" s="56">
        <f>'2024'!BK22</f>
        <v>0</v>
      </c>
      <c r="BT150" s="57">
        <f>'2024'!BL22</f>
        <v>0</v>
      </c>
      <c r="BU150" s="57">
        <f>'2024'!BM22</f>
        <v>0</v>
      </c>
      <c r="BV150" s="57">
        <f>'2024'!BN22</f>
        <v>0</v>
      </c>
      <c r="BW150" s="57">
        <f>'2024'!BO22</f>
        <v>0</v>
      </c>
      <c r="BX150" s="56">
        <f>'2024'!BP22</f>
        <v>0</v>
      </c>
      <c r="BY150" s="56">
        <f>'2024'!BQ22</f>
        <v>1</v>
      </c>
      <c r="BZ150" s="56">
        <f>'2024'!BR22</f>
        <v>0</v>
      </c>
      <c r="CA150" s="56">
        <f>'2024'!BS22</f>
        <v>0</v>
      </c>
      <c r="CB150" s="58">
        <f>'2024'!BT22</f>
        <v>0</v>
      </c>
      <c r="CC150" s="55">
        <f>'2024'!BU22</f>
        <v>886</v>
      </c>
      <c r="CD150" s="56">
        <f>'2024'!BV22</f>
        <v>1690</v>
      </c>
      <c r="CE150" s="56">
        <f>'2024'!BW22</f>
        <v>6</v>
      </c>
      <c r="CF150" s="56">
        <f>'2024'!BX22</f>
        <v>16.900000000000002</v>
      </c>
      <c r="CG150" s="56">
        <f>'2024'!BY22</f>
        <v>192</v>
      </c>
      <c r="CH150" s="56">
        <f>'2024'!BZ22</f>
        <v>48</v>
      </c>
      <c r="CI150" s="57">
        <f>'2024'!CA22</f>
        <v>4.614583333333333</v>
      </c>
      <c r="CJ150" s="57">
        <f>'2024'!CB22</f>
        <v>92</v>
      </c>
      <c r="CK150" s="57">
        <f>'2024'!CC22</f>
        <v>3.61</v>
      </c>
      <c r="CL150" s="57">
        <f>'2024'!CD22</f>
        <v>31.4</v>
      </c>
      <c r="CM150" s="56">
        <f>'2024'!CE22</f>
        <v>157</v>
      </c>
      <c r="CN150" s="56">
        <f>'2024'!CF22</f>
        <v>2698.7999999999997</v>
      </c>
      <c r="CO150" s="56">
        <f>'2024'!CG22</f>
        <v>12</v>
      </c>
      <c r="CP150" s="56">
        <f>'2024'!CH22</f>
        <v>1</v>
      </c>
      <c r="CQ150" s="58">
        <f>'2024'!CI22</f>
        <v>18.2</v>
      </c>
      <c r="CR150" s="55">
        <f>'2024'!CJ22</f>
        <v>1528</v>
      </c>
      <c r="CS150" s="56">
        <f>'2024'!CK22</f>
        <v>1868.3999999999999</v>
      </c>
      <c r="CT150" s="56">
        <f>'2024'!CL22</f>
        <v>14</v>
      </c>
      <c r="CU150" s="56">
        <f>'2024'!CM22</f>
        <v>14.399999999999999</v>
      </c>
      <c r="CV150" s="56">
        <f>'2024'!CN22</f>
        <v>289</v>
      </c>
      <c r="CW150" s="56">
        <f>'2024'!CO22</f>
        <v>0</v>
      </c>
      <c r="CX150" s="57">
        <f>'2024'!CP22</f>
        <v>5.2871972318339102</v>
      </c>
      <c r="CY150" s="57">
        <f>'2024'!CQ22</f>
        <v>132.6</v>
      </c>
      <c r="CZ150" s="57">
        <f>'2024'!CR22</f>
        <v>4.0199999999999996</v>
      </c>
      <c r="DA150" s="57">
        <f>'2024'!CS22</f>
        <v>38.200000000000003</v>
      </c>
      <c r="DB150" s="56">
        <f>'2024'!CT22</f>
        <v>166</v>
      </c>
      <c r="DC150" s="56">
        <f>'2024'!CU22</f>
        <v>2742</v>
      </c>
      <c r="DD150" s="56">
        <f>'2024'!CV22</f>
        <v>29</v>
      </c>
      <c r="DE150" s="56">
        <f>'2024'!CW22</f>
        <v>1</v>
      </c>
      <c r="DF150" s="58">
        <f>'2024'!CX22</f>
        <v>18</v>
      </c>
      <c r="DG150" s="55">
        <f>'2024'!CY22</f>
        <v>845</v>
      </c>
      <c r="DH150" s="56">
        <f>'2024'!CZ22</f>
        <v>2374.8000000000002</v>
      </c>
      <c r="DI150" s="56">
        <f>'2024'!DA22</f>
        <v>6</v>
      </c>
      <c r="DJ150" s="56">
        <f>'2024'!DB22</f>
        <v>19.200000000000003</v>
      </c>
      <c r="DK150" s="56">
        <f>'2024'!DC22</f>
        <v>167</v>
      </c>
      <c r="DL150" s="56">
        <f>'2024'!DD22</f>
        <v>39</v>
      </c>
      <c r="DM150" s="57">
        <f>'2024'!DE22</f>
        <v>5.0999999999999996</v>
      </c>
      <c r="DN150" s="57">
        <f>'2024'!DF22</f>
        <v>98.4</v>
      </c>
      <c r="DO150" s="57">
        <f>'2024'!DG22</f>
        <v>3.85</v>
      </c>
      <c r="DP150" s="57">
        <f>'2024'!DH22</f>
        <v>22.4</v>
      </c>
      <c r="DQ150" s="56">
        <f>'2024'!DI22</f>
        <v>163</v>
      </c>
      <c r="DR150" s="56">
        <f>'2024'!DJ22</f>
        <v>2750.3999999999996</v>
      </c>
      <c r="DS150" s="56">
        <f>'2024'!DK22</f>
        <v>17</v>
      </c>
      <c r="DT150" s="56">
        <f>'2024'!DL22</f>
        <v>2</v>
      </c>
      <c r="DU150" s="58">
        <f>'2024'!DM22</f>
        <v>21.6</v>
      </c>
    </row>
    <row r="151" spans="1:125" ht="15.75" customHeight="1" x14ac:dyDescent="0.2">
      <c r="A151" s="33">
        <f t="shared" si="0"/>
        <v>149</v>
      </c>
      <c r="B151" s="11">
        <f>'2024'!A23</f>
        <v>21</v>
      </c>
      <c r="C151" s="11">
        <v>2024</v>
      </c>
      <c r="D151" s="34" t="str">
        <f>'2024'!B23</f>
        <v>Emani Bailey</v>
      </c>
      <c r="E151" s="14">
        <f>'2024'!C23</f>
        <v>5.5111111111111111</v>
      </c>
      <c r="F151" s="14">
        <f t="shared" si="6"/>
        <v>39.900000000000006</v>
      </c>
      <c r="G151" s="35">
        <f t="shared" si="2"/>
        <v>-0.71204011128412292</v>
      </c>
      <c r="H151" s="36" t="str">
        <f>'2024'!D23</f>
        <v>TCU</v>
      </c>
      <c r="I151" s="37">
        <f>'2024'!E23</f>
        <v>3</v>
      </c>
      <c r="J151" s="38">
        <f>'2024'!F23</f>
        <v>37223</v>
      </c>
      <c r="K151" s="39">
        <f>'2024'!G23</f>
        <v>23.424657534246574</v>
      </c>
      <c r="L151" s="39" t="str">
        <f>'2024'!H23</f>
        <v>RS JR</v>
      </c>
      <c r="M151" s="39">
        <f>'2024'!I23</f>
        <v>22.427397260273974</v>
      </c>
      <c r="N151" s="39" t="str">
        <f t="shared" si="3"/>
        <v>BELL CALF</v>
      </c>
      <c r="O151" s="39" t="str">
        <f t="shared" si="9"/>
        <v>SLASHER</v>
      </c>
      <c r="P151" s="37">
        <f>'2024'!J23</f>
        <v>67</v>
      </c>
      <c r="Q151" s="37">
        <f>'2024'!K23</f>
        <v>202</v>
      </c>
      <c r="R151" s="37">
        <f>'2024'!L23</f>
        <v>4.6100000000000003</v>
      </c>
      <c r="S151" s="40">
        <f>'2024'!M23</f>
        <v>0</v>
      </c>
      <c r="T151" s="41">
        <f>'2024'!N23</f>
        <v>0</v>
      </c>
      <c r="U151" s="42">
        <f>'2024'!O23</f>
        <v>4.7415836889521099E-2</v>
      </c>
      <c r="V151" s="42">
        <f>'2024'!P23</f>
        <v>0.17463883016208601</v>
      </c>
      <c r="W151" s="42">
        <f>'2024'!Q23</f>
        <v>0.11546914623837701</v>
      </c>
      <c r="X151" s="42">
        <f>'2024'!R23</f>
        <v>0.24908935076065997</v>
      </c>
      <c r="Y151" s="42">
        <f>'2024'!S23</f>
        <v>0.24908935076065997</v>
      </c>
      <c r="Z151" s="42">
        <f>'2024'!T23</f>
        <v>0.22418041568459399</v>
      </c>
      <c r="AA151" s="42">
        <f>'2024'!U23</f>
        <v>1.2639252226565945E-2</v>
      </c>
      <c r="AB151" s="42">
        <f>'2024'!V23</f>
        <v>4.9113815929959434E-2</v>
      </c>
      <c r="AC151" s="42">
        <f>'2024'!W23</f>
        <v>4.9113815929959434E-2</v>
      </c>
      <c r="AD151" s="43">
        <f>'2024'!X23</f>
        <v>4.4202434336963491E-2</v>
      </c>
      <c r="AE151" s="44">
        <f>'2024'!Y23</f>
        <v>19.769863013698629</v>
      </c>
      <c r="AF151" s="45">
        <f>'2024'!Z23</f>
        <v>89.44944773385231</v>
      </c>
      <c r="AG151" s="45">
        <f>'2024'!AA23</f>
        <v>31.634216974827357</v>
      </c>
      <c r="AH151" s="45">
        <f>'2024'!AB23</f>
        <v>0.31390134529147984</v>
      </c>
      <c r="AI151" s="45">
        <f>'2024'!AC23</f>
        <v>8</v>
      </c>
      <c r="AJ151" s="45">
        <f t="shared" si="4"/>
        <v>8.085106382978724</v>
      </c>
      <c r="AK151" s="45">
        <f t="shared" si="43"/>
        <v>0.10080645161290322</v>
      </c>
      <c r="AL151" s="45">
        <f>'2024'!AD23</f>
        <v>117.1</v>
      </c>
      <c r="AM151" s="45">
        <f>'2024'!AE23</f>
        <v>3.68</v>
      </c>
      <c r="AN151" s="46">
        <f>'2024'!AF23</f>
        <v>57.5</v>
      </c>
      <c r="AO151" s="47">
        <f>'2024'!AG23</f>
        <v>4</v>
      </c>
      <c r="AP151" s="48">
        <f>'2024'!AH23</f>
        <v>5</v>
      </c>
      <c r="AQ151" s="48">
        <f>'2024'!AI23</f>
        <v>5</v>
      </c>
      <c r="AR151" s="48">
        <f>'2024'!AJ23</f>
        <v>2</v>
      </c>
      <c r="AS151" s="48">
        <f>'2024'!AK23</f>
        <v>8</v>
      </c>
      <c r="AT151" s="48">
        <f>'2024'!AL23</f>
        <v>8</v>
      </c>
      <c r="AU151" s="48">
        <f>'2024'!AM23</f>
        <v>5</v>
      </c>
      <c r="AV151" s="48">
        <f>'2024'!AN23</f>
        <v>3</v>
      </c>
      <c r="AW151" s="49">
        <f>'2024'!AO23</f>
        <v>0</v>
      </c>
      <c r="AX151" s="50">
        <f>'2024'!AP23</f>
        <v>0</v>
      </c>
      <c r="AY151" s="55">
        <f>'2024'!AQ23</f>
        <v>0</v>
      </c>
      <c r="AZ151" s="56">
        <f>'2024'!AR23</f>
        <v>1</v>
      </c>
      <c r="BA151" s="56">
        <f>'2024'!AS23</f>
        <v>0</v>
      </c>
      <c r="BB151" s="56">
        <f>'2024'!AT23</f>
        <v>0</v>
      </c>
      <c r="BC151" s="56">
        <f>'2024'!AU23</f>
        <v>0</v>
      </c>
      <c r="BD151" s="56">
        <f>'2024'!AV23</f>
        <v>0</v>
      </c>
      <c r="BE151" s="57">
        <f>'2024'!AW23</f>
        <v>0</v>
      </c>
      <c r="BF151" s="57">
        <f>'2024'!AX23</f>
        <v>0</v>
      </c>
      <c r="BG151" s="57">
        <f>'2024'!AY23</f>
        <v>0</v>
      </c>
      <c r="BH151" s="57">
        <f>'2024'!AZ23</f>
        <v>0</v>
      </c>
      <c r="BI151" s="56">
        <f>'2024'!BA23</f>
        <v>0</v>
      </c>
      <c r="BJ151" s="56">
        <f>'2024'!BB23</f>
        <v>1</v>
      </c>
      <c r="BK151" s="56">
        <f>'2024'!BC23</f>
        <v>0</v>
      </c>
      <c r="BL151" s="56">
        <f>'2024'!BD23</f>
        <v>0</v>
      </c>
      <c r="BM151" s="58">
        <f>'2024'!BE23</f>
        <v>0</v>
      </c>
      <c r="BN151" s="55">
        <f>'2024'!BF23</f>
        <v>60</v>
      </c>
      <c r="BO151" s="56">
        <f>'2024'!BG23</f>
        <v>639.90000000000009</v>
      </c>
      <c r="BP151" s="56">
        <f>'2024'!BH23</f>
        <v>0</v>
      </c>
      <c r="BQ151" s="56">
        <f>'2024'!BI23</f>
        <v>6.8999999999999995</v>
      </c>
      <c r="BR151" s="56">
        <f>'2024'!BJ23</f>
        <v>10</v>
      </c>
      <c r="BS151" s="56">
        <f>'2024'!BK23</f>
        <v>3</v>
      </c>
      <c r="BT151" s="57">
        <f>'2024'!BL23</f>
        <v>6</v>
      </c>
      <c r="BU151" s="57">
        <f>'2024'!BM23</f>
        <v>123</v>
      </c>
      <c r="BV151" s="57">
        <f>'2024'!BN23</f>
        <v>4.0999999999999996</v>
      </c>
      <c r="BW151" s="57">
        <f>'2024'!BO23</f>
        <v>41.7</v>
      </c>
      <c r="BX151" s="56">
        <f>'2024'!BP23</f>
        <v>0</v>
      </c>
      <c r="BY151" s="56">
        <f>'2024'!BQ23</f>
        <v>625.5</v>
      </c>
      <c r="BZ151" s="56">
        <f>'2024'!BR23</f>
        <v>0</v>
      </c>
      <c r="CA151" s="56">
        <f>'2024'!BS23</f>
        <v>0</v>
      </c>
      <c r="CB151" s="58">
        <f>'2024'!BT23</f>
        <v>5.4</v>
      </c>
      <c r="CC151" s="55">
        <f>'2024'!BU23</f>
        <v>640</v>
      </c>
      <c r="CD151" s="56">
        <f>'2024'!BV23</f>
        <v>2136.1999999999998</v>
      </c>
      <c r="CE151" s="56">
        <f>'2024'!BW23</f>
        <v>8</v>
      </c>
      <c r="CF151" s="56">
        <f>'2024'!BX23</f>
        <v>26.4</v>
      </c>
      <c r="CG151" s="56">
        <f>'2024'!BY23</f>
        <v>103</v>
      </c>
      <c r="CH151" s="56">
        <f>'2024'!BZ23</f>
        <v>24</v>
      </c>
      <c r="CI151" s="57">
        <f>'2024'!CA23</f>
        <v>6.2</v>
      </c>
      <c r="CJ151" s="57">
        <f>'2024'!CB23</f>
        <v>80.7</v>
      </c>
      <c r="CK151" s="57">
        <f>'2024'!CC23</f>
        <v>3.17</v>
      </c>
      <c r="CL151" s="57">
        <f>'2024'!CD23</f>
        <v>31.1</v>
      </c>
      <c r="CM151" s="56">
        <f>'2024'!CE23</f>
        <v>153</v>
      </c>
      <c r="CN151" s="56">
        <f>'2024'!CF23</f>
        <v>2404.6</v>
      </c>
      <c r="CO151" s="56">
        <f>'2024'!CG23</f>
        <v>15</v>
      </c>
      <c r="CP151" s="56">
        <f>'2024'!CH23</f>
        <v>0</v>
      </c>
      <c r="CQ151" s="58">
        <f>'2024'!CI23</f>
        <v>17.600000000000001</v>
      </c>
      <c r="CR151" s="55">
        <f>'2024'!CJ23</f>
        <v>640</v>
      </c>
      <c r="CS151" s="56">
        <f>'2024'!CK23</f>
        <v>2512.9</v>
      </c>
      <c r="CT151" s="56">
        <f>'2024'!CL23</f>
        <v>2</v>
      </c>
      <c r="CU151" s="56">
        <f>'2024'!CM23</f>
        <v>32.5</v>
      </c>
      <c r="CV151" s="56">
        <f>'2024'!CN23</f>
        <v>31</v>
      </c>
      <c r="CW151" s="56">
        <f>'2024'!CO23</f>
        <v>5</v>
      </c>
      <c r="CX151" s="57">
        <f>'2024'!CP23</f>
        <v>8</v>
      </c>
      <c r="CY151" s="57">
        <f>'2024'!CQ23</f>
        <v>88.7</v>
      </c>
      <c r="CZ151" s="57">
        <f>'2024'!CR23</f>
        <v>3.06</v>
      </c>
      <c r="DA151" s="57">
        <f>'2024'!CS23</f>
        <v>57.5</v>
      </c>
      <c r="DB151" s="56">
        <f>'2024'!CT23</f>
        <v>43</v>
      </c>
      <c r="DC151" s="56">
        <f>'2024'!CU23</f>
        <v>3402.1</v>
      </c>
      <c r="DD151" s="56">
        <f>'2024'!CV23</f>
        <v>7</v>
      </c>
      <c r="DE151" s="56">
        <f>'2024'!CW23</f>
        <v>0</v>
      </c>
      <c r="DF151" s="58">
        <f>'2024'!CX23</f>
        <v>28.6</v>
      </c>
      <c r="DG151" s="55">
        <f>'2024'!CY23</f>
        <v>1211</v>
      </c>
      <c r="DH151" s="56">
        <f>'2024'!CZ23</f>
        <v>1854</v>
      </c>
      <c r="DI151" s="56">
        <f>'2024'!DA23</f>
        <v>8</v>
      </c>
      <c r="DJ151" s="56">
        <f>'2024'!DB23</f>
        <v>19.200000000000003</v>
      </c>
      <c r="DK151" s="56">
        <f>'2024'!DC23</f>
        <v>223</v>
      </c>
      <c r="DL151" s="56">
        <f>'2024'!DD23</f>
        <v>70</v>
      </c>
      <c r="DM151" s="57">
        <f>'2024'!DE23</f>
        <v>5.4</v>
      </c>
      <c r="DN151" s="57">
        <f>'2024'!DF23</f>
        <v>117.1</v>
      </c>
      <c r="DO151" s="57">
        <f>'2024'!DG23</f>
        <v>3.68</v>
      </c>
      <c r="DP151" s="57">
        <f>'2024'!DH23</f>
        <v>43.9</v>
      </c>
      <c r="DQ151" s="56">
        <f>'2024'!DI23</f>
        <v>184</v>
      </c>
      <c r="DR151" s="56">
        <f>'2024'!DJ23</f>
        <v>3746.3999999999996</v>
      </c>
      <c r="DS151" s="56">
        <f>'2024'!DK23</f>
        <v>25</v>
      </c>
      <c r="DT151" s="56">
        <f>'2024'!DL23</f>
        <v>1</v>
      </c>
      <c r="DU151" s="58">
        <f>'2024'!DM23</f>
        <v>27.599999999999998</v>
      </c>
    </row>
    <row r="152" spans="1:125" ht="15.75" customHeight="1" x14ac:dyDescent="0.2">
      <c r="A152" s="33">
        <f t="shared" si="0"/>
        <v>150</v>
      </c>
      <c r="B152" s="11">
        <f>'2022'!A20</f>
        <v>18</v>
      </c>
      <c r="C152" s="11">
        <v>2022</v>
      </c>
      <c r="D152" s="34" t="str">
        <f>'2022'!B20</f>
        <v>Keaontay Ingram</v>
      </c>
      <c r="E152" s="14">
        <f>'2022'!C20</f>
        <v>5.4944444444444445</v>
      </c>
      <c r="F152" s="14">
        <f t="shared" si="6"/>
        <v>39.5</v>
      </c>
      <c r="G152" s="35">
        <f t="shared" si="2"/>
        <v>-0.71889448957744251</v>
      </c>
      <c r="H152" s="36" t="str">
        <f>'2022'!D20</f>
        <v>USC</v>
      </c>
      <c r="I152" s="37">
        <f>'2022'!E20</f>
        <v>5</v>
      </c>
      <c r="J152" s="38">
        <f>'2022'!F20</f>
        <v>36459</v>
      </c>
      <c r="K152" s="39">
        <f>'2022'!G20</f>
        <v>25.517808219178082</v>
      </c>
      <c r="L152" s="39" t="str">
        <f>'2022'!H20</f>
        <v>SR</v>
      </c>
      <c r="M152" s="39">
        <f>'2022'!I20</f>
        <v>22.520547945205479</v>
      </c>
      <c r="N152" s="39" t="str">
        <f t="shared" si="3"/>
        <v>BELL COW</v>
      </c>
      <c r="O152" s="39" t="str">
        <f t="shared" si="9"/>
        <v>PLODDER</v>
      </c>
      <c r="P152" s="37">
        <f>'2022'!J20</f>
        <v>72</v>
      </c>
      <c r="Q152" s="37">
        <f>'2022'!K20</f>
        <v>221</v>
      </c>
      <c r="R152" s="37">
        <f>'2022'!L20</f>
        <v>4.53</v>
      </c>
      <c r="S152" s="40">
        <f>'2022'!M20</f>
        <v>201</v>
      </c>
      <c r="T152" s="41">
        <f>'2022'!N20</f>
        <v>0</v>
      </c>
      <c r="U152" s="42">
        <f>'2022'!O20</f>
        <v>0.16810427448725321</v>
      </c>
      <c r="V152" s="42">
        <f>'2022'!P20</f>
        <v>0.17998678996036988</v>
      </c>
      <c r="W152" s="42">
        <f>'2022'!Q20</f>
        <v>7.2991165334455196E-2</v>
      </c>
      <c r="X152" s="42">
        <f>'2022'!R20</f>
        <v>0.20030035667354984</v>
      </c>
      <c r="Y152" s="42">
        <f>'2022'!S20</f>
        <v>0.20030035667354984</v>
      </c>
      <c r="Z152" s="42">
        <f>'2022'!T20</f>
        <v>0.17025530317251736</v>
      </c>
      <c r="AA152" s="42">
        <f>'2022'!U20</f>
        <v>3.6772581220992501E-2</v>
      </c>
      <c r="AB152" s="42">
        <f>'2022'!V20</f>
        <v>4.357541899441341E-2</v>
      </c>
      <c r="AC152" s="42">
        <f>'2022'!W20</f>
        <v>4.357541899441341E-2</v>
      </c>
      <c r="AD152" s="43">
        <f>'2022'!X20</f>
        <v>3.7039106145251396E-2</v>
      </c>
      <c r="AE152" s="44">
        <f>'2022'!Y20</f>
        <v>18.863013698630137</v>
      </c>
      <c r="AF152" s="45">
        <f>'2022'!Z20</f>
        <v>104.96136290292813</v>
      </c>
      <c r="AG152" s="45">
        <f>'2022'!AA20</f>
        <v>29.969714506172842</v>
      </c>
      <c r="AH152" s="45">
        <f>'2022'!AB20</f>
        <v>0.22435897435897437</v>
      </c>
      <c r="AI152" s="45">
        <f>'2022'!AC20</f>
        <v>5.8</v>
      </c>
      <c r="AJ152" s="45">
        <f t="shared" si="4"/>
        <v>9.3661971830985919</v>
      </c>
      <c r="AK152" s="45">
        <f t="shared" si="43"/>
        <v>0.12359550561797752</v>
      </c>
      <c r="AL152" s="45">
        <f>'2022'!AD20</f>
        <v>89.5</v>
      </c>
      <c r="AM152" s="45">
        <f>'2022'!AE20</f>
        <v>3.71</v>
      </c>
      <c r="AN152" s="46">
        <f>'2022'!AF20</f>
        <v>39.700000000000003</v>
      </c>
      <c r="AO152" s="47">
        <f>'2022'!AG20</f>
        <v>3</v>
      </c>
      <c r="AP152" s="48">
        <f>'2022'!AH20</f>
        <v>4</v>
      </c>
      <c r="AQ152" s="48">
        <f>'2022'!AI20</f>
        <v>8</v>
      </c>
      <c r="AR152" s="48">
        <f t="shared" ref="AR152:AR154" si="52">IF(AF152&gt;113.25,10,IF(AF152&gt;=107.84,9,IF(AF152&gt;=105.37,8,IF(AF152&gt;=103.25,7,IF(AF152&gt;=100.55,6,IF(AF152&gt;=98.75,5,IF(AF152&gt;=96.08,4,IF(AF152&gt;=94.39,3,IF(AF152&gt;=88.43,2,IF(AF152&gt;=85.16,1,IF(AF152&lt;85.16,0,FALSE)))))))))))</f>
        <v>7</v>
      </c>
      <c r="AS152" s="48">
        <f>'2022'!AK20</f>
        <v>5</v>
      </c>
      <c r="AT152" s="48">
        <f>'2022'!AL20</f>
        <v>2</v>
      </c>
      <c r="AU152" s="48">
        <f>'2022'!AM20</f>
        <v>3</v>
      </c>
      <c r="AV152" s="48">
        <f>'2022'!AN20</f>
        <v>3</v>
      </c>
      <c r="AW152" s="49" t="str">
        <f t="shared" ref="AW152:AW154" si="53">IF(S152=1,10,IF(S152=2,7,IF(S152=3,6,IF(S152=4,4,IF(S152=5,3,IF(S152=6,2,IF(S152=7,1,IF(S152=0,0,"-"))))))))</f>
        <v>-</v>
      </c>
      <c r="AX152" s="50">
        <f>'2022'!AP20</f>
        <v>0</v>
      </c>
      <c r="AY152" s="55">
        <f>'2022'!AQ20</f>
        <v>0</v>
      </c>
      <c r="AZ152" s="56">
        <f>'2022'!AR20</f>
        <v>2591</v>
      </c>
      <c r="BA152" s="56">
        <f>'2022'!AS20</f>
        <v>0</v>
      </c>
      <c r="BB152" s="56">
        <f>'2022'!AT20</f>
        <v>29</v>
      </c>
      <c r="BC152" s="56">
        <f>'2022'!AU20</f>
        <v>0</v>
      </c>
      <c r="BD152" s="56">
        <f>'2022'!AV20</f>
        <v>0</v>
      </c>
      <c r="BE152" s="57">
        <f>'2022'!AW20</f>
        <v>2</v>
      </c>
      <c r="BF152" s="57">
        <f>'2022'!AX20</f>
        <v>0</v>
      </c>
      <c r="BG152" s="57">
        <f>'2022'!AY20</f>
        <v>0</v>
      </c>
      <c r="BH152" s="57">
        <f>'2022'!AZ20</f>
        <v>0</v>
      </c>
      <c r="BI152" s="56">
        <f>'2022'!BA20</f>
        <v>0</v>
      </c>
      <c r="BJ152" s="56">
        <f>'2022'!BB20</f>
        <v>3365</v>
      </c>
      <c r="BK152" s="56">
        <f>'2022'!BC20</f>
        <v>0</v>
      </c>
      <c r="BL152" s="56">
        <f>'2022'!BD20</f>
        <v>0</v>
      </c>
      <c r="BM152" s="58">
        <f>'2022'!BE20</f>
        <v>18</v>
      </c>
      <c r="BN152" s="55">
        <f>'2022'!BF20</f>
        <v>708</v>
      </c>
      <c r="BO152" s="56">
        <f>'2022'!BG20</f>
        <v>1602</v>
      </c>
      <c r="BP152" s="56">
        <f>'2022'!BH20</f>
        <v>3</v>
      </c>
      <c r="BQ152" s="56">
        <f>'2022'!BI20</f>
        <v>17</v>
      </c>
      <c r="BR152" s="56">
        <f>'2022'!BJ20</f>
        <v>142</v>
      </c>
      <c r="BS152" s="56">
        <f>'2022'!BK20</f>
        <v>29</v>
      </c>
      <c r="BT152" s="57">
        <f>'2022'!BL20</f>
        <v>5</v>
      </c>
      <c r="BU152" s="57">
        <f>'2022'!BM20</f>
        <v>66.8</v>
      </c>
      <c r="BV152" s="57">
        <f>'2022'!BN20</f>
        <v>3.05</v>
      </c>
      <c r="BW152" s="57">
        <f>'2022'!BO20</f>
        <v>28.2</v>
      </c>
      <c r="BX152" s="56">
        <f>'2022'!BP20</f>
        <v>169</v>
      </c>
      <c r="BY152" s="56">
        <f>'2022'!BQ20</f>
        <v>3615</v>
      </c>
      <c r="BZ152" s="56">
        <f>'2022'!BR20</f>
        <v>8</v>
      </c>
      <c r="CA152" s="56">
        <f>'2022'!BS20</f>
        <v>0</v>
      </c>
      <c r="CB152" s="58">
        <f>'2022'!BT20</f>
        <v>28</v>
      </c>
      <c r="CC152" s="55">
        <f>'2022'!BU20</f>
        <v>853</v>
      </c>
      <c r="CD152" s="56">
        <f>'2022'!BV20</f>
        <v>2295</v>
      </c>
      <c r="CE152" s="56">
        <f>'2022'!BW20</f>
        <v>7</v>
      </c>
      <c r="CF152" s="56">
        <f>'2022'!BX20</f>
        <v>26</v>
      </c>
      <c r="CG152" s="56">
        <f>'2022'!BY20</f>
        <v>143</v>
      </c>
      <c r="CH152" s="56">
        <f>'2022'!BZ20</f>
        <v>38</v>
      </c>
      <c r="CI152" s="57">
        <f>'2022'!CA20</f>
        <v>6</v>
      </c>
      <c r="CJ152" s="57">
        <f>'2022'!CB20</f>
        <v>105.9</v>
      </c>
      <c r="CK152" s="57">
        <f>'2022'!CC20</f>
        <v>3.66</v>
      </c>
      <c r="CL152" s="57">
        <f>'2022'!CD20</f>
        <v>38.299999999999997</v>
      </c>
      <c r="CM152" s="56">
        <f>'2022'!CE20</f>
        <v>237</v>
      </c>
      <c r="CN152" s="56">
        <f>'2022'!CF20</f>
        <v>3761</v>
      </c>
      <c r="CO152" s="56">
        <f>'2022'!CG20</f>
        <v>30</v>
      </c>
      <c r="CP152" s="56">
        <f>'2022'!CH20</f>
        <v>0</v>
      </c>
      <c r="CQ152" s="58">
        <f>'2022'!CI20</f>
        <v>32</v>
      </c>
      <c r="CR152" s="55">
        <f>'2022'!CJ20</f>
        <v>244</v>
      </c>
      <c r="CS152" s="56">
        <f>'2022'!CK20</f>
        <v>1953</v>
      </c>
      <c r="CT152" s="56">
        <f>'2022'!CL20</f>
        <v>1</v>
      </c>
      <c r="CU152" s="56">
        <f>'2022'!CM20</f>
        <v>20</v>
      </c>
      <c r="CV152" s="56">
        <f>'2022'!CN20</f>
        <v>53</v>
      </c>
      <c r="CW152" s="56">
        <f>'2022'!CO20</f>
        <v>11</v>
      </c>
      <c r="CX152" s="57">
        <f>'2022'!CP20</f>
        <v>4.5999999999999996</v>
      </c>
      <c r="CY152" s="57">
        <f>'2022'!CQ20</f>
        <v>58.3</v>
      </c>
      <c r="CZ152" s="57">
        <f>'2022'!CR20</f>
        <v>2.87</v>
      </c>
      <c r="DA152" s="57">
        <f>'2022'!CS20</f>
        <v>17.2</v>
      </c>
      <c r="DB152" s="56">
        <f>'2022'!CT20</f>
        <v>103</v>
      </c>
      <c r="DC152" s="56">
        <f>'2022'!CU20</f>
        <v>2801</v>
      </c>
      <c r="DD152" s="56">
        <f>'2022'!CV20</f>
        <v>11</v>
      </c>
      <c r="DE152" s="56">
        <f>'2022'!CW20</f>
        <v>0</v>
      </c>
      <c r="DF152" s="58">
        <f>'2022'!CX20</f>
        <v>32</v>
      </c>
      <c r="DG152" s="55">
        <f>'2022'!CY20</f>
        <v>911</v>
      </c>
      <c r="DH152" s="56">
        <f>'2022'!CZ20</f>
        <v>1747</v>
      </c>
      <c r="DI152" s="56">
        <f>'2022'!DA20</f>
        <v>5</v>
      </c>
      <c r="DJ152" s="56">
        <f>'2022'!DB20</f>
        <v>16</v>
      </c>
      <c r="DK152" s="56">
        <f>'2022'!DC20</f>
        <v>156</v>
      </c>
      <c r="DL152" s="56">
        <f>'2022'!DD20</f>
        <v>35</v>
      </c>
      <c r="DM152" s="57">
        <f>'2022'!DE20</f>
        <v>5.8</v>
      </c>
      <c r="DN152" s="57">
        <f>'2022'!DF20</f>
        <v>89.5</v>
      </c>
      <c r="DO152" s="57">
        <f>'2022'!DG20</f>
        <v>3.71</v>
      </c>
      <c r="DP152" s="57">
        <f>'2022'!DH20</f>
        <v>39.700000000000003</v>
      </c>
      <c r="DQ152" s="56">
        <f>'2022'!DI20</f>
        <v>156</v>
      </c>
      <c r="DR152" s="56">
        <f>'2022'!DJ20</f>
        <v>3580</v>
      </c>
      <c r="DS152" s="56">
        <f>'2022'!DK20</f>
        <v>22</v>
      </c>
      <c r="DT152" s="56">
        <f>'2022'!DL20</f>
        <v>0</v>
      </c>
      <c r="DU152" s="58">
        <f>'2022'!DM20</f>
        <v>21</v>
      </c>
    </row>
    <row r="153" spans="1:125" ht="15.75" customHeight="1" x14ac:dyDescent="0.2">
      <c r="A153" s="33">
        <f t="shared" si="0"/>
        <v>151</v>
      </c>
      <c r="B153" s="11">
        <f>'2020'!A17</f>
        <v>15</v>
      </c>
      <c r="C153" s="11">
        <v>2020</v>
      </c>
      <c r="D153" s="34" t="str">
        <f>'2020'!B17</f>
        <v>La'mical Perine</v>
      </c>
      <c r="E153" s="14">
        <f>'2020'!C17</f>
        <v>5.4833333333333334</v>
      </c>
      <c r="F153" s="14">
        <f t="shared" si="6"/>
        <v>39.1</v>
      </c>
      <c r="G153" s="35">
        <f t="shared" si="2"/>
        <v>-0.72346407510632216</v>
      </c>
      <c r="H153" s="36" t="str">
        <f>'2020'!D17</f>
        <v>Florida</v>
      </c>
      <c r="I153" s="37">
        <f>'2020'!E17</f>
        <v>1</v>
      </c>
      <c r="J153" s="38">
        <f>'2020'!F17</f>
        <v>35825</v>
      </c>
      <c r="K153" s="39">
        <f>'2020'!G17</f>
        <v>27.254794520547946</v>
      </c>
      <c r="L153" s="39" t="str">
        <f>'2020'!H17</f>
        <v>SR</v>
      </c>
      <c r="M153" s="39">
        <f>'2020'!I17</f>
        <v>22.243835616438357</v>
      </c>
      <c r="N153" s="39" t="str">
        <f t="shared" si="3"/>
        <v>BELL CALF</v>
      </c>
      <c r="O153" s="39" t="str">
        <f t="shared" si="9"/>
        <v>+RECEIVER</v>
      </c>
      <c r="P153" s="37">
        <f>'2020'!J17</f>
        <v>70</v>
      </c>
      <c r="Q153" s="37">
        <f>'2020'!K17</f>
        <v>216</v>
      </c>
      <c r="R153" s="37">
        <f>'2020'!L17</f>
        <v>4.62</v>
      </c>
      <c r="S153" s="40">
        <f>'2020'!M17</f>
        <v>120</v>
      </c>
      <c r="T153" s="41">
        <f>'2020'!N17</f>
        <v>0</v>
      </c>
      <c r="U153" s="42">
        <f>'2020'!O17</f>
        <v>0.13059033989266547</v>
      </c>
      <c r="V153" s="42">
        <f>'2020'!P17</f>
        <v>0.17104194857916102</v>
      </c>
      <c r="W153" s="42">
        <f>'2020'!Q17</f>
        <v>0.17919596178114297</v>
      </c>
      <c r="X153" s="42">
        <f>'2020'!R17</f>
        <v>0.16901911738431302</v>
      </c>
      <c r="Y153" s="42">
        <f>'2020'!S17</f>
        <v>0.17410753958272801</v>
      </c>
      <c r="Z153" s="42">
        <f>'2020'!T17</f>
        <v>0.17410753958272801</v>
      </c>
      <c r="AA153" s="42">
        <f>'2020'!U17</f>
        <v>6.1239193083573486E-2</v>
      </c>
      <c r="AB153" s="42">
        <f>'2020'!V17</f>
        <v>6.9053708439897693E-2</v>
      </c>
      <c r="AC153" s="42">
        <f>'2020'!W17</f>
        <v>6.9053708439897693E-2</v>
      </c>
      <c r="AD153" s="43">
        <f>'2020'!X17</f>
        <v>6.9053708439897693E-2</v>
      </c>
      <c r="AE153" s="44">
        <f>'2020'!Y17</f>
        <v>19.600000000000001</v>
      </c>
      <c r="AF153" s="45">
        <f>'2020'!Z17</f>
        <v>94.823470132593457</v>
      </c>
      <c r="AG153" s="45">
        <f>'2020'!AA17</f>
        <v>30.98938775510204</v>
      </c>
      <c r="AH153" s="45">
        <f>'2020'!AB17</f>
        <v>0.18181818181818182</v>
      </c>
      <c r="AI153" s="45">
        <f>'2020'!AC17</f>
        <v>6.1</v>
      </c>
      <c r="AJ153" s="45">
        <f t="shared" si="4"/>
        <v>10.348484848484848</v>
      </c>
      <c r="AK153" s="45">
        <f t="shared" si="43"/>
        <v>0.23699421965317918</v>
      </c>
      <c r="AL153" s="45">
        <f>'2020'!AD17</f>
        <v>69.099999999999994</v>
      </c>
      <c r="AM153" s="45">
        <f>'2020'!AE17</f>
        <v>3.73</v>
      </c>
      <c r="AN153" s="46">
        <f>'2020'!AF17</f>
        <v>39.4</v>
      </c>
      <c r="AO153" s="47">
        <f>'2020'!AG17</f>
        <v>3</v>
      </c>
      <c r="AP153" s="48">
        <f>'2020'!AH17</f>
        <v>7</v>
      </c>
      <c r="AQ153" s="48">
        <f>'2020'!AI17</f>
        <v>6</v>
      </c>
      <c r="AR153" s="48">
        <f t="shared" si="52"/>
        <v>3</v>
      </c>
      <c r="AS153" s="48">
        <f>'2020'!AK17</f>
        <v>2</v>
      </c>
      <c r="AT153" s="48">
        <f>'2020'!AL17</f>
        <v>3</v>
      </c>
      <c r="AU153" s="48">
        <f>'2020'!AM17</f>
        <v>1</v>
      </c>
      <c r="AV153" s="48">
        <f>'2020'!AN17</f>
        <v>3</v>
      </c>
      <c r="AW153" s="49" t="str">
        <f t="shared" si="53"/>
        <v>-</v>
      </c>
      <c r="AX153" s="50">
        <f>'2020'!AP17</f>
        <v>0</v>
      </c>
      <c r="AY153" s="55">
        <f>'2020'!AQ17</f>
        <v>0</v>
      </c>
      <c r="AZ153" s="56">
        <f>'2020'!AR17</f>
        <v>1777</v>
      </c>
      <c r="BA153" s="56">
        <f>'2020'!AS17</f>
        <v>0</v>
      </c>
      <c r="BB153" s="56">
        <f>'2020'!AT17</f>
        <v>19</v>
      </c>
      <c r="BC153" s="56">
        <f>'2020'!AU17</f>
        <v>0</v>
      </c>
      <c r="BD153" s="56">
        <f>'2020'!AV17</f>
        <v>0</v>
      </c>
      <c r="BE153" s="57">
        <f>'2020'!AW17</f>
        <v>0</v>
      </c>
      <c r="BF153" s="57">
        <f>'2020'!AX17</f>
        <v>0</v>
      </c>
      <c r="BG153" s="57">
        <f>'2020'!AY17</f>
        <v>0</v>
      </c>
      <c r="BH153" s="57">
        <f>'2020'!AZ17</f>
        <v>0</v>
      </c>
      <c r="BI153" s="56">
        <f>'2020'!BA17</f>
        <v>0</v>
      </c>
      <c r="BJ153" s="56">
        <f>'2020'!BB17</f>
        <v>2899</v>
      </c>
      <c r="BK153" s="56">
        <f>'2020'!BC17</f>
        <v>0</v>
      </c>
      <c r="BL153" s="56">
        <f>'2020'!BD17</f>
        <v>0</v>
      </c>
      <c r="BM153" s="58">
        <f>'2020'!BE17</f>
        <v>20</v>
      </c>
      <c r="BN153" s="55">
        <f>'2020'!BF17</f>
        <v>421</v>
      </c>
      <c r="BO153" s="56">
        <f>'2020'!BG17</f>
        <v>1667</v>
      </c>
      <c r="BP153" s="56">
        <f>'2020'!BH17</f>
        <v>1</v>
      </c>
      <c r="BQ153" s="56">
        <f>'2020'!BI17</f>
        <v>11</v>
      </c>
      <c r="BR153" s="56">
        <f>'2020'!BJ17</f>
        <v>91</v>
      </c>
      <c r="BS153" s="56">
        <f>'2020'!BK17</f>
        <v>15</v>
      </c>
      <c r="BT153" s="57">
        <f>'2020'!BL17</f>
        <v>4.5999999999999996</v>
      </c>
      <c r="BU153" s="57">
        <f>'2020'!BM17</f>
        <v>45.9</v>
      </c>
      <c r="BV153" s="57">
        <f>'2020'!BN17</f>
        <v>2.73</v>
      </c>
      <c r="BW153" s="57">
        <f>'2020'!BO17</f>
        <v>31.8</v>
      </c>
      <c r="BX153" s="56">
        <f>'2020'!BP17</f>
        <v>163</v>
      </c>
      <c r="BY153" s="56">
        <f>'2020'!BQ17</f>
        <v>2805</v>
      </c>
      <c r="BZ153" s="56">
        <f>'2020'!BR17</f>
        <v>10</v>
      </c>
      <c r="CA153" s="56">
        <f>'2020'!BS17</f>
        <v>0</v>
      </c>
      <c r="CB153" s="58">
        <f>'2020'!BT17</f>
        <v>18</v>
      </c>
      <c r="CC153" s="55">
        <f>'2020'!BU17</f>
        <v>552</v>
      </c>
      <c r="CD153" s="56">
        <f>'2020'!BV17</f>
        <v>1720</v>
      </c>
      <c r="CE153" s="56">
        <f>'2020'!BW17</f>
        <v>8</v>
      </c>
      <c r="CF153" s="56">
        <f>'2020'!BX17</f>
        <v>15</v>
      </c>
      <c r="CG153" s="56">
        <f>'2020'!BY17</f>
        <v>136</v>
      </c>
      <c r="CH153" s="56">
        <f>'2020'!BZ17</f>
        <v>28</v>
      </c>
      <c r="CI153" s="57">
        <f>'2020'!CA17</f>
        <v>4.0999999999999996</v>
      </c>
      <c r="CJ153" s="57">
        <f>'2020'!CB17</f>
        <v>56.8</v>
      </c>
      <c r="CK153" s="57">
        <f>'2020'!CC17</f>
        <v>2.68</v>
      </c>
      <c r="CL153" s="57">
        <f>'2020'!CD17</f>
        <v>30.3</v>
      </c>
      <c r="CM153" s="56">
        <f>'2020'!CE17</f>
        <v>80</v>
      </c>
      <c r="CN153" s="56">
        <f>'2020'!CF17</f>
        <v>1975</v>
      </c>
      <c r="CO153" s="56">
        <f>'2020'!CG17</f>
        <v>10</v>
      </c>
      <c r="CP153" s="56">
        <f>'2020'!CH17</f>
        <v>0</v>
      </c>
      <c r="CQ153" s="58">
        <f>'2020'!CI17</f>
        <v>10</v>
      </c>
      <c r="CR153" s="55">
        <f>'2020'!CJ17</f>
        <v>824</v>
      </c>
      <c r="CS153" s="56">
        <f>'2020'!CK17</f>
        <v>2771</v>
      </c>
      <c r="CT153" s="56">
        <f>'2020'!CL17</f>
        <v>7</v>
      </c>
      <c r="CU153" s="56">
        <f>'2020'!CM17</f>
        <v>23</v>
      </c>
      <c r="CV153" s="56">
        <f>'2020'!CN17</f>
        <v>134</v>
      </c>
      <c r="CW153" s="56">
        <f>'2020'!CO17</f>
        <v>17</v>
      </c>
      <c r="CX153" s="57">
        <f>'2020'!CP17</f>
        <v>6.1</v>
      </c>
      <c r="CY153" s="57">
        <f>'2020'!CQ17</f>
        <v>49.5</v>
      </c>
      <c r="CZ153" s="57">
        <f>'2020'!CR17</f>
        <v>3.31</v>
      </c>
      <c r="DA153" s="57">
        <f>'2020'!CS17</f>
        <v>39.4</v>
      </c>
      <c r="DB153" s="56">
        <f>'2020'!CT17</f>
        <v>170</v>
      </c>
      <c r="DC153" s="56">
        <f>'2020'!CU17</f>
        <v>2776</v>
      </c>
      <c r="DD153" s="56">
        <f>'2020'!CV17</f>
        <v>5</v>
      </c>
      <c r="DE153" s="56">
        <f>'2020'!CW17</f>
        <v>0</v>
      </c>
      <c r="DF153" s="58">
        <f>'2020'!CX17</f>
        <v>28</v>
      </c>
      <c r="DG153" s="55">
        <f>'2020'!CY17</f>
        <v>676</v>
      </c>
      <c r="DH153" s="56">
        <f>'2020'!CZ17</f>
        <v>1687</v>
      </c>
      <c r="DI153" s="56">
        <f>'2020'!DA17</f>
        <v>6</v>
      </c>
      <c r="DJ153" s="56">
        <f>'2020'!DB17</f>
        <v>21</v>
      </c>
      <c r="DK153" s="56">
        <f>'2020'!DC17</f>
        <v>132</v>
      </c>
      <c r="DL153" s="56">
        <f>'2020'!DD17</f>
        <v>24</v>
      </c>
      <c r="DM153" s="57">
        <f>'2020'!DE17</f>
        <v>5.0999999999999996</v>
      </c>
      <c r="DN153" s="57">
        <f>'2020'!DF17</f>
        <v>69.099999999999994</v>
      </c>
      <c r="DO153" s="57">
        <f>'2020'!DG17</f>
        <v>3.73</v>
      </c>
      <c r="DP153" s="57">
        <f>'2020'!DH17</f>
        <v>36.4</v>
      </c>
      <c r="DQ153" s="56">
        <f>'2020'!DI17</f>
        <v>270</v>
      </c>
      <c r="DR153" s="56">
        <f>'2020'!DJ17</f>
        <v>3910</v>
      </c>
      <c r="DS153" s="56">
        <f>'2020'!DK17</f>
        <v>41</v>
      </c>
      <c r="DT153" s="56">
        <f>'2020'!DL17</f>
        <v>0</v>
      </c>
      <c r="DU153" s="58">
        <f>'2020'!DM17</f>
        <v>33</v>
      </c>
    </row>
    <row r="154" spans="1:125" ht="15.75" customHeight="1" x14ac:dyDescent="0.2">
      <c r="A154" s="33">
        <f t="shared" si="0"/>
        <v>152</v>
      </c>
      <c r="B154" s="11">
        <f>'2022'!A21</f>
        <v>19</v>
      </c>
      <c r="C154" s="11">
        <v>2022</v>
      </c>
      <c r="D154" s="34" t="str">
        <f>'2022'!B21</f>
        <v>Pierre Strong Jr.</v>
      </c>
      <c r="E154" s="14">
        <f>'2022'!C21</f>
        <v>5.4777777777777779</v>
      </c>
      <c r="F154" s="14">
        <f t="shared" si="6"/>
        <v>38.700000000000003</v>
      </c>
      <c r="G154" s="35">
        <f t="shared" si="2"/>
        <v>-0.72574886787076198</v>
      </c>
      <c r="H154" s="36" t="str">
        <f>'2022'!D21</f>
        <v>South Dakota State</v>
      </c>
      <c r="I154" s="37">
        <f>'2022'!E21</f>
        <v>11</v>
      </c>
      <c r="J154" s="38">
        <f>'2022'!F21</f>
        <v>36139</v>
      </c>
      <c r="K154" s="39">
        <f>'2022'!G21</f>
        <v>26.394520547945206</v>
      </c>
      <c r="L154" s="39" t="str">
        <f>'2022'!H21</f>
        <v>SR</v>
      </c>
      <c r="M154" s="39">
        <f>'2022'!I21</f>
        <v>23.397260273972602</v>
      </c>
      <c r="N154" s="39" t="str">
        <f t="shared" si="3"/>
        <v>DYNAMIC</v>
      </c>
      <c r="O154" s="39" t="str">
        <f t="shared" si="9"/>
        <v>3DOWN</v>
      </c>
      <c r="P154" s="37">
        <f>'2022'!J21</f>
        <v>71</v>
      </c>
      <c r="Q154" s="37">
        <f>'2022'!K21</f>
        <v>207</v>
      </c>
      <c r="R154" s="37">
        <f>'2022'!L21</f>
        <v>4.37</v>
      </c>
      <c r="S154" s="40">
        <f>'2022'!M21</f>
        <v>127</v>
      </c>
      <c r="T154" s="41">
        <f>'2022'!N21</f>
        <v>0</v>
      </c>
      <c r="U154" s="42">
        <f>'2022'!O21</f>
        <v>0.19172391755871546</v>
      </c>
      <c r="V154" s="42">
        <f>'2022'!P21</f>
        <v>0.23129384255650817</v>
      </c>
      <c r="W154" s="42">
        <f>'2022'!Q21</f>
        <v>0.17244738893219017</v>
      </c>
      <c r="X154" s="42">
        <f>'2022'!R21</f>
        <v>0.2750867662592425</v>
      </c>
      <c r="Y154" s="42">
        <f>'2022'!S21</f>
        <v>0.2750867662592425</v>
      </c>
      <c r="Z154" s="42">
        <f>'2022'!T21</f>
        <v>0.15129772144258338</v>
      </c>
      <c r="AA154" s="42">
        <f>'2022'!U21</f>
        <v>7.743710691823899E-2</v>
      </c>
      <c r="AB154" s="42">
        <f>'2022'!V21</f>
        <v>4.3680838672102505E-2</v>
      </c>
      <c r="AC154" s="42">
        <f>'2022'!W21</f>
        <v>6.0558972795170751E-2</v>
      </c>
      <c r="AD154" s="43">
        <f>'2022'!X21</f>
        <v>3.3307435037343916E-2</v>
      </c>
      <c r="AE154" s="44">
        <f>'2022'!Y21</f>
        <v>19.739726027397261</v>
      </c>
      <c r="AF154" s="45">
        <f>'2022'!Z21</f>
        <v>113.52057787862073</v>
      </c>
      <c r="AG154" s="45">
        <f>'2022'!AA21</f>
        <v>28.867486609799645</v>
      </c>
      <c r="AH154" s="45">
        <f>'2022'!AB21</f>
        <v>0.26</v>
      </c>
      <c r="AI154" s="45">
        <f>'2022'!AC21</f>
        <v>5.45</v>
      </c>
      <c r="AJ154" s="45">
        <f t="shared" si="4"/>
        <v>9.67741935483871</v>
      </c>
      <c r="AK154" s="45">
        <f t="shared" si="43"/>
        <v>1</v>
      </c>
      <c r="AL154" s="45">
        <f>'2022'!AD21</f>
        <v>101.25</v>
      </c>
      <c r="AM154" s="45">
        <f>'2022'!AE21</f>
        <v>3.87</v>
      </c>
      <c r="AN154" s="46">
        <f>'2022'!AF21</f>
        <v>48.17</v>
      </c>
      <c r="AO154" s="47">
        <f>'2022'!AG21</f>
        <v>2</v>
      </c>
      <c r="AP154" s="48">
        <f>'2022'!AH21</f>
        <v>3</v>
      </c>
      <c r="AQ154" s="48">
        <f>'2022'!AI21</f>
        <v>6</v>
      </c>
      <c r="AR154" s="48">
        <f t="shared" si="52"/>
        <v>10</v>
      </c>
      <c r="AS154" s="48">
        <f>'2022'!AK21</f>
        <v>7</v>
      </c>
      <c r="AT154" s="48">
        <f>'2022'!AL21</f>
        <v>1</v>
      </c>
      <c r="AU154" s="48">
        <f>'2022'!AM21</f>
        <v>4</v>
      </c>
      <c r="AV154" s="48">
        <f>'2022'!AN21</f>
        <v>4</v>
      </c>
      <c r="AW154" s="49" t="str">
        <f t="shared" si="53"/>
        <v>-</v>
      </c>
      <c r="AX154" s="50">
        <f>'2022'!AP21</f>
        <v>0</v>
      </c>
      <c r="AY154" s="55">
        <f>'2022'!AQ21</f>
        <v>0</v>
      </c>
      <c r="AZ154" s="56">
        <f>'2022'!AR21</f>
        <v>1</v>
      </c>
      <c r="BA154" s="56">
        <f>'2022'!AS21</f>
        <v>0</v>
      </c>
      <c r="BB154" s="56">
        <f>'2022'!AT21</f>
        <v>1</v>
      </c>
      <c r="BC154" s="56">
        <f>'2022'!AU21</f>
        <v>0</v>
      </c>
      <c r="BD154" s="56">
        <f>'2022'!AV21</f>
        <v>0</v>
      </c>
      <c r="BE154" s="57">
        <f>'2022'!AW21</f>
        <v>0</v>
      </c>
      <c r="BF154" s="57">
        <f>'2022'!AX21</f>
        <v>0</v>
      </c>
      <c r="BG154" s="57">
        <f>'2022'!AY21</f>
        <v>0</v>
      </c>
      <c r="BH154" s="57">
        <f>'2022'!AZ21</f>
        <v>0</v>
      </c>
      <c r="BI154" s="56">
        <f>'2022'!BA21</f>
        <v>0</v>
      </c>
      <c r="BJ154" s="56">
        <f>'2022'!BB21</f>
        <v>1</v>
      </c>
      <c r="BK154" s="56">
        <f>'2022'!BC21</f>
        <v>0</v>
      </c>
      <c r="BL154" s="56">
        <f>'2022'!BD21</f>
        <v>0</v>
      </c>
      <c r="BM154" s="58">
        <f>'2022'!BE21</f>
        <v>1</v>
      </c>
      <c r="BN154" s="55">
        <f>'2022'!BF21</f>
        <v>1116</v>
      </c>
      <c r="BO154" s="56">
        <f>'2022'!BG21</f>
        <v>3003</v>
      </c>
      <c r="BP154" s="56">
        <f>'2022'!BH21</f>
        <v>0</v>
      </c>
      <c r="BQ154" s="56">
        <f>'2022'!BI21</f>
        <v>1</v>
      </c>
      <c r="BR154" s="56">
        <f>'2022'!BJ21</f>
        <v>0</v>
      </c>
      <c r="BS154" s="56">
        <f>'2022'!BK21</f>
        <v>0</v>
      </c>
      <c r="BT154" s="57">
        <f>'2022'!BL21</f>
        <v>0</v>
      </c>
      <c r="BU154" s="57">
        <f>'2022'!BM21</f>
        <v>0</v>
      </c>
      <c r="BV154" s="57">
        <f>'2022'!BN21</f>
        <v>0</v>
      </c>
      <c r="BW154" s="57">
        <f>'2022'!BO21</f>
        <v>0</v>
      </c>
      <c r="BX154" s="56">
        <f>'2022'!BP21</f>
        <v>84</v>
      </c>
      <c r="BY154" s="56">
        <f>'2022'!BQ21</f>
        <v>3256</v>
      </c>
      <c r="BZ154" s="56">
        <f>'2022'!BR21</f>
        <v>6</v>
      </c>
      <c r="CA154" s="56">
        <f>'2022'!BS21</f>
        <v>0</v>
      </c>
      <c r="CB154" s="58">
        <f>'2022'!BT21</f>
        <v>1</v>
      </c>
      <c r="CC154" s="55">
        <f>'2022'!BU21</f>
        <v>1018</v>
      </c>
      <c r="CD154" s="56">
        <f>'2022'!BV21</f>
        <v>2588</v>
      </c>
      <c r="CE154" s="56">
        <f>'2022'!BW21</f>
        <v>0</v>
      </c>
      <c r="CF154" s="56">
        <f>'2022'!BX21</f>
        <v>1</v>
      </c>
      <c r="CG154" s="56">
        <f>'2022'!BY21</f>
        <v>0</v>
      </c>
      <c r="CH154" s="56">
        <f>'2022'!BZ21</f>
        <v>0</v>
      </c>
      <c r="CI154" s="57">
        <f>'2022'!CA21</f>
        <v>0</v>
      </c>
      <c r="CJ154" s="57">
        <f>'2022'!CB21</f>
        <v>0</v>
      </c>
      <c r="CK154" s="57">
        <f>'2022'!CC21</f>
        <v>0</v>
      </c>
      <c r="CL154" s="57">
        <f>'2022'!CD21</f>
        <v>0</v>
      </c>
      <c r="CM154" s="56">
        <f>'2022'!CE21</f>
        <v>169</v>
      </c>
      <c r="CN154" s="56">
        <f>'2022'!CF21</f>
        <v>2544</v>
      </c>
      <c r="CO154" s="56">
        <f>'2022'!CG21</f>
        <v>14</v>
      </c>
      <c r="CP154" s="56">
        <f>'2022'!CH21</f>
        <v>0</v>
      </c>
      <c r="CQ154" s="58">
        <f>'2022'!CI21</f>
        <v>1</v>
      </c>
      <c r="CR154" s="55">
        <f>'2022'!CJ21</f>
        <v>688</v>
      </c>
      <c r="CS154" s="56">
        <f>'2022'!CK21</f>
        <v>2588</v>
      </c>
      <c r="CT154" s="56">
        <f>'2022'!CL21</f>
        <v>0</v>
      </c>
      <c r="CU154" s="56">
        <f>'2022'!CM21</f>
        <v>1</v>
      </c>
      <c r="CV154" s="56">
        <f>'2022'!CN21</f>
        <v>0</v>
      </c>
      <c r="CW154" s="56">
        <f>'2022'!CO21</f>
        <v>0</v>
      </c>
      <c r="CX154" s="57">
        <f>'2022'!CP21</f>
        <v>0</v>
      </c>
      <c r="CY154" s="57">
        <f>'2022'!CQ21</f>
        <v>0</v>
      </c>
      <c r="CZ154" s="57">
        <f>'2022'!CR21</f>
        <v>0</v>
      </c>
      <c r="DA154" s="57">
        <f>'2022'!CS21</f>
        <v>0</v>
      </c>
      <c r="DB154" s="56">
        <f>'2022'!CT21</f>
        <v>197</v>
      </c>
      <c r="DC154" s="56">
        <f>'2022'!CU21</f>
        <v>2544</v>
      </c>
      <c r="DD154" s="56">
        <f>'2022'!CV21</f>
        <v>20</v>
      </c>
      <c r="DE154" s="56">
        <f>'2022'!CW21</f>
        <v>0</v>
      </c>
      <c r="DF154" s="58">
        <f>'2022'!CX21</f>
        <v>1</v>
      </c>
      <c r="DG154" s="55">
        <f>'2022'!CY21</f>
        <v>1673</v>
      </c>
      <c r="DH154" s="56">
        <f>'2022'!CZ21</f>
        <v>3193</v>
      </c>
      <c r="DI154" s="56">
        <f>'2022'!DA21</f>
        <v>0</v>
      </c>
      <c r="DJ154" s="56">
        <f>'2022'!DB21</f>
        <v>1</v>
      </c>
      <c r="DK154" s="56">
        <f>'2022'!DC21</f>
        <v>0</v>
      </c>
      <c r="DL154" s="56">
        <f>'2022'!DD21</f>
        <v>0</v>
      </c>
      <c r="DM154" s="57">
        <f>'2022'!DE21</f>
        <v>0</v>
      </c>
      <c r="DN154" s="57">
        <f>'2022'!DF21</f>
        <v>0</v>
      </c>
      <c r="DO154" s="57">
        <f>'2022'!DG21</f>
        <v>0</v>
      </c>
      <c r="DP154" s="57">
        <f>'2022'!DH21</f>
        <v>0</v>
      </c>
      <c r="DQ154" s="56">
        <f>'2022'!DI21</f>
        <v>150</v>
      </c>
      <c r="DR154" s="56">
        <f>'2022'!DJ21</f>
        <v>3434</v>
      </c>
      <c r="DS154" s="56">
        <f>'2022'!DK21</f>
        <v>22</v>
      </c>
      <c r="DT154" s="56">
        <f>'2022'!DL21</f>
        <v>0</v>
      </c>
      <c r="DU154" s="58">
        <f>'2022'!DM21</f>
        <v>1</v>
      </c>
    </row>
    <row r="155" spans="1:125" ht="15.75" customHeight="1" x14ac:dyDescent="0.2">
      <c r="A155" s="33">
        <f t="shared" si="0"/>
        <v>153</v>
      </c>
      <c r="B155" s="11">
        <f>'2025'!A26</f>
        <v>24</v>
      </c>
      <c r="C155" s="11">
        <v>2025</v>
      </c>
      <c r="D155" s="34" t="str">
        <f>'2025'!B26</f>
        <v>Antario Brown</v>
      </c>
      <c r="E155" s="14">
        <f>'2025'!C26</f>
        <v>5.4666666666666659</v>
      </c>
      <c r="F155" s="14">
        <f t="shared" si="6"/>
        <v>38.299999999999997</v>
      </c>
      <c r="G155" s="35">
        <f t="shared" si="2"/>
        <v>-0.73031845339964208</v>
      </c>
      <c r="H155" s="36" t="str">
        <f>'2025'!D26</f>
        <v>Northern Illinois</v>
      </c>
      <c r="I155" s="37">
        <f>'2025'!E26</f>
        <v>9</v>
      </c>
      <c r="J155" s="38">
        <f>'2025'!F26</f>
        <v>37619</v>
      </c>
      <c r="K155" s="39">
        <f>'2025'!G26</f>
        <v>22.339726027397262</v>
      </c>
      <c r="L155" s="39" t="str">
        <f>'2025'!H26</f>
        <v>SR</v>
      </c>
      <c r="M155" s="39">
        <f>'2025'!I26</f>
        <v>22.342465753424658</v>
      </c>
      <c r="N155" s="39" t="str">
        <f t="shared" si="3"/>
        <v>BELL CALF</v>
      </c>
      <c r="O155" s="39" t="str">
        <f t="shared" si="9"/>
        <v>PLODDER</v>
      </c>
      <c r="P155" s="37">
        <f>'2025'!J26</f>
        <v>70</v>
      </c>
      <c r="Q155" s="37">
        <f>'2025'!K26</f>
        <v>219</v>
      </c>
      <c r="R155" s="37">
        <f>'2025'!L26</f>
        <v>4.55</v>
      </c>
      <c r="S155" s="40">
        <f>'2025'!M26</f>
        <v>0</v>
      </c>
      <c r="T155" s="41">
        <f>'2025'!N26</f>
        <v>0</v>
      </c>
      <c r="U155" s="42">
        <f>'2025'!O26</f>
        <v>0.22024793388429753</v>
      </c>
      <c r="V155" s="42">
        <f>'2025'!P26</f>
        <v>0.18654516215491826</v>
      </c>
      <c r="W155" s="42">
        <f>'2025'!Q26</f>
        <v>0.28070907194994787</v>
      </c>
      <c r="X155" s="42">
        <f>'2025'!R26</f>
        <v>0.24980381899032172</v>
      </c>
      <c r="Y155" s="42">
        <f>'2025'!S26</f>
        <v>0.26525644547013483</v>
      </c>
      <c r="Z155" s="42">
        <f>'2025'!T26</f>
        <v>0.17241668955558764</v>
      </c>
      <c r="AA155" s="42">
        <f>'2025'!U26</f>
        <v>2.113821138211382E-2</v>
      </c>
      <c r="AB155" s="42">
        <f>'2025'!V26</f>
        <v>0.14285714285714285</v>
      </c>
      <c r="AC155" s="42">
        <f>'2025'!W26</f>
        <v>0.14285714285714285</v>
      </c>
      <c r="AD155" s="43">
        <f>'2025'!X26</f>
        <v>9.285714285714286E-2</v>
      </c>
      <c r="AE155" s="44">
        <f>'2025'!Y26</f>
        <v>18.684931506849313</v>
      </c>
      <c r="AF155" s="45">
        <f>'2025'!Z26</f>
        <v>102.19473548078288</v>
      </c>
      <c r="AG155" s="45">
        <f>'2025'!AA26</f>
        <v>31.419795918367349</v>
      </c>
      <c r="AH155" s="45">
        <f>'2025'!AB26</f>
        <v>0.22608695652173913</v>
      </c>
      <c r="AI155" s="45">
        <f>'2025'!AC26</f>
        <v>6.1327014218009479</v>
      </c>
      <c r="AJ155" s="45">
        <f t="shared" si="4"/>
        <v>12.523809523809524</v>
      </c>
      <c r="AK155" s="45">
        <f t="shared" si="43"/>
        <v>6.5040650406504072E-2</v>
      </c>
      <c r="AL155" s="45">
        <f>'2025'!AD26</f>
        <v>82.2</v>
      </c>
      <c r="AM155" s="45">
        <f>'2025'!AE26</f>
        <v>3.26</v>
      </c>
      <c r="AN155" s="46">
        <f>'2025'!AF26</f>
        <v>46.2</v>
      </c>
      <c r="AO155" s="47">
        <f>'2025'!AG26</f>
        <v>3</v>
      </c>
      <c r="AP155" s="48">
        <f>'2025'!AH26</f>
        <v>9</v>
      </c>
      <c r="AQ155" s="48">
        <f>'2025'!AI26</f>
        <v>9</v>
      </c>
      <c r="AR155" s="48">
        <f>'2025'!AJ26</f>
        <v>6</v>
      </c>
      <c r="AS155" s="48">
        <f>'2025'!AK26</f>
        <v>5</v>
      </c>
      <c r="AT155" s="48">
        <f>'2025'!AL26</f>
        <v>3</v>
      </c>
      <c r="AU155" s="48">
        <f>'2025'!AM26</f>
        <v>2</v>
      </c>
      <c r="AV155" s="48">
        <f>'2025'!AN26</f>
        <v>1</v>
      </c>
      <c r="AW155" s="49">
        <f>'2025'!AO26</f>
        <v>0</v>
      </c>
      <c r="AX155" s="50">
        <f>'2025'!AP26</f>
        <v>0</v>
      </c>
      <c r="AY155" s="55">
        <f>'2025'!AQ26</f>
        <v>0</v>
      </c>
      <c r="AZ155" s="56">
        <f>'2025'!AR26</f>
        <v>1</v>
      </c>
      <c r="BA155" s="56">
        <f>'2025'!AS26</f>
        <v>0</v>
      </c>
      <c r="BB155" s="56">
        <f>'2025'!AT26</f>
        <v>0</v>
      </c>
      <c r="BC155" s="56">
        <f>'2025'!AU26</f>
        <v>0</v>
      </c>
      <c r="BD155" s="56">
        <f>'2025'!AV26</f>
        <v>0</v>
      </c>
      <c r="BE155" s="57">
        <f>'2025'!AW26</f>
        <v>0</v>
      </c>
      <c r="BF155" s="57">
        <f>'2025'!AX26</f>
        <v>0</v>
      </c>
      <c r="BG155" s="57">
        <f>'2025'!AY26</f>
        <v>0</v>
      </c>
      <c r="BH155" s="57">
        <f>'2025'!AZ26</f>
        <v>0</v>
      </c>
      <c r="BI155" s="56">
        <f>'2025'!BA26</f>
        <v>0</v>
      </c>
      <c r="BJ155" s="56">
        <f>'2025'!BB26</f>
        <v>1</v>
      </c>
      <c r="BK155" s="56">
        <f>'2025'!BC26</f>
        <v>0</v>
      </c>
      <c r="BL155" s="56">
        <f>'2025'!BD26</f>
        <v>0</v>
      </c>
      <c r="BM155" s="58">
        <f>'2025'!BE26</f>
        <v>0</v>
      </c>
      <c r="BN155" s="55">
        <f>'2025'!BF26</f>
        <v>533</v>
      </c>
      <c r="BO155" s="56">
        <f>'2025'!BG26</f>
        <v>2419</v>
      </c>
      <c r="BP155" s="56">
        <f>'2025'!BH26</f>
        <v>5</v>
      </c>
      <c r="BQ155" s="56">
        <f>'2025'!BI26</f>
        <v>26</v>
      </c>
      <c r="BR155" s="56">
        <f>'2025'!BJ26</f>
        <v>81</v>
      </c>
      <c r="BS155" s="56">
        <f>'2025'!BK26</f>
        <v>19</v>
      </c>
      <c r="BT155" s="57">
        <f>'2025'!BL26</f>
        <v>6.5802469135802468</v>
      </c>
      <c r="BU155" s="57">
        <f>'2025'!BM26</f>
        <v>86.9</v>
      </c>
      <c r="BV155" s="57">
        <f>'2025'!BN26</f>
        <v>3.7</v>
      </c>
      <c r="BW155" s="57">
        <f>'2025'!BO26</f>
        <v>43.7</v>
      </c>
      <c r="BX155" s="56">
        <f>'2025'!BP26</f>
        <v>0</v>
      </c>
      <c r="BY155" s="56">
        <f>'2025'!BQ26</f>
        <v>1</v>
      </c>
      <c r="BZ155" s="56">
        <f>'2025'!BR26</f>
        <v>0</v>
      </c>
      <c r="CA155" s="56">
        <f>'2025'!BS26</f>
        <v>0</v>
      </c>
      <c r="CB155" s="58">
        <f>'2025'!BT26</f>
        <v>0</v>
      </c>
      <c r="CC155" s="55">
        <f>'2025'!BU26</f>
        <v>689</v>
      </c>
      <c r="CD155" s="56">
        <f>'2025'!BV26</f>
        <v>1904</v>
      </c>
      <c r="CE155" s="56">
        <f>'2025'!BW26</f>
        <v>7</v>
      </c>
      <c r="CF155" s="56">
        <f>'2025'!BX26</f>
        <v>16</v>
      </c>
      <c r="CG155" s="56">
        <f>'2025'!BY26</f>
        <v>111</v>
      </c>
      <c r="CH155" s="56">
        <f>'2025'!BZ26</f>
        <v>23</v>
      </c>
      <c r="CI155" s="57">
        <f>'2025'!CA26</f>
        <v>6.2072072072072073</v>
      </c>
      <c r="CJ155" s="57">
        <f>'2025'!CB26</f>
        <v>63.3</v>
      </c>
      <c r="CK155" s="57">
        <f>'2025'!CC26</f>
        <v>3.08</v>
      </c>
      <c r="CL155" s="57">
        <f>'2025'!CD26</f>
        <v>50.7</v>
      </c>
      <c r="CM155" s="56">
        <f>'2025'!CE26</f>
        <v>7</v>
      </c>
      <c r="CN155" s="56">
        <f>'2025'!CF26</f>
        <v>1827</v>
      </c>
      <c r="CO155" s="56">
        <f>'2025'!CG26</f>
        <v>1</v>
      </c>
      <c r="CP155" s="56">
        <f>'2025'!CH26</f>
        <v>0</v>
      </c>
      <c r="CQ155" s="58">
        <f>'2025'!CI26</f>
        <v>15</v>
      </c>
      <c r="CR155" s="55">
        <f>'2025'!CJ26</f>
        <v>1294</v>
      </c>
      <c r="CS155" s="56">
        <f>'2025'!CK26</f>
        <v>2335</v>
      </c>
      <c r="CT155" s="56">
        <f>'2025'!CL26</f>
        <v>10</v>
      </c>
      <c r="CU155" s="56">
        <f>'2025'!CM26</f>
        <v>23</v>
      </c>
      <c r="CV155" s="56">
        <f>'2025'!CN26</f>
        <v>211</v>
      </c>
      <c r="CW155" s="56">
        <f>'2025'!CO26</f>
        <v>35</v>
      </c>
      <c r="CX155" s="57">
        <f>'2025'!CP26</f>
        <v>6.1327014218009479</v>
      </c>
      <c r="CY155" s="57">
        <f>'2025'!CQ26</f>
        <v>54</v>
      </c>
      <c r="CZ155" s="57">
        <f>'2025'!CR26</f>
        <v>3.09</v>
      </c>
      <c r="DA155" s="57">
        <f>'2025'!CS26</f>
        <v>46.2</v>
      </c>
      <c r="DB155" s="56">
        <f>'2025'!CT26</f>
        <v>52</v>
      </c>
      <c r="DC155" s="56">
        <f>'2025'!CU26</f>
        <v>2460</v>
      </c>
      <c r="DD155" s="56">
        <f>'2025'!CV26</f>
        <v>12</v>
      </c>
      <c r="DE155" s="56">
        <f>'2025'!CW26</f>
        <v>1</v>
      </c>
      <c r="DF155" s="58">
        <f>'2025'!CX26</f>
        <v>15</v>
      </c>
      <c r="DG155" s="55">
        <f>'2025'!CY26</f>
        <v>560</v>
      </c>
      <c r="DH155" s="56">
        <f>'2025'!CZ26</f>
        <v>1630.4</v>
      </c>
      <c r="DI155" s="56">
        <f>'2025'!DA26</f>
        <v>4</v>
      </c>
      <c r="DJ155" s="56">
        <f>'2025'!DB26</f>
        <v>13.6</v>
      </c>
      <c r="DK155" s="56">
        <f>'2025'!DC26</f>
        <v>115</v>
      </c>
      <c r="DL155" s="56">
        <f>'2025'!DD26</f>
        <v>26</v>
      </c>
      <c r="DM155" s="57">
        <f>'2025'!DE26</f>
        <v>4.8695652173913047</v>
      </c>
      <c r="DN155" s="57">
        <f>'2025'!DF26</f>
        <v>82.2</v>
      </c>
      <c r="DO155" s="57">
        <f>'2025'!DG26</f>
        <v>3.26</v>
      </c>
      <c r="DP155" s="57">
        <f>'2025'!DH26</f>
        <v>37.9</v>
      </c>
      <c r="DQ155" s="56">
        <f>'2025'!DI26</f>
        <v>204</v>
      </c>
      <c r="DR155" s="56">
        <f>'2025'!DJ26</f>
        <v>1428</v>
      </c>
      <c r="DS155" s="56">
        <f>'2025'!DK26</f>
        <v>8</v>
      </c>
      <c r="DT155" s="56">
        <f>'2025'!DL26</f>
        <v>1</v>
      </c>
      <c r="DU155" s="58">
        <f>'2025'!DM26</f>
        <v>9.6</v>
      </c>
    </row>
    <row r="156" spans="1:125" ht="15.75" customHeight="1" x14ac:dyDescent="0.2">
      <c r="A156" s="33">
        <f t="shared" si="0"/>
        <v>154</v>
      </c>
      <c r="B156" s="11">
        <f>'2022'!A22</f>
        <v>20</v>
      </c>
      <c r="C156" s="11">
        <v>2022</v>
      </c>
      <c r="D156" s="34" t="str">
        <f>'2022'!B22</f>
        <v>Kevin Harris</v>
      </c>
      <c r="E156" s="14">
        <f>'2022'!C22</f>
        <v>5.4611111111111121</v>
      </c>
      <c r="F156" s="14">
        <f t="shared" si="6"/>
        <v>37.9</v>
      </c>
      <c r="G156" s="35">
        <f t="shared" si="2"/>
        <v>-0.73260324616408123</v>
      </c>
      <c r="H156" s="36" t="str">
        <f>'2022'!D22</f>
        <v>South Carolina</v>
      </c>
      <c r="I156" s="37">
        <f>'2022'!E22</f>
        <v>1</v>
      </c>
      <c r="J156" s="38">
        <f>'2022'!F22</f>
        <v>36847</v>
      </c>
      <c r="K156" s="39">
        <f>'2022'!G22</f>
        <v>24.454794520547946</v>
      </c>
      <c r="L156" s="39" t="str">
        <f>'2022'!H22</f>
        <v>JR</v>
      </c>
      <c r="M156" s="39">
        <f>'2022'!I22</f>
        <v>21.457534246575342</v>
      </c>
      <c r="N156" s="39" t="str">
        <f t="shared" si="3"/>
        <v>BELL CALF</v>
      </c>
      <c r="O156" s="39" t="str">
        <f t="shared" si="9"/>
        <v>SLASHER</v>
      </c>
      <c r="P156" s="37">
        <f>'2022'!J22</f>
        <v>70</v>
      </c>
      <c r="Q156" s="37">
        <f>'2022'!K22</f>
        <v>221</v>
      </c>
      <c r="R156" s="37">
        <f>'2022'!L22</f>
        <v>4.62</v>
      </c>
      <c r="S156" s="40">
        <f>'2022'!M22</f>
        <v>183</v>
      </c>
      <c r="T156" s="41">
        <f>'2022'!N22</f>
        <v>0</v>
      </c>
      <c r="U156" s="42">
        <f>'2022'!O22</f>
        <v>0</v>
      </c>
      <c r="V156" s="42">
        <f>'2022'!P22</f>
        <v>4.5933228769885724E-2</v>
      </c>
      <c r="W156" s="42">
        <f>'2022'!Q22</f>
        <v>0.3652492255702619</v>
      </c>
      <c r="X156" s="42">
        <f>'2022'!R22</f>
        <v>0.16955332725615316</v>
      </c>
      <c r="Y156" s="42">
        <f>'2022'!S22</f>
        <v>0.26740127641320754</v>
      </c>
      <c r="Z156" s="42">
        <f>'2022'!T22</f>
        <v>0.26740127641320754</v>
      </c>
      <c r="AA156" s="42">
        <f>'2022'!U22</f>
        <v>8.4935897435897439E-2</v>
      </c>
      <c r="AB156" s="42">
        <f>'2022'!V22</f>
        <v>3.4034416826003826E-2</v>
      </c>
      <c r="AC156" s="42">
        <f>'2022'!W22</f>
        <v>5.9485157130950636E-2</v>
      </c>
      <c r="AD156" s="43">
        <f>'2022'!X22</f>
        <v>5.9485157130950636E-2</v>
      </c>
      <c r="AE156" s="44">
        <f>'2022'!Y22</f>
        <v>19.813698630136987</v>
      </c>
      <c r="AF156" s="45">
        <f>'2022'!Z22</f>
        <v>97.018457867144235</v>
      </c>
      <c r="AG156" s="45">
        <f>'2022'!AA22</f>
        <v>31.70673469387755</v>
      </c>
      <c r="AH156" s="45">
        <f>'2022'!AB22</f>
        <v>0.15032679738562091</v>
      </c>
      <c r="AI156" s="45">
        <f>'2022'!AC22</f>
        <v>6.2</v>
      </c>
      <c r="AJ156" s="45">
        <f t="shared" si="4"/>
        <v>7.8285714285714283</v>
      </c>
      <c r="AK156" s="45">
        <f t="shared" si="43"/>
        <v>6.7073170731707321E-2</v>
      </c>
      <c r="AL156" s="45">
        <f>'2022'!AD22</f>
        <v>70.7</v>
      </c>
      <c r="AM156" s="45">
        <f>'2022'!AE22</f>
        <v>3.31</v>
      </c>
      <c r="AN156" s="46">
        <f>'2022'!AF22</f>
        <v>47.2</v>
      </c>
      <c r="AO156" s="47">
        <f>'2022'!AG22</f>
        <v>7</v>
      </c>
      <c r="AP156" s="48">
        <f>'2022'!AH22</f>
        <v>6</v>
      </c>
      <c r="AQ156" s="48">
        <f>'2022'!AI22</f>
        <v>5</v>
      </c>
      <c r="AR156" s="48">
        <f>IF(AF156&gt;113.25,10,IF(AF156&gt;=107.84,9,IF(AF156&gt;=105.37,8,IF(AF156&gt;=103.25,7,IF(AF156&gt;=100.55,6,IF(AF156&gt;=98.75,5,IF(AF156&gt;=96.08,4,IF(AF156&gt;=94.39,3,IF(AF156&gt;=88.43,2,IF(AF156&gt;=85.16,1,IF(AF156&lt;85.16,0,FALSE)))))))))))</f>
        <v>4</v>
      </c>
      <c r="AS156" s="48">
        <f>'2022'!AK22</f>
        <v>1</v>
      </c>
      <c r="AT156" s="48">
        <f>'2022'!AL22</f>
        <v>4</v>
      </c>
      <c r="AU156" s="48">
        <f>'2022'!AM22</f>
        <v>1</v>
      </c>
      <c r="AV156" s="48">
        <f>'2022'!AN22</f>
        <v>1</v>
      </c>
      <c r="AW156" s="49" t="str">
        <f>IF(S156=1,10,IF(S156=2,7,IF(S156=3,6,IF(S156=4,4,IF(S156=5,3,IF(S156=6,2,IF(S156=7,1,IF(S156=0,0,"-"))))))))</f>
        <v>-</v>
      </c>
      <c r="AX156" s="50">
        <f>'2022'!AP22</f>
        <v>0</v>
      </c>
      <c r="AY156" s="55">
        <f>'2022'!AQ22</f>
        <v>0</v>
      </c>
      <c r="AZ156" s="56">
        <f>'2022'!AR22</f>
        <v>1588</v>
      </c>
      <c r="BA156" s="56">
        <f>'2022'!AS22</f>
        <v>0</v>
      </c>
      <c r="BB156" s="56">
        <f>'2022'!AT22</f>
        <v>16</v>
      </c>
      <c r="BC156" s="56">
        <f>'2022'!AU22</f>
        <v>0</v>
      </c>
      <c r="BD156" s="56">
        <f>'2022'!AV22</f>
        <v>0</v>
      </c>
      <c r="BE156" s="57">
        <f>'2022'!AW22</f>
        <v>0</v>
      </c>
      <c r="BF156" s="57">
        <f>'2022'!AX22</f>
        <v>0</v>
      </c>
      <c r="BG156" s="57">
        <f>'2022'!AY22</f>
        <v>0</v>
      </c>
      <c r="BH156" s="57">
        <f>'2022'!AZ22</f>
        <v>0</v>
      </c>
      <c r="BI156" s="56">
        <f>'2022'!BA22</f>
        <v>0</v>
      </c>
      <c r="BJ156" s="56">
        <f>'2022'!BB22</f>
        <v>2794</v>
      </c>
      <c r="BK156" s="56">
        <f>'2022'!BC22</f>
        <v>0</v>
      </c>
      <c r="BL156" s="56">
        <f>'2022'!BD22</f>
        <v>0</v>
      </c>
      <c r="BM156" s="58">
        <f>'2022'!BE22</f>
        <v>18</v>
      </c>
      <c r="BN156" s="55">
        <f>'2022'!BF22</f>
        <v>0</v>
      </c>
      <c r="BO156" s="56">
        <f>'2022'!BG22</f>
        <v>1986</v>
      </c>
      <c r="BP156" s="56">
        <f>'2022'!BH22</f>
        <v>0</v>
      </c>
      <c r="BQ156" s="56">
        <f>'2022'!BI22</f>
        <v>15</v>
      </c>
      <c r="BR156" s="56">
        <f>'2022'!BJ22</f>
        <v>0</v>
      </c>
      <c r="BS156" s="56">
        <f>'2022'!BK22</f>
        <v>0</v>
      </c>
      <c r="BT156" s="57">
        <f>'2022'!BL22</f>
        <v>0</v>
      </c>
      <c r="BU156" s="57">
        <f>'2022'!BM22</f>
        <v>0</v>
      </c>
      <c r="BV156" s="57">
        <f>'2022'!BN22</f>
        <v>0</v>
      </c>
      <c r="BW156" s="57">
        <f>'2022'!BO22</f>
        <v>0</v>
      </c>
      <c r="BX156" s="56">
        <f>'2022'!BP22</f>
        <v>0</v>
      </c>
      <c r="BY156" s="56">
        <f>'2022'!BQ22</f>
        <v>3547</v>
      </c>
      <c r="BZ156" s="56">
        <f>'2022'!BR22</f>
        <v>0</v>
      </c>
      <c r="CA156" s="56">
        <f>'2022'!BS22</f>
        <v>0</v>
      </c>
      <c r="CB156" s="58">
        <f>'2022'!BT22</f>
        <v>32</v>
      </c>
      <c r="CC156" s="55">
        <f>'2022'!BU22</f>
        <v>179</v>
      </c>
      <c r="CD156" s="56">
        <f>'2022'!BV22</f>
        <v>1796</v>
      </c>
      <c r="CE156" s="56">
        <f>'2022'!BW22</f>
        <v>4</v>
      </c>
      <c r="CF156" s="56">
        <f>'2022'!BX22</f>
        <v>18</v>
      </c>
      <c r="CG156" s="56">
        <f>'2022'!BY22</f>
        <v>21</v>
      </c>
      <c r="CH156" s="56">
        <f>'2022'!BZ22</f>
        <v>8</v>
      </c>
      <c r="CI156" s="57">
        <f>'2022'!CA22</f>
        <v>8.5</v>
      </c>
      <c r="CJ156" s="57">
        <f>'2022'!CB22</f>
        <v>280.39999999999998</v>
      </c>
      <c r="CK156" s="57">
        <f>'2022'!CC22</f>
        <v>7.48</v>
      </c>
      <c r="CL156" s="57">
        <f>'2022'!CD22</f>
        <v>67</v>
      </c>
      <c r="CM156" s="56">
        <f>'2022'!CE22</f>
        <v>26</v>
      </c>
      <c r="CN156" s="56">
        <f>'2022'!CF22</f>
        <v>2667</v>
      </c>
      <c r="CO156" s="56">
        <f>'2022'!CG22</f>
        <v>3</v>
      </c>
      <c r="CP156" s="56">
        <f>'2022'!CH22</f>
        <v>0</v>
      </c>
      <c r="CQ156" s="58">
        <f>'2022'!CI22</f>
        <v>12</v>
      </c>
      <c r="CR156" s="55">
        <f>'2022'!CJ22</f>
        <v>1138</v>
      </c>
      <c r="CS156" s="56">
        <f>'2022'!CK22</f>
        <v>1679</v>
      </c>
      <c r="CT156" s="56">
        <f>'2022'!CL22</f>
        <v>15</v>
      </c>
      <c r="CU156" s="56">
        <f>'2022'!CM22</f>
        <v>21</v>
      </c>
      <c r="CV156" s="56">
        <f>'2022'!CN22</f>
        <v>185</v>
      </c>
      <c r="CW156" s="56">
        <f>'2022'!CO22</f>
        <v>37</v>
      </c>
      <c r="CX156" s="57">
        <f>'2022'!CP22</f>
        <v>6.2</v>
      </c>
      <c r="CY156" s="57">
        <f>'2022'!CQ22</f>
        <v>70.7</v>
      </c>
      <c r="CZ156" s="57">
        <f>'2022'!CR22</f>
        <v>3.31</v>
      </c>
      <c r="DA156" s="57">
        <f>'2022'!CS22</f>
        <v>47.2</v>
      </c>
      <c r="DB156" s="56">
        <f>'2022'!CT22</f>
        <v>159</v>
      </c>
      <c r="DC156" s="56">
        <f>'2022'!CU22</f>
        <v>1872</v>
      </c>
      <c r="DD156" s="56">
        <f>'2022'!CV22</f>
        <v>21</v>
      </c>
      <c r="DE156" s="56">
        <f>'2022'!CW22</f>
        <v>0</v>
      </c>
      <c r="DF156" s="58">
        <f>'2022'!CX22</f>
        <v>8</v>
      </c>
      <c r="DG156" s="55">
        <f>'2022'!CY22</f>
        <v>655</v>
      </c>
      <c r="DH156" s="56">
        <f>'2022'!CZ22</f>
        <v>1773</v>
      </c>
      <c r="DI156" s="56">
        <f>'2022'!DA22</f>
        <v>4</v>
      </c>
      <c r="DJ156" s="56">
        <f>'2022'!DB22</f>
        <v>9</v>
      </c>
      <c r="DK156" s="56">
        <f>'2022'!DC22</f>
        <v>153</v>
      </c>
      <c r="DL156" s="56">
        <f>'2022'!DD22</f>
        <v>23</v>
      </c>
      <c r="DM156" s="57">
        <f>'2022'!DE22</f>
        <v>4.3</v>
      </c>
      <c r="DN156" s="57">
        <f>'2022'!DF22</f>
        <v>47.9</v>
      </c>
      <c r="DO156" s="57">
        <f>'2022'!DG22</f>
        <v>3.14</v>
      </c>
      <c r="DP156" s="57">
        <f>'2022'!DH22</f>
        <v>23.7</v>
      </c>
      <c r="DQ156" s="56">
        <f>'2022'!DI22</f>
        <v>89</v>
      </c>
      <c r="DR156" s="56">
        <f>'2022'!DJ22</f>
        <v>2615</v>
      </c>
      <c r="DS156" s="56">
        <f>'2022'!DK22</f>
        <v>11</v>
      </c>
      <c r="DT156" s="56">
        <f>'2022'!DL22</f>
        <v>0</v>
      </c>
      <c r="DU156" s="58">
        <f>'2022'!DM22</f>
        <v>22</v>
      </c>
    </row>
    <row r="157" spans="1:125" ht="15.75" customHeight="1" x14ac:dyDescent="0.2">
      <c r="A157" s="33">
        <f t="shared" si="0"/>
        <v>155</v>
      </c>
      <c r="B157" s="11">
        <f>'2025'!A27</f>
        <v>25</v>
      </c>
      <c r="C157" s="11">
        <v>2025</v>
      </c>
      <c r="D157" s="34" t="str">
        <f>'2025'!B27</f>
        <v>Montrell Johnson Jr.</v>
      </c>
      <c r="E157" s="14">
        <f>'2025'!C27</f>
        <v>5.4333333333333336</v>
      </c>
      <c r="F157" s="14">
        <f t="shared" si="6"/>
        <v>37.5</v>
      </c>
      <c r="G157" s="35">
        <f t="shared" si="2"/>
        <v>-0.7440272099862808</v>
      </c>
      <c r="H157" s="36" t="str">
        <f>'2025'!D27</f>
        <v>Florida</v>
      </c>
      <c r="I157" s="37">
        <f>'2025'!E27</f>
        <v>1</v>
      </c>
      <c r="J157" s="38">
        <f>'2025'!F27</f>
        <v>37542</v>
      </c>
      <c r="K157" s="39">
        <f>'2025'!G27</f>
        <v>22.550684931506851</v>
      </c>
      <c r="L157" s="39" t="str">
        <f>'2025'!H27</f>
        <v>SR</v>
      </c>
      <c r="M157" s="39">
        <f>'2025'!I27</f>
        <v>22.553424657534247</v>
      </c>
      <c r="N157" s="39" t="str">
        <f t="shared" si="3"/>
        <v>FREAK</v>
      </c>
      <c r="O157" s="39" t="str">
        <f t="shared" si="9"/>
        <v>PLODDER</v>
      </c>
      <c r="P157" s="37">
        <f>'2025'!J27</f>
        <v>71</v>
      </c>
      <c r="Q157" s="37">
        <f>'2025'!K27</f>
        <v>216</v>
      </c>
      <c r="R157" s="37">
        <f>'2025'!L27</f>
        <v>4.41</v>
      </c>
      <c r="S157" s="40">
        <f>'2025'!M27</f>
        <v>0</v>
      </c>
      <c r="T157" s="41">
        <f>'2025'!N27</f>
        <v>0</v>
      </c>
      <c r="U157" s="42">
        <f>'2025'!O27</f>
        <v>0.15467128027681662</v>
      </c>
      <c r="V157" s="42">
        <f>'2025'!P27</f>
        <v>0.1630691093778342</v>
      </c>
      <c r="W157" s="42">
        <f>'2025'!Q27</f>
        <v>0.21450397229578325</v>
      </c>
      <c r="X157" s="42">
        <f>'2025'!R27</f>
        <v>0.16929439131558544</v>
      </c>
      <c r="Y157" s="42">
        <f>'2025'!S27</f>
        <v>0.19189918180568433</v>
      </c>
      <c r="Z157" s="42">
        <f>'2025'!T27</f>
        <v>0.19189918180568433</v>
      </c>
      <c r="AA157" s="42">
        <f>'2025'!U27</f>
        <v>7.5859852137576345E-2</v>
      </c>
      <c r="AB157" s="42">
        <f>'2025'!V27</f>
        <v>2.8356225077536552E-2</v>
      </c>
      <c r="AC157" s="42">
        <f>'2025'!W27</f>
        <v>5.2108038607556445E-2</v>
      </c>
      <c r="AD157" s="43">
        <f>'2025'!X27</f>
        <v>5.2108038607556445E-2</v>
      </c>
      <c r="AE157" s="44">
        <f>'2025'!Y27</f>
        <v>18.895890410958906</v>
      </c>
      <c r="AF157" s="45">
        <f>'2025'!Z27</f>
        <v>114.21664234234096</v>
      </c>
      <c r="AG157" s="45">
        <f>'2025'!AA27</f>
        <v>30.122594723269192</v>
      </c>
      <c r="AH157" s="45">
        <f>'2025'!AB27</f>
        <v>0.27</v>
      </c>
      <c r="AI157" s="45">
        <f>'2025'!AC27</f>
        <v>5.91</v>
      </c>
      <c r="AJ157" s="45">
        <f t="shared" si="4"/>
        <v>6.7377049180327866</v>
      </c>
      <c r="AK157" s="45">
        <f t="shared" si="43"/>
        <v>0.11504424778761062</v>
      </c>
      <c r="AL157" s="45">
        <f>'2025'!AD27</f>
        <v>86</v>
      </c>
      <c r="AM157" s="45">
        <f>'2025'!AE27</f>
        <v>3.53</v>
      </c>
      <c r="AN157" s="46">
        <f>'2025'!AF27</f>
        <v>44.2</v>
      </c>
      <c r="AO157" s="47">
        <f>'2025'!AG27</f>
        <v>3</v>
      </c>
      <c r="AP157" s="48">
        <f>'2025'!AH27</f>
        <v>5</v>
      </c>
      <c r="AQ157" s="48">
        <f>'2025'!AI27</f>
        <v>8</v>
      </c>
      <c r="AR157" s="48">
        <f>'2025'!AJ27</f>
        <v>10</v>
      </c>
      <c r="AS157" s="48">
        <f>'2025'!AK27</f>
        <v>7</v>
      </c>
      <c r="AT157" s="48">
        <f>'2025'!AL27</f>
        <v>2</v>
      </c>
      <c r="AU157" s="48">
        <f>'2025'!AM27</f>
        <v>2</v>
      </c>
      <c r="AV157" s="48">
        <f>'2025'!AN27</f>
        <v>2</v>
      </c>
      <c r="AW157" s="49">
        <f>'2025'!AO27</f>
        <v>0</v>
      </c>
      <c r="AX157" s="50">
        <f>'2025'!AP27</f>
        <v>0</v>
      </c>
      <c r="AY157" s="55">
        <f>'2025'!AQ27</f>
        <v>0</v>
      </c>
      <c r="AZ157" s="56">
        <f>'2025'!AR27</f>
        <v>1</v>
      </c>
      <c r="BA157" s="56">
        <f>'2025'!AS27</f>
        <v>0</v>
      </c>
      <c r="BB157" s="56">
        <f>'2025'!AT27</f>
        <v>0</v>
      </c>
      <c r="BC157" s="56">
        <f>'2025'!AU27</f>
        <v>0</v>
      </c>
      <c r="BD157" s="56">
        <f>'2025'!AV27</f>
        <v>0</v>
      </c>
      <c r="BE157" s="57">
        <f>'2025'!AW27</f>
        <v>0</v>
      </c>
      <c r="BF157" s="57">
        <f>'2025'!AX27</f>
        <v>0</v>
      </c>
      <c r="BG157" s="57">
        <f>'2025'!AY27</f>
        <v>0</v>
      </c>
      <c r="BH157" s="57">
        <f>'2025'!AZ27</f>
        <v>0</v>
      </c>
      <c r="BI157" s="56">
        <f>'2025'!BA27</f>
        <v>0</v>
      </c>
      <c r="BJ157" s="56">
        <f>'2025'!BB27</f>
        <v>1</v>
      </c>
      <c r="BK157" s="56">
        <f>'2025'!BC27</f>
        <v>0</v>
      </c>
      <c r="BL157" s="56">
        <f>'2025'!BD27</f>
        <v>0</v>
      </c>
      <c r="BM157" s="58">
        <f>'2025'!BE27</f>
        <v>0</v>
      </c>
      <c r="BN157" s="55">
        <f>'2025'!BF27</f>
        <v>841</v>
      </c>
      <c r="BO157" s="56">
        <f>'2025'!BG27</f>
        <v>2719</v>
      </c>
      <c r="BP157" s="56">
        <f>'2025'!BH27</f>
        <v>12</v>
      </c>
      <c r="BQ157" s="56">
        <f>'2025'!BI27</f>
        <v>34</v>
      </c>
      <c r="BR157" s="56">
        <f>'2025'!BJ27</f>
        <v>163</v>
      </c>
      <c r="BS157" s="56">
        <f>'2025'!BK27</f>
        <v>24</v>
      </c>
      <c r="BT157" s="57">
        <f>'2025'!BL27</f>
        <v>5.2</v>
      </c>
      <c r="BU157" s="57">
        <f>'2025'!BM27</f>
        <v>47.1</v>
      </c>
      <c r="BV157" s="57">
        <f>'2025'!BN27</f>
        <v>3.18</v>
      </c>
      <c r="BW157" s="57">
        <f>'2025'!BO27</f>
        <v>35.299999999999997</v>
      </c>
      <c r="BX157" s="56">
        <f>'2025'!BP27</f>
        <v>53</v>
      </c>
      <c r="BY157" s="56">
        <f>'2025'!BQ27</f>
        <v>3061</v>
      </c>
      <c r="BZ157" s="56">
        <f>'2025'!BR27</f>
        <v>6</v>
      </c>
      <c r="CA157" s="56">
        <f>'2025'!BS27</f>
        <v>0</v>
      </c>
      <c r="CB157" s="58">
        <f>'2025'!BT27</f>
        <v>23</v>
      </c>
      <c r="CC157" s="55">
        <f>'2025'!BU27</f>
        <v>841</v>
      </c>
      <c r="CD157" s="56">
        <f>'2025'!BV27</f>
        <v>2603</v>
      </c>
      <c r="CE157" s="56">
        <f>'2025'!BW27</f>
        <v>10</v>
      </c>
      <c r="CF157" s="56">
        <f>'2025'!BX27</f>
        <v>29</v>
      </c>
      <c r="CG157" s="56">
        <f>'2025'!BY27</f>
        <v>156</v>
      </c>
      <c r="CH157" s="56">
        <f>'2025'!BZ27</f>
        <v>36</v>
      </c>
      <c r="CI157" s="57">
        <f>'2025'!CA27</f>
        <v>5.4</v>
      </c>
      <c r="CJ157" s="57">
        <f>'2025'!CB27</f>
        <v>69</v>
      </c>
      <c r="CK157" s="57">
        <f>'2025'!CC27</f>
        <v>3.13</v>
      </c>
      <c r="CL157" s="57">
        <f>'2025'!CD27</f>
        <v>52.4</v>
      </c>
      <c r="CM157" s="56">
        <f>'2025'!CE27</f>
        <v>58</v>
      </c>
      <c r="CN157" s="56">
        <f>'2025'!CF27</f>
        <v>2910</v>
      </c>
      <c r="CO157" s="56">
        <f>'2025'!CG27</f>
        <v>12</v>
      </c>
      <c r="CP157" s="56">
        <f>'2025'!CH27</f>
        <v>1</v>
      </c>
      <c r="CQ157" s="58">
        <f>'2025'!CI27</f>
        <v>18</v>
      </c>
      <c r="CR157" s="55">
        <f>'2025'!CJ27</f>
        <v>817</v>
      </c>
      <c r="CS157" s="56">
        <f>'2025'!CK27</f>
        <v>1798</v>
      </c>
      <c r="CT157" s="56">
        <f>'2025'!CL27</f>
        <v>5</v>
      </c>
      <c r="CU157" s="56">
        <f>'2025'!CM27</f>
        <v>21</v>
      </c>
      <c r="CV157" s="56">
        <f>'2025'!CN27</f>
        <v>152</v>
      </c>
      <c r="CW157" s="56">
        <f>'2025'!CO27</f>
        <v>32</v>
      </c>
      <c r="CX157" s="57">
        <f>'2025'!CP27</f>
        <v>5.375</v>
      </c>
      <c r="CY157" s="57">
        <f>'2025'!CQ27</f>
        <v>79.599999999999994</v>
      </c>
      <c r="CZ157" s="57">
        <f>'2025'!CR27</f>
        <v>3.53</v>
      </c>
      <c r="DA157" s="57">
        <f>'2025'!CS27</f>
        <v>39.9</v>
      </c>
      <c r="DB157" s="56">
        <f>'2025'!CT27</f>
        <v>236</v>
      </c>
      <c r="DC157" s="56">
        <f>'2025'!CU27</f>
        <v>3111</v>
      </c>
      <c r="DD157" s="56">
        <f>'2025'!CV27</f>
        <v>30</v>
      </c>
      <c r="DE157" s="56">
        <f>'2025'!CW27</f>
        <v>1</v>
      </c>
      <c r="DF157" s="58">
        <f>'2025'!CX27</f>
        <v>20</v>
      </c>
      <c r="DG157" s="55">
        <f>'2025'!CY27</f>
        <v>591</v>
      </c>
      <c r="DH157" s="56">
        <f>'2025'!CZ27</f>
        <v>1612</v>
      </c>
      <c r="DI157" s="56">
        <f>'2025'!DA27</f>
        <v>6</v>
      </c>
      <c r="DJ157" s="56">
        <f>'2025'!DB27</f>
        <v>20</v>
      </c>
      <c r="DK157" s="56">
        <f>'2025'!DC27</f>
        <v>100</v>
      </c>
      <c r="DL157" s="56">
        <f>'2025'!DD27</f>
        <v>27</v>
      </c>
      <c r="DM157" s="57">
        <f>'2025'!DE27</f>
        <v>5.91</v>
      </c>
      <c r="DN157" s="57">
        <f>'2025'!DF27</f>
        <v>86</v>
      </c>
      <c r="DO157" s="57">
        <f>'2025'!DG27</f>
        <v>3.24</v>
      </c>
      <c r="DP157" s="57">
        <f>'2025'!DH27</f>
        <v>44.2</v>
      </c>
      <c r="DQ157" s="56">
        <f>'2025'!DI27</f>
        <v>64</v>
      </c>
      <c r="DR157" s="56">
        <f>'2025'!DJ27</f>
        <v>2257</v>
      </c>
      <c r="DS157" s="56">
        <f>'2025'!DK27</f>
        <v>13</v>
      </c>
      <c r="DT157" s="56">
        <f>'2025'!DL27</f>
        <v>0</v>
      </c>
      <c r="DU157" s="58">
        <f>'2025'!DM27</f>
        <v>14</v>
      </c>
    </row>
    <row r="158" spans="1:125" ht="15.75" customHeight="1" x14ac:dyDescent="0.2">
      <c r="A158" s="33">
        <f t="shared" si="0"/>
        <v>156</v>
      </c>
      <c r="B158" s="11">
        <f>'2022'!A23</f>
        <v>21</v>
      </c>
      <c r="C158" s="11">
        <v>2022</v>
      </c>
      <c r="D158" s="34" t="str">
        <f>'2022'!B23</f>
        <v>Jaylen Warren</v>
      </c>
      <c r="E158" s="14">
        <f>'2022'!C23</f>
        <v>5.405555555555555</v>
      </c>
      <c r="F158" s="14">
        <f t="shared" si="6"/>
        <v>37</v>
      </c>
      <c r="G158" s="35">
        <f t="shared" si="2"/>
        <v>-0.75545117380848048</v>
      </c>
      <c r="H158" s="36" t="str">
        <f>'2022'!D23</f>
        <v>Oklahoma State</v>
      </c>
      <c r="I158" s="37">
        <f>'2022'!E23</f>
        <v>3</v>
      </c>
      <c r="J158" s="38">
        <f>'2022'!F23</f>
        <v>36100</v>
      </c>
      <c r="K158" s="39">
        <f>'2022'!G23</f>
        <v>26.5013698630137</v>
      </c>
      <c r="L158" s="39" t="str">
        <f>'2022'!H23</f>
        <v>RS SR</v>
      </c>
      <c r="M158" s="39">
        <f>'2022'!I23</f>
        <v>23.504109589041096</v>
      </c>
      <c r="N158" s="39" t="str">
        <f t="shared" si="3"/>
        <v>BELL CALF</v>
      </c>
      <c r="O158" s="39" t="str">
        <f t="shared" si="9"/>
        <v>3DOWN</v>
      </c>
      <c r="P158" s="37">
        <f>'2022'!J23</f>
        <v>68</v>
      </c>
      <c r="Q158" s="37">
        <f>'2022'!K23</f>
        <v>204</v>
      </c>
      <c r="R158" s="37">
        <f>'2022'!L23</f>
        <v>4.55</v>
      </c>
      <c r="S158" s="40">
        <f>'2022'!M23</f>
        <v>0</v>
      </c>
      <c r="T158" s="41">
        <f>'2022'!N23</f>
        <v>0</v>
      </c>
      <c r="U158" s="42">
        <f>'2022'!O23</f>
        <v>0</v>
      </c>
      <c r="V158" s="42">
        <f>'2022'!P23</f>
        <v>0.13376136971642591</v>
      </c>
      <c r="W158" s="42">
        <f>'2022'!Q23</f>
        <v>0.16253776435045317</v>
      </c>
      <c r="X158" s="42">
        <f>'2022'!R23</f>
        <v>0.24696217696388842</v>
      </c>
      <c r="Y158" s="42">
        <f>'2022'!S23</f>
        <v>0.24696217696388842</v>
      </c>
      <c r="Z158" s="42">
        <f>'2022'!T23</f>
        <v>0.22226595926749959</v>
      </c>
      <c r="AA158" s="42">
        <f>'2022'!U23</f>
        <v>3.4355828220858899E-2</v>
      </c>
      <c r="AB158" s="42">
        <f>'2022'!V23</f>
        <v>6.9932224276032046E-2</v>
      </c>
      <c r="AC158" s="42">
        <f>'2022'!W23</f>
        <v>6.9932224276032046E-2</v>
      </c>
      <c r="AD158" s="43">
        <f>'2022'!X23</f>
        <v>6.2939001848428849E-2</v>
      </c>
      <c r="AE158" s="44">
        <f>'2022'!Y23</f>
        <v>21.860273972602741</v>
      </c>
      <c r="AF158" s="45">
        <f>'2022'!Z23</f>
        <v>95.195096064290894</v>
      </c>
      <c r="AG158" s="45">
        <f>'2022'!AA23</f>
        <v>31.014705882352942</v>
      </c>
      <c r="AH158" s="45">
        <f>'2022'!AB23</f>
        <v>0.33203125</v>
      </c>
      <c r="AI158" s="45">
        <f>'2022'!AC23</f>
        <v>5.9</v>
      </c>
      <c r="AJ158" s="45">
        <f t="shared" si="4"/>
        <v>9.7111111111111104</v>
      </c>
      <c r="AK158" s="45">
        <f t="shared" si="43"/>
        <v>9.2198581560283682E-2</v>
      </c>
      <c r="AL158" s="45">
        <f>'2022'!AD23</f>
        <v>106.9</v>
      </c>
      <c r="AM158" s="45">
        <f>'2022'!AE23</f>
        <v>4</v>
      </c>
      <c r="AN158" s="46">
        <f>'2022'!AF23</f>
        <v>57.7</v>
      </c>
      <c r="AO158" s="47">
        <f>'2022'!AG23</f>
        <v>4</v>
      </c>
      <c r="AP158" s="48">
        <f>'2022'!AH23</f>
        <v>7</v>
      </c>
      <c r="AQ158" s="48">
        <f>'2022'!AI23</f>
        <v>2</v>
      </c>
      <c r="AR158" s="48">
        <f t="shared" ref="AR158:AR159" si="54">IF(AF158&gt;113.25,10,IF(AF158&gt;=107.84,9,IF(AF158&gt;=105.37,8,IF(AF158&gt;=103.25,7,IF(AF158&gt;=100.55,6,IF(AF158&gt;=98.75,5,IF(AF158&gt;=96.08,4,IF(AF158&gt;=94.39,3,IF(AF158&gt;=88.43,2,IF(AF158&gt;=85.16,1,IF(AF158&lt;85.16,0,FALSE)))))))))))</f>
        <v>3</v>
      </c>
      <c r="AS158" s="48">
        <f>'2022'!AK23</f>
        <v>9</v>
      </c>
      <c r="AT158" s="48">
        <f>'2022'!AL23</f>
        <v>2</v>
      </c>
      <c r="AU158" s="48">
        <f>'2022'!AM23</f>
        <v>5</v>
      </c>
      <c r="AV158" s="48">
        <f>'2022'!AN23</f>
        <v>5</v>
      </c>
      <c r="AW158" s="49">
        <f t="shared" ref="AW158:AW159" si="55">IF(S158=1,10,IF(S158=2,7,IF(S158=3,6,IF(S158=4,4,IF(S158=5,3,IF(S158=6,2,IF(S158=7,1,IF(S158=0,0,"-"))))))))</f>
        <v>0</v>
      </c>
      <c r="AX158" s="50">
        <f>'2022'!AP23</f>
        <v>1</v>
      </c>
      <c r="AY158" s="55">
        <f>'2022'!AQ23</f>
        <v>0</v>
      </c>
      <c r="AZ158" s="56">
        <f>'2022'!AR23</f>
        <v>2337</v>
      </c>
      <c r="BA158" s="56">
        <f>'2022'!AS23</f>
        <v>0</v>
      </c>
      <c r="BB158" s="56">
        <f>'2022'!AT23</f>
        <v>34</v>
      </c>
      <c r="BC158" s="56">
        <f>'2022'!AU23</f>
        <v>0</v>
      </c>
      <c r="BD158" s="56">
        <f>'2022'!AV23</f>
        <v>0</v>
      </c>
      <c r="BE158" s="57">
        <f>'2022'!AW23</f>
        <v>0</v>
      </c>
      <c r="BF158" s="57">
        <f>'2022'!AX23</f>
        <v>0</v>
      </c>
      <c r="BG158" s="57">
        <f>'2022'!AY23</f>
        <v>0</v>
      </c>
      <c r="BH158" s="57">
        <f>'2022'!AZ23</f>
        <v>0</v>
      </c>
      <c r="BI158" s="56">
        <f>'2022'!BA23</f>
        <v>0</v>
      </c>
      <c r="BJ158" s="56">
        <f>'2022'!BB23</f>
        <v>2938</v>
      </c>
      <c r="BK158" s="56">
        <f>'2022'!BC23</f>
        <v>0</v>
      </c>
      <c r="BL158" s="56">
        <f>'2022'!BD23</f>
        <v>0</v>
      </c>
      <c r="BM158" s="58">
        <f>'2022'!BE23</f>
        <v>17</v>
      </c>
      <c r="BN158" s="55">
        <f>'2022'!BF23</f>
        <v>0</v>
      </c>
      <c r="BO158" s="56">
        <f>'2022'!BG23</f>
        <v>2474</v>
      </c>
      <c r="BP158" s="56">
        <f>'2022'!BH23</f>
        <v>0</v>
      </c>
      <c r="BQ158" s="56">
        <f>'2022'!BI23</f>
        <v>30</v>
      </c>
      <c r="BR158" s="56">
        <f>'2022'!BJ23</f>
        <v>0</v>
      </c>
      <c r="BS158" s="56">
        <f>'2022'!BK23</f>
        <v>0</v>
      </c>
      <c r="BT158" s="57">
        <f>'2022'!BL23</f>
        <v>0</v>
      </c>
      <c r="BU158" s="57">
        <f>'2022'!BM23</f>
        <v>0</v>
      </c>
      <c r="BV158" s="57">
        <f>'2022'!BN23</f>
        <v>0</v>
      </c>
      <c r="BW158" s="57">
        <f>'2022'!BO23</f>
        <v>0</v>
      </c>
      <c r="BX158" s="56">
        <f>'2022'!BP23</f>
        <v>0</v>
      </c>
      <c r="BY158" s="56">
        <f>'2022'!BQ23</f>
        <v>3825</v>
      </c>
      <c r="BZ158" s="56">
        <f>'2022'!BR23</f>
        <v>0</v>
      </c>
      <c r="CA158" s="56">
        <f>'2022'!BS23</f>
        <v>0</v>
      </c>
      <c r="CB158" s="58">
        <f>'2022'!BT23</f>
        <v>32</v>
      </c>
      <c r="CC158" s="55">
        <f>'2022'!BU23</f>
        <v>568</v>
      </c>
      <c r="CD158" s="56">
        <f>'2022'!BV23</f>
        <v>1979</v>
      </c>
      <c r="CE158" s="56">
        <f>'2022'!BW23</f>
        <v>5</v>
      </c>
      <c r="CF158" s="56">
        <f>'2022'!BX23</f>
        <v>18</v>
      </c>
      <c r="CG158" s="56">
        <f>'2022'!BY23</f>
        <v>111</v>
      </c>
      <c r="CH158" s="56">
        <f>'2022'!BZ23</f>
        <v>24</v>
      </c>
      <c r="CI158" s="57">
        <f>'2022'!CA23</f>
        <v>5.0999999999999996</v>
      </c>
      <c r="CJ158" s="57">
        <f>'2022'!CB23</f>
        <v>64.900000000000006</v>
      </c>
      <c r="CK158" s="57">
        <f>'2022'!CC23</f>
        <v>2.82</v>
      </c>
      <c r="CL158" s="57">
        <f>'2022'!CD23</f>
        <v>39.6</v>
      </c>
      <c r="CM158" s="56">
        <f>'2022'!CE23</f>
        <v>182</v>
      </c>
      <c r="CN158" s="56">
        <f>'2022'!CF23</f>
        <v>3628</v>
      </c>
      <c r="CO158" s="56">
        <f>'2022'!CG23</f>
        <v>15</v>
      </c>
      <c r="CP158" s="56">
        <f>'2022'!CH23</f>
        <v>0</v>
      </c>
      <c r="CQ158" s="58">
        <f>'2022'!CI23</f>
        <v>22</v>
      </c>
      <c r="CR158" s="55">
        <f>'2022'!CJ23</f>
        <v>241</v>
      </c>
      <c r="CS158" s="56">
        <f>'2022'!CK23</f>
        <v>840</v>
      </c>
      <c r="CT158" s="56">
        <f>'2022'!CL23</f>
        <v>3</v>
      </c>
      <c r="CU158" s="56">
        <f>'2022'!CM23</f>
        <v>4</v>
      </c>
      <c r="CV158" s="56">
        <f>'2022'!CN23</f>
        <v>41</v>
      </c>
      <c r="CW158" s="56">
        <f>'2022'!CO23</f>
        <v>11</v>
      </c>
      <c r="CX158" s="57">
        <f>'2022'!CP23</f>
        <v>5.9</v>
      </c>
      <c r="CY158" s="57">
        <f>'2022'!CQ23</f>
        <v>97.8</v>
      </c>
      <c r="CZ158" s="57">
        <f>'2022'!CR23</f>
        <v>4</v>
      </c>
      <c r="DA158" s="57">
        <f>'2022'!CS23</f>
        <v>57.7</v>
      </c>
      <c r="DB158" s="56">
        <f>'2022'!CT23</f>
        <v>28</v>
      </c>
      <c r="DC158" s="56">
        <f>'2022'!CU23</f>
        <v>815</v>
      </c>
      <c r="DD158" s="56">
        <f>'2022'!CV23</f>
        <v>4</v>
      </c>
      <c r="DE158" s="56">
        <f>'2022'!CW23</f>
        <v>0</v>
      </c>
      <c r="DF158" s="58">
        <f>'2022'!CX23</f>
        <v>6</v>
      </c>
      <c r="DG158" s="55">
        <f>'2022'!CY23</f>
        <v>1216</v>
      </c>
      <c r="DH158" s="56">
        <f>'2022'!CZ23</f>
        <v>2597</v>
      </c>
      <c r="DI158" s="56">
        <f>'2022'!DA23</f>
        <v>11</v>
      </c>
      <c r="DJ158" s="56">
        <f>'2022'!DB23</f>
        <v>27</v>
      </c>
      <c r="DK158" s="56">
        <f>'2022'!DC23</f>
        <v>256</v>
      </c>
      <c r="DL158" s="56">
        <f>'2022'!DD23</f>
        <v>85</v>
      </c>
      <c r="DM158" s="57">
        <f>'2022'!DE23</f>
        <v>4.8</v>
      </c>
      <c r="DN158" s="57">
        <f>'2022'!DF23</f>
        <v>106.9</v>
      </c>
      <c r="DO158" s="57">
        <f>'2022'!DG23</f>
        <v>3.21</v>
      </c>
      <c r="DP158" s="57">
        <f>'2022'!DH23</f>
        <v>34.200000000000003</v>
      </c>
      <c r="DQ158" s="56">
        <f>'2022'!DI23</f>
        <v>227</v>
      </c>
      <c r="DR158" s="56">
        <f>'2022'!DJ23</f>
        <v>3246</v>
      </c>
      <c r="DS158" s="56">
        <f>'2022'!DK23</f>
        <v>26</v>
      </c>
      <c r="DT158" s="56">
        <f>'2022'!DL23</f>
        <v>0</v>
      </c>
      <c r="DU158" s="58">
        <f>'2022'!DM23</f>
        <v>23</v>
      </c>
    </row>
    <row r="159" spans="1:125" ht="15.75" customHeight="1" x14ac:dyDescent="0.2">
      <c r="A159" s="33">
        <f t="shared" si="0"/>
        <v>157</v>
      </c>
      <c r="B159" s="11">
        <f>'2021'!A14</f>
        <v>12</v>
      </c>
      <c r="C159" s="11">
        <v>2021</v>
      </c>
      <c r="D159" s="34" t="str">
        <f>'2021'!B14</f>
        <v>Jake Funk</v>
      </c>
      <c r="E159" s="14">
        <f>'2021'!C14</f>
        <v>5.3611111111111107</v>
      </c>
      <c r="F159" s="14">
        <f t="shared" si="6"/>
        <v>36.6</v>
      </c>
      <c r="G159" s="35">
        <f t="shared" si="2"/>
        <v>-0.7737295159239993</v>
      </c>
      <c r="H159" s="36" t="str">
        <f>'2021'!D14</f>
        <v>Maryland</v>
      </c>
      <c r="I159" s="37">
        <f>'2021'!E14</f>
        <v>2</v>
      </c>
      <c r="J159" s="38">
        <f>'2021'!F14</f>
        <v>35806</v>
      </c>
      <c r="K159" s="39">
        <f>'2021'!G14</f>
        <v>27.306849315068494</v>
      </c>
      <c r="L159" s="39" t="str">
        <f>'2021'!H14</f>
        <v>RS SR</v>
      </c>
      <c r="M159" s="39">
        <f>'2021'!I14</f>
        <v>23.312328767123287</v>
      </c>
      <c r="N159" s="39" t="str">
        <f t="shared" si="3"/>
        <v>DYNAMIC</v>
      </c>
      <c r="O159" s="39" t="str">
        <f t="shared" si="9"/>
        <v>HORSE</v>
      </c>
      <c r="P159" s="37">
        <f>'2021'!J14</f>
        <v>70</v>
      </c>
      <c r="Q159" s="37">
        <f>'2021'!K14</f>
        <v>204</v>
      </c>
      <c r="R159" s="37">
        <f>'2021'!L14</f>
        <v>4.49</v>
      </c>
      <c r="S159" s="40">
        <f>'2021'!M14</f>
        <v>233</v>
      </c>
      <c r="T159" s="41">
        <f>'2021'!N14</f>
        <v>3.6245163917735697E-2</v>
      </c>
      <c r="U159" s="42">
        <f>'2021'!O14</f>
        <v>3.8402061855670105E-2</v>
      </c>
      <c r="V159" s="42">
        <f>'2021'!P14</f>
        <v>4.4873233116446041E-4</v>
      </c>
      <c r="W159" s="42">
        <f>'2021'!Q14</f>
        <v>4.5862654695462267E-2</v>
      </c>
      <c r="X159" s="42">
        <f>'2021'!R14</f>
        <v>0.28312958435207825</v>
      </c>
      <c r="Y159" s="42">
        <f>'2021'!S14</f>
        <v>0.28312958435207825</v>
      </c>
      <c r="Z159" s="42">
        <f>'2021'!T14</f>
        <v>0.28312958435207825</v>
      </c>
      <c r="AA159" s="42">
        <f>'2021'!U14</f>
        <v>7.6628352490421452E-3</v>
      </c>
      <c r="AB159" s="42">
        <f>'2021'!V14</f>
        <v>4.8484848484848485E-2</v>
      </c>
      <c r="AC159" s="42">
        <f>'2021'!W14</f>
        <v>4.8484848484848485E-2</v>
      </c>
      <c r="AD159" s="43">
        <f>'2021'!X14</f>
        <v>4.8484848484848485E-2</v>
      </c>
      <c r="AE159" s="44">
        <f>'2021'!Y14</f>
        <v>22.665753424657535</v>
      </c>
      <c r="AF159" s="45">
        <f>'2021'!Z14</f>
        <v>100.38638127398181</v>
      </c>
      <c r="AG159" s="45">
        <f>'2021'!AA14</f>
        <v>29.267755102040816</v>
      </c>
      <c r="AH159" s="45">
        <f>'2021'!AB14</f>
        <v>0.22950819672131148</v>
      </c>
      <c r="AI159" s="45">
        <f>'2021'!AC14</f>
        <v>10.199999999999999</v>
      </c>
      <c r="AJ159" s="45">
        <f t="shared" si="4"/>
        <v>6.1904761904761907</v>
      </c>
      <c r="AK159" s="45">
        <f t="shared" si="43"/>
        <v>0.12857142857142856</v>
      </c>
      <c r="AL159" s="45">
        <f>'2021'!AD14</f>
        <v>60.7</v>
      </c>
      <c r="AM159" s="45">
        <f>'2021'!AE14</f>
        <v>4.82</v>
      </c>
      <c r="AN159" s="46">
        <f>'2021'!AF14</f>
        <v>89.6</v>
      </c>
      <c r="AO159" s="47">
        <f>'2021'!AG14</f>
        <v>8</v>
      </c>
      <c r="AP159" s="48">
        <f>'2021'!AH14</f>
        <v>5</v>
      </c>
      <c r="AQ159" s="48">
        <f>'2021'!AI14</f>
        <v>0</v>
      </c>
      <c r="AR159" s="48">
        <f t="shared" si="54"/>
        <v>5</v>
      </c>
      <c r="AS159" s="48">
        <f>'2021'!AK14</f>
        <v>5</v>
      </c>
      <c r="AT159" s="48">
        <f>'2021'!AL14</f>
        <v>10</v>
      </c>
      <c r="AU159" s="48">
        <f>'2021'!AM14</f>
        <v>0</v>
      </c>
      <c r="AV159" s="48">
        <f>'2021'!AN14</f>
        <v>8</v>
      </c>
      <c r="AW159" s="49" t="str">
        <f t="shared" si="55"/>
        <v>-</v>
      </c>
      <c r="AX159" s="50">
        <f>'2021'!AP14</f>
        <v>0</v>
      </c>
      <c r="AY159" s="55">
        <f>'2021'!AQ14</f>
        <v>136</v>
      </c>
      <c r="AZ159" s="56">
        <f>'2021'!AR14</f>
        <v>2594</v>
      </c>
      <c r="BA159" s="56">
        <f>'2021'!AS14</f>
        <v>1</v>
      </c>
      <c r="BB159" s="56">
        <f>'2021'!AT14</f>
        <v>26</v>
      </c>
      <c r="BC159" s="56">
        <f>'2021'!AU14</f>
        <v>29</v>
      </c>
      <c r="BD159" s="56">
        <f>'2021'!AV14</f>
        <v>5</v>
      </c>
      <c r="BE159" s="57">
        <f>'2021'!AW14</f>
        <v>4.7</v>
      </c>
      <c r="BF159" s="57">
        <f>'2021'!AX14</f>
        <v>67.7</v>
      </c>
      <c r="BG159" s="57">
        <f>'2021'!AY14</f>
        <v>3.48</v>
      </c>
      <c r="BH159" s="57">
        <f>'2021'!AZ14</f>
        <v>32.4</v>
      </c>
      <c r="BI159" s="56">
        <f>'2021'!BA14</f>
        <v>42</v>
      </c>
      <c r="BJ159" s="56">
        <f>'2021'!BB14</f>
        <v>2317</v>
      </c>
      <c r="BK159" s="56">
        <f>'2021'!BC14</f>
        <v>7</v>
      </c>
      <c r="BL159" s="56">
        <f>'2021'!BD14</f>
        <v>0</v>
      </c>
      <c r="BM159" s="58">
        <f>'2021'!BE14</f>
        <v>15</v>
      </c>
      <c r="BN159" s="55">
        <f>'2021'!BF14</f>
        <v>145</v>
      </c>
      <c r="BO159" s="56">
        <f>'2021'!BG14</f>
        <v>1940</v>
      </c>
      <c r="BP159" s="56">
        <f>'2021'!BH14</f>
        <v>4</v>
      </c>
      <c r="BQ159" s="56">
        <f>'2021'!BI14</f>
        <v>19</v>
      </c>
      <c r="BR159" s="56">
        <f>'2021'!BJ14</f>
        <v>27</v>
      </c>
      <c r="BS159" s="56">
        <f>'2021'!BK14</f>
        <v>3</v>
      </c>
      <c r="BT159" s="57">
        <f>'2021'!BL14</f>
        <v>5.4</v>
      </c>
      <c r="BU159" s="57">
        <f>'2021'!BM14</f>
        <v>23</v>
      </c>
      <c r="BV159" s="57">
        <f>'2021'!BN14</f>
        <v>2.15</v>
      </c>
      <c r="BW159" s="57">
        <f>'2021'!BO14</f>
        <v>53.8</v>
      </c>
      <c r="BX159" s="56">
        <f>'2021'!BP14</f>
        <v>4</v>
      </c>
      <c r="BY159" s="56">
        <f>'2021'!BQ14</f>
        <v>1940</v>
      </c>
      <c r="BZ159" s="56">
        <f>'2021'!BR14</f>
        <v>1</v>
      </c>
      <c r="CA159" s="56">
        <f>'2021'!BS14</f>
        <v>0</v>
      </c>
      <c r="CB159" s="58">
        <f>'2021'!BT14</f>
        <v>15</v>
      </c>
      <c r="CC159" s="55">
        <f>'2021'!BU14</f>
        <v>-2</v>
      </c>
      <c r="CD159" s="56">
        <f>'2021'!BV14</f>
        <v>2762</v>
      </c>
      <c r="CE159" s="56">
        <f>'2021'!BW14</f>
        <v>0</v>
      </c>
      <c r="CF159" s="56">
        <f>'2021'!BX14</f>
        <v>26</v>
      </c>
      <c r="CG159" s="56">
        <f>'2021'!BY14</f>
        <v>2</v>
      </c>
      <c r="CH159" s="56">
        <f>'2021'!BZ14</f>
        <v>1</v>
      </c>
      <c r="CI159" s="57">
        <f>'2021'!CA14</f>
        <v>-1</v>
      </c>
      <c r="CJ159" s="57">
        <f>'2021'!CB14</f>
        <v>50</v>
      </c>
      <c r="CK159" s="57">
        <f>'2021'!CC14</f>
        <v>1.5</v>
      </c>
      <c r="CL159" s="57">
        <f>'2021'!CD14</f>
        <v>0</v>
      </c>
      <c r="CM159" s="56">
        <f>'2021'!CE14</f>
        <v>4</v>
      </c>
      <c r="CN159" s="56">
        <f>'2021'!CF14</f>
        <v>1695</v>
      </c>
      <c r="CO159" s="56">
        <f>'2021'!CG14</f>
        <v>0</v>
      </c>
      <c r="CP159" s="56">
        <f>'2021'!CH14</f>
        <v>0</v>
      </c>
      <c r="CQ159" s="58">
        <f>'2021'!CI14</f>
        <v>12</v>
      </c>
      <c r="CR159" s="55">
        <f>'2021'!CJ14</f>
        <v>173</v>
      </c>
      <c r="CS159" s="56">
        <f>'2021'!CK14</f>
        <v>2033</v>
      </c>
      <c r="CT159" s="56">
        <f>'2021'!CL14</f>
        <v>2</v>
      </c>
      <c r="CU159" s="56">
        <f>'2021'!CM14</f>
        <v>23</v>
      </c>
      <c r="CV159" s="56">
        <f>'2021'!CN14</f>
        <v>17</v>
      </c>
      <c r="CW159" s="56">
        <f>'2021'!CO14</f>
        <v>2</v>
      </c>
      <c r="CX159" s="57">
        <f>'2021'!CP14</f>
        <v>10.199999999999999</v>
      </c>
      <c r="CY159" s="57">
        <f>'2021'!CQ14</f>
        <v>45.9</v>
      </c>
      <c r="CZ159" s="57">
        <f>'2021'!CR14</f>
        <v>4.82</v>
      </c>
      <c r="DA159" s="57">
        <f>'2021'!CS14</f>
        <v>89.6</v>
      </c>
      <c r="DB159" s="56">
        <f>'2021'!CT14</f>
        <v>16</v>
      </c>
      <c r="DC159" s="56">
        <f>'2021'!CU14</f>
        <v>2088</v>
      </c>
      <c r="DD159" s="56">
        <f>'2021'!CV14</f>
        <v>4</v>
      </c>
      <c r="DE159" s="56">
        <f>'2021'!CW14</f>
        <v>0</v>
      </c>
      <c r="DF159" s="58">
        <f>'2021'!CX14</f>
        <v>16</v>
      </c>
      <c r="DG159" s="55">
        <f>'2021'!CY14</f>
        <v>515</v>
      </c>
      <c r="DH159" s="56">
        <f>'2021'!CZ14</f>
        <v>725</v>
      </c>
      <c r="DI159" s="56">
        <f>'2021'!DA14</f>
        <v>3</v>
      </c>
      <c r="DJ159" s="56">
        <f>'2021'!DB14</f>
        <v>5</v>
      </c>
      <c r="DK159" s="56">
        <f>'2021'!DC14</f>
        <v>61</v>
      </c>
      <c r="DL159" s="56">
        <f>'2021'!DD14</f>
        <v>14</v>
      </c>
      <c r="DM159" s="57">
        <f>'2021'!DE14</f>
        <v>8.4</v>
      </c>
      <c r="DN159" s="57">
        <f>'2021'!DF14</f>
        <v>60.7</v>
      </c>
      <c r="DO159" s="57">
        <f>'2021'!DG14</f>
        <v>3.03</v>
      </c>
      <c r="DP159" s="57">
        <f>'2021'!DH14</f>
        <v>66</v>
      </c>
      <c r="DQ159" s="56">
        <f>'2021'!DI14</f>
        <v>64</v>
      </c>
      <c r="DR159" s="56">
        <f>'2021'!DJ14</f>
        <v>1320</v>
      </c>
      <c r="DS159" s="56">
        <f>'2021'!DK14</f>
        <v>9</v>
      </c>
      <c r="DT159" s="56">
        <f>'2021'!DL14</f>
        <v>0</v>
      </c>
      <c r="DU159" s="58">
        <f>'2021'!DM14</f>
        <v>9</v>
      </c>
    </row>
    <row r="160" spans="1:125" ht="15.75" customHeight="1" x14ac:dyDescent="0.2">
      <c r="A160" s="33">
        <f t="shared" si="0"/>
        <v>158</v>
      </c>
      <c r="B160" s="11">
        <f>'2024'!A24</f>
        <v>22</v>
      </c>
      <c r="C160" s="11">
        <v>2024</v>
      </c>
      <c r="D160" s="34" t="str">
        <f>'2024'!B24</f>
        <v>Kimani Vidal</v>
      </c>
      <c r="E160" s="14">
        <f>'2024'!C24</f>
        <v>5.2944444444444443</v>
      </c>
      <c r="F160" s="14">
        <f t="shared" si="6"/>
        <v>36.199999999999996</v>
      </c>
      <c r="G160" s="35">
        <f t="shared" si="2"/>
        <v>-0.80114702909727742</v>
      </c>
      <c r="H160" s="36" t="str">
        <f>'2024'!D24</f>
        <v>Troy</v>
      </c>
      <c r="I160" s="37">
        <f>'2024'!E24</f>
        <v>8</v>
      </c>
      <c r="J160" s="38">
        <f>'2024'!F24</f>
        <v>37131</v>
      </c>
      <c r="K160" s="39">
        <f>'2024'!G24</f>
        <v>23.676712328767124</v>
      </c>
      <c r="L160" s="39" t="str">
        <f>'2024'!H24</f>
        <v>SR</v>
      </c>
      <c r="M160" s="39">
        <f>'2024'!I24</f>
        <v>22.67945205479452</v>
      </c>
      <c r="N160" s="39" t="str">
        <f t="shared" si="3"/>
        <v>DYNAMIC</v>
      </c>
      <c r="O160" s="39" t="str">
        <f t="shared" si="9"/>
        <v>SLASHER</v>
      </c>
      <c r="P160" s="37">
        <f>'2024'!J24</f>
        <v>68</v>
      </c>
      <c r="Q160" s="37">
        <f>'2024'!K24</f>
        <v>213</v>
      </c>
      <c r="R160" s="37">
        <f>'2024'!L24</f>
        <v>4.46</v>
      </c>
      <c r="S160" s="40">
        <f>'2024'!M24</f>
        <v>181</v>
      </c>
      <c r="T160" s="41">
        <f>'2024'!N24</f>
        <v>0</v>
      </c>
      <c r="U160" s="42">
        <f>'2024'!O24</f>
        <v>0.20798010625070648</v>
      </c>
      <c r="V160" s="42">
        <f>'2024'!P24</f>
        <v>0.22272727272727272</v>
      </c>
      <c r="W160" s="42">
        <f>'2024'!Q24</f>
        <v>0.16532370102806335</v>
      </c>
      <c r="X160" s="42">
        <f>'2024'!R24</f>
        <v>0.31694938347298862</v>
      </c>
      <c r="Y160" s="42">
        <f>'2024'!S24</f>
        <v>0.31694938347298862</v>
      </c>
      <c r="Z160" s="42">
        <f>'2024'!T24</f>
        <v>0.2060170992574426</v>
      </c>
      <c r="AA160" s="42">
        <f>'2024'!U24</f>
        <v>3.9404810915720755E-2</v>
      </c>
      <c r="AB160" s="42">
        <f>'2024'!V24</f>
        <v>5.3705692803437163E-2</v>
      </c>
      <c r="AC160" s="42">
        <f>'2024'!W24</f>
        <v>5.3705692803437163E-2</v>
      </c>
      <c r="AD160" s="43">
        <f>'2024'!X24</f>
        <v>3.4908700322234157E-2</v>
      </c>
      <c r="AE160" s="44">
        <f>'2024'!Y24</f>
        <v>19.024657534246575</v>
      </c>
      <c r="AF160" s="45">
        <f>'2024'!Z24</f>
        <v>107.66391405009836</v>
      </c>
      <c r="AG160" s="45">
        <f>'2024'!AA24</f>
        <v>32.383001730103807</v>
      </c>
      <c r="AH160" s="45">
        <f>'2024'!AB24</f>
        <v>0.31186440677966104</v>
      </c>
      <c r="AI160" s="45">
        <f>'2024'!AC24</f>
        <v>5.6</v>
      </c>
      <c r="AJ160" s="45">
        <f t="shared" si="4"/>
        <v>7.615384615384615</v>
      </c>
      <c r="AK160" s="45">
        <f t="shared" si="43"/>
        <v>5.7507987220447282E-2</v>
      </c>
      <c r="AL160" s="45">
        <f>'2024'!AD24</f>
        <v>116.7</v>
      </c>
      <c r="AM160" s="45">
        <f>'2024'!AE24</f>
        <v>3.58</v>
      </c>
      <c r="AN160" s="46">
        <f>'2024'!AF24</f>
        <v>37.6</v>
      </c>
      <c r="AO160" s="47">
        <f>'2024'!AG24</f>
        <v>4</v>
      </c>
      <c r="AP160" s="48">
        <f>'2024'!AH24</f>
        <v>3</v>
      </c>
      <c r="AQ160" s="48">
        <f>'2024'!AI24</f>
        <v>8</v>
      </c>
      <c r="AR160" s="48">
        <f>'2024'!AJ24</f>
        <v>8</v>
      </c>
      <c r="AS160" s="48">
        <f>'2024'!AK24</f>
        <v>8</v>
      </c>
      <c r="AT160" s="48">
        <f>'2024'!AL24</f>
        <v>1</v>
      </c>
      <c r="AU160" s="48">
        <f>'2024'!AM24</f>
        <v>5</v>
      </c>
      <c r="AV160" s="48">
        <f>'2024'!AN24</f>
        <v>2</v>
      </c>
      <c r="AW160" s="49">
        <f>'2024'!AO24</f>
        <v>2</v>
      </c>
      <c r="AX160" s="50">
        <f>'2024'!AP24</f>
        <v>0</v>
      </c>
      <c r="AY160" s="55">
        <f>'2024'!AQ24</f>
        <v>0</v>
      </c>
      <c r="AZ160" s="56">
        <f>'2024'!AR24</f>
        <v>1</v>
      </c>
      <c r="BA160" s="56">
        <f>'2024'!AS24</f>
        <v>0</v>
      </c>
      <c r="BB160" s="56">
        <f>'2024'!AT24</f>
        <v>0</v>
      </c>
      <c r="BC160" s="56">
        <f>'2024'!AU24</f>
        <v>0</v>
      </c>
      <c r="BD160" s="56">
        <f>'2024'!AV24</f>
        <v>0</v>
      </c>
      <c r="BE160" s="57">
        <f>'2024'!AW24</f>
        <v>0</v>
      </c>
      <c r="BF160" s="57">
        <f>'2024'!AX24</f>
        <v>0</v>
      </c>
      <c r="BG160" s="57">
        <f>'2024'!AY24</f>
        <v>0</v>
      </c>
      <c r="BH160" s="57">
        <f>'2024'!AZ24</f>
        <v>0</v>
      </c>
      <c r="BI160" s="56">
        <f>'2024'!BA24</f>
        <v>0</v>
      </c>
      <c r="BJ160" s="56">
        <f>'2024'!BB24</f>
        <v>1</v>
      </c>
      <c r="BK160" s="56">
        <f>'2024'!BC24</f>
        <v>0</v>
      </c>
      <c r="BL160" s="56">
        <f>'2024'!BD24</f>
        <v>0</v>
      </c>
      <c r="BM160" s="58">
        <f>'2024'!BE24</f>
        <v>0</v>
      </c>
      <c r="BN160" s="55">
        <f>'2024'!BF24</f>
        <v>511</v>
      </c>
      <c r="BO160" s="56">
        <f>'2024'!BG24</f>
        <v>927</v>
      </c>
      <c r="BP160" s="56">
        <f>'2024'!BH24</f>
        <v>4</v>
      </c>
      <c r="BQ160" s="56">
        <f>'2024'!BI24</f>
        <v>9</v>
      </c>
      <c r="BR160" s="56">
        <f>'2024'!BJ24</f>
        <v>101</v>
      </c>
      <c r="BS160" s="56">
        <f>'2024'!BK24</f>
        <v>30</v>
      </c>
      <c r="BT160" s="57">
        <f>'2024'!BL24</f>
        <v>5.0999999999999996</v>
      </c>
      <c r="BU160" s="57">
        <f>'2024'!BM24</f>
        <v>117.7</v>
      </c>
      <c r="BV160" s="57">
        <f>'2024'!BN24</f>
        <v>3.83</v>
      </c>
      <c r="BW160" s="57">
        <f>'2024'!BO24</f>
        <v>34.4</v>
      </c>
      <c r="BX160" s="56">
        <f>'2024'!BP24</f>
        <v>225</v>
      </c>
      <c r="BY160" s="56">
        <f>'2024'!BQ24</f>
        <v>2611.7999999999997</v>
      </c>
      <c r="BZ160" s="56">
        <f>'2024'!BR24</f>
        <v>26</v>
      </c>
      <c r="CA160" s="56">
        <f>'2024'!BS24</f>
        <v>0</v>
      </c>
      <c r="CB160" s="58">
        <f>'2024'!BT24</f>
        <v>18</v>
      </c>
      <c r="CC160" s="55">
        <f>'2024'!BU24</f>
        <v>699</v>
      </c>
      <c r="CD160" s="56">
        <f>'2024'!BV24</f>
        <v>1114.3</v>
      </c>
      <c r="CE160" s="56">
        <f>'2024'!BW24</f>
        <v>5</v>
      </c>
      <c r="CF160" s="56">
        <f>'2024'!BX24</f>
        <v>16.5</v>
      </c>
      <c r="CG160" s="56">
        <f>'2024'!BY24</f>
        <v>153</v>
      </c>
      <c r="CH160" s="56">
        <f>'2024'!BZ24</f>
        <v>41</v>
      </c>
      <c r="CI160" s="57">
        <f>'2024'!CA24</f>
        <v>4.5999999999999996</v>
      </c>
      <c r="CJ160" s="57">
        <f>'2024'!CB24</f>
        <v>106.5</v>
      </c>
      <c r="CK160" s="57">
        <f>'2024'!CC24</f>
        <v>3.52</v>
      </c>
      <c r="CL160" s="57">
        <f>'2024'!CD24</f>
        <v>34.299999999999997</v>
      </c>
      <c r="CM160" s="56">
        <f>'2024'!CE24</f>
        <v>134</v>
      </c>
      <c r="CN160" s="56">
        <f>'2024'!CF24</f>
        <v>2625.7</v>
      </c>
      <c r="CO160" s="56">
        <f>'2024'!CG24</f>
        <v>22</v>
      </c>
      <c r="CP160" s="56">
        <f>'2024'!CH24</f>
        <v>0</v>
      </c>
      <c r="CQ160" s="58">
        <f>'2024'!CI24</f>
        <v>14.3</v>
      </c>
      <c r="CR160" s="55">
        <f>'2024'!CJ24</f>
        <v>699</v>
      </c>
      <c r="CS160" s="56">
        <f>'2024'!CK24</f>
        <v>1638</v>
      </c>
      <c r="CT160" s="56">
        <f>'2024'!CL24</f>
        <v>10</v>
      </c>
      <c r="CU160" s="56">
        <f>'2024'!CM24</f>
        <v>21</v>
      </c>
      <c r="CV160" s="56">
        <f>'2024'!CN24</f>
        <v>231</v>
      </c>
      <c r="CW160" s="56">
        <f>'2024'!CO24</f>
        <v>64</v>
      </c>
      <c r="CX160" s="57">
        <f>'2024'!CP24</f>
        <v>4.9000000000000004</v>
      </c>
      <c r="CY160" s="57">
        <f>'2024'!CQ24</f>
        <v>89.6</v>
      </c>
      <c r="CZ160" s="57">
        <f>'2024'!CR24</f>
        <v>3.32</v>
      </c>
      <c r="DA160" s="57">
        <f>'2024'!CS24</f>
        <v>32.4</v>
      </c>
      <c r="DB160" s="56">
        <f>'2024'!CT24</f>
        <v>134</v>
      </c>
      <c r="DC160" s="56">
        <f>'2024'!CU24</f>
        <v>3400.6</v>
      </c>
      <c r="DD160" s="56">
        <f>'2024'!CV24</f>
        <v>25</v>
      </c>
      <c r="DE160" s="56">
        <f>'2024'!CW24</f>
        <v>0</v>
      </c>
      <c r="DF160" s="58">
        <f>'2024'!CX24</f>
        <v>19.599999999999998</v>
      </c>
      <c r="DG160" s="55">
        <f>'2024'!CY24</f>
        <v>1661</v>
      </c>
      <c r="DH160" s="56">
        <f>'2024'!CZ24</f>
        <v>2147.6</v>
      </c>
      <c r="DI160" s="56">
        <f>'2024'!DA24</f>
        <v>14</v>
      </c>
      <c r="DJ160" s="56">
        <f>'2024'!DB24</f>
        <v>19.599999999999998</v>
      </c>
      <c r="DK160" s="56">
        <f>'2024'!DC24</f>
        <v>295</v>
      </c>
      <c r="DL160" s="56">
        <f>'2024'!DD24</f>
        <v>92</v>
      </c>
      <c r="DM160" s="57">
        <f>'2024'!DE24</f>
        <v>5.6</v>
      </c>
      <c r="DN160" s="57">
        <f>'2024'!DF24</f>
        <v>116.7</v>
      </c>
      <c r="DO160" s="57">
        <f>'2024'!DG24</f>
        <v>3.58</v>
      </c>
      <c r="DP160" s="57">
        <f>'2024'!DH24</f>
        <v>37.6</v>
      </c>
      <c r="DQ160" s="56">
        <f>'2024'!DI24</f>
        <v>200</v>
      </c>
      <c r="DR160" s="56">
        <f>'2024'!DJ24</f>
        <v>3724</v>
      </c>
      <c r="DS160" s="56">
        <f>'2024'!DK24</f>
        <v>18</v>
      </c>
      <c r="DT160" s="56">
        <f>'2024'!DL24</f>
        <v>1</v>
      </c>
      <c r="DU160" s="58">
        <f>'2024'!DM24</f>
        <v>29.400000000000002</v>
      </c>
    </row>
    <row r="161" spans="1:125" ht="15.75" customHeight="1" x14ac:dyDescent="0.2">
      <c r="A161" s="33">
        <f t="shared" si="0"/>
        <v>159</v>
      </c>
      <c r="B161" s="11">
        <f>'2018'!A17</f>
        <v>15</v>
      </c>
      <c r="C161" s="11">
        <v>2018</v>
      </c>
      <c r="D161" s="34" t="str">
        <f>'2018'!B17</f>
        <v>Mark Walton</v>
      </c>
      <c r="E161" s="14">
        <f>'2018'!C17</f>
        <v>5.2888888888888888</v>
      </c>
      <c r="F161" s="14">
        <f t="shared" si="6"/>
        <v>35.799999999999997</v>
      </c>
      <c r="G161" s="35">
        <f t="shared" si="2"/>
        <v>-0.80343182186171735</v>
      </c>
      <c r="H161" s="36" t="str">
        <f>'2018'!D17</f>
        <v>Miami</v>
      </c>
      <c r="I161" s="37">
        <f>'2018'!E17</f>
        <v>4</v>
      </c>
      <c r="J161" s="38">
        <f>'2018'!F17</f>
        <v>35518</v>
      </c>
      <c r="K161" s="39">
        <f>'2018'!G17</f>
        <v>28.095890410958905</v>
      </c>
      <c r="L161" s="39" t="str">
        <f>'2018'!H17</f>
        <v>JR</v>
      </c>
      <c r="M161" s="39">
        <f>'2018'!I17</f>
        <v>21.090410958904108</v>
      </c>
      <c r="N161" s="39" t="str">
        <f t="shared" si="3"/>
        <v>BELL CALF</v>
      </c>
      <c r="O161" s="39" t="str">
        <f t="shared" si="9"/>
        <v>SLASHER</v>
      </c>
      <c r="P161" s="37">
        <f>'2018'!J17</f>
        <v>70</v>
      </c>
      <c r="Q161" s="37">
        <f>'2018'!K17</f>
        <v>202</v>
      </c>
      <c r="R161" s="37">
        <f>'2018'!L17</f>
        <v>4.5999999999999996</v>
      </c>
      <c r="S161" s="40">
        <f>'2018'!M17</f>
        <v>112</v>
      </c>
      <c r="T161" s="41">
        <f>'2018'!N17</f>
        <v>0</v>
      </c>
      <c r="U161" s="42">
        <f>'2018'!O17</f>
        <v>0</v>
      </c>
      <c r="V161" s="42">
        <f>'2018'!P17</f>
        <v>0.14737864077669902</v>
      </c>
      <c r="W161" s="42">
        <f>'2018'!Q17</f>
        <v>0.24507856239841069</v>
      </c>
      <c r="X161" s="42">
        <f>'2018'!R17</f>
        <v>9.879839786381843E-2</v>
      </c>
      <c r="Y161" s="42">
        <f>'2018'!S17</f>
        <v>0.17193848013111457</v>
      </c>
      <c r="Z161" s="42">
        <f>'2018'!T17</f>
        <v>0.15474463211800313</v>
      </c>
      <c r="AA161" s="42">
        <f>'2018'!U17</f>
        <v>6.7340067340067339E-2</v>
      </c>
      <c r="AB161" s="42">
        <f>'2018'!V17</f>
        <v>2.8861401839517919E-2</v>
      </c>
      <c r="AC161" s="42">
        <f>'2018'!W17</f>
        <v>4.8100734589792631E-2</v>
      </c>
      <c r="AD161" s="43">
        <f>'2018'!X17</f>
        <v>4.3290661130813368E-2</v>
      </c>
      <c r="AE161" s="44">
        <f>'2018'!Y17</f>
        <v>19.438356164383563</v>
      </c>
      <c r="AF161" s="45">
        <f>'2018'!Z17</f>
        <v>90.22980907015058</v>
      </c>
      <c r="AG161" s="45">
        <f>'2018'!AA17</f>
        <v>28.980816326530615</v>
      </c>
      <c r="AH161" s="45">
        <f>'2018'!AB17</f>
        <v>0.125</v>
      </c>
      <c r="AI161" s="45">
        <f>'2018'!AC17</f>
        <v>7.6</v>
      </c>
      <c r="AJ161" s="45">
        <f t="shared" si="4"/>
        <v>11.178571428571429</v>
      </c>
      <c r="AK161" s="45">
        <f t="shared" si="43"/>
        <v>0.1111111111111111</v>
      </c>
      <c r="AL161" s="45">
        <f>'2018'!AD17</f>
        <v>61.1</v>
      </c>
      <c r="AM161" s="45">
        <f>'2018'!AE17</f>
        <v>3.43</v>
      </c>
      <c r="AN161" s="46">
        <f>'2018'!AF17</f>
        <v>56.9</v>
      </c>
      <c r="AO161" s="47">
        <f>'2018'!AG17</f>
        <v>2</v>
      </c>
      <c r="AP161" s="48">
        <f>'2018'!AH17</f>
        <v>5</v>
      </c>
      <c r="AQ161" s="48">
        <f>'2018'!AI17</f>
        <v>6</v>
      </c>
      <c r="AR161" s="48">
        <f t="shared" ref="AR161:AR163" si="56">IF(AF161&gt;113.25,10,IF(AF161&gt;=107.84,9,IF(AF161&gt;=105.37,8,IF(AF161&gt;=103.25,7,IF(AF161&gt;=100.55,6,IF(AF161&gt;=98.75,5,IF(AF161&gt;=96.08,4,IF(AF161&gt;=94.39,3,IF(AF161&gt;=88.43,2,IF(AF161&gt;=85.16,1,IF(AF161&lt;85.16,0,FALSE)))))))))))</f>
        <v>2</v>
      </c>
      <c r="AS161" s="48">
        <f>'2018'!AK17</f>
        <v>0</v>
      </c>
      <c r="AT161" s="48">
        <f>'2018'!AL17</f>
        <v>8</v>
      </c>
      <c r="AU161" s="48">
        <f>'2018'!AM17</f>
        <v>0</v>
      </c>
      <c r="AV161" s="48">
        <f>'2018'!AN17</f>
        <v>1</v>
      </c>
      <c r="AW161" s="49" t="str">
        <f t="shared" ref="AW161:AW162" si="57">IF(S161=1,10,IF(S161=2,7,IF(S161=3,6,IF(S161=4,4,IF(S161=5,3,IF(S161=6,2,IF(S161=7,1,IF(S161=0,0,"-"))))))))</f>
        <v>-</v>
      </c>
      <c r="AX161" s="50">
        <f>'2018'!AP17</f>
        <v>0</v>
      </c>
      <c r="AY161" s="55">
        <f>'2018'!AQ17</f>
        <v>0</v>
      </c>
      <c r="AZ161" s="56">
        <f>'2018'!AR17</f>
        <v>2084</v>
      </c>
      <c r="BA161" s="56">
        <f>'2018'!AS17</f>
        <v>0</v>
      </c>
      <c r="BB161" s="56">
        <f>'2018'!AT17</f>
        <v>0</v>
      </c>
      <c r="BC161" s="56">
        <f>'2018'!AU17</f>
        <v>0</v>
      </c>
      <c r="BD161" s="56">
        <f>'2018'!AV17</f>
        <v>0</v>
      </c>
      <c r="BE161" s="57">
        <f>'2018'!AW17</f>
        <v>0</v>
      </c>
      <c r="BF161" s="57">
        <f>'2018'!AX17</f>
        <v>0</v>
      </c>
      <c r="BG161" s="57">
        <f>'2018'!AY17</f>
        <v>0</v>
      </c>
      <c r="BH161" s="57">
        <f>'2018'!AZ17</f>
        <v>0</v>
      </c>
      <c r="BI161" s="56">
        <f>'2018'!BA17</f>
        <v>0</v>
      </c>
      <c r="BJ161" s="56">
        <f>'2018'!BB17</f>
        <v>3452</v>
      </c>
      <c r="BK161" s="56">
        <f>'2018'!BC17</f>
        <v>0</v>
      </c>
      <c r="BL161" s="56">
        <f>'2018'!BD17</f>
        <v>0</v>
      </c>
      <c r="BM161" s="58">
        <f>'2018'!BE17</f>
        <v>0</v>
      </c>
      <c r="BN161" s="55">
        <f>'2018'!BF17</f>
        <v>0</v>
      </c>
      <c r="BO161" s="56">
        <f>'2018'!BG17</f>
        <v>2345</v>
      </c>
      <c r="BP161" s="56">
        <f>'2018'!BH17</f>
        <v>0</v>
      </c>
      <c r="BQ161" s="56">
        <f>'2018'!BI17</f>
        <v>0</v>
      </c>
      <c r="BR161" s="56">
        <f>'2018'!BJ17</f>
        <v>0</v>
      </c>
      <c r="BS161" s="56">
        <f>'2018'!BK17</f>
        <v>0</v>
      </c>
      <c r="BT161" s="57">
        <f>'2018'!BL17</f>
        <v>0</v>
      </c>
      <c r="BU161" s="57">
        <f>'2018'!BM17</f>
        <v>0</v>
      </c>
      <c r="BV161" s="57">
        <f>'2018'!BN17</f>
        <v>0</v>
      </c>
      <c r="BW161" s="57">
        <f>'2018'!BO17</f>
        <v>0</v>
      </c>
      <c r="BX161" s="56">
        <f>'2018'!BP17</f>
        <v>0</v>
      </c>
      <c r="BY161" s="56">
        <f>'2018'!BQ17</f>
        <v>3249</v>
      </c>
      <c r="BZ161" s="56">
        <f>'2018'!BR17</f>
        <v>0</v>
      </c>
      <c r="CA161" s="56">
        <f>'2018'!BS17</f>
        <v>0</v>
      </c>
      <c r="CB161" s="58">
        <f>'2018'!BT17</f>
        <v>0</v>
      </c>
      <c r="CC161" s="55">
        <f>'2018'!BU17</f>
        <v>464</v>
      </c>
      <c r="CD161" s="56">
        <f>'2018'!BV17</f>
        <v>1548</v>
      </c>
      <c r="CE161" s="56">
        <f>'2018'!BW17</f>
        <v>9</v>
      </c>
      <c r="CF161" s="56">
        <f>'2018'!BX17</f>
        <v>0</v>
      </c>
      <c r="CG161" s="56">
        <f>'2018'!BY17</f>
        <v>129</v>
      </c>
      <c r="CH161" s="56">
        <f>'2018'!BZ17</f>
        <v>28</v>
      </c>
      <c r="CI161" s="57">
        <f>'2018'!CA17</f>
        <v>3.6</v>
      </c>
      <c r="CJ161" s="57">
        <f>'2018'!CB17</f>
        <v>52.7</v>
      </c>
      <c r="CK161" s="57">
        <f>'2018'!CC17</f>
        <v>2.09</v>
      </c>
      <c r="CL161" s="57">
        <f>'2018'!CD17</f>
        <v>25.6</v>
      </c>
      <c r="CM161" s="56">
        <f>'2018'!CE17</f>
        <v>295</v>
      </c>
      <c r="CN161" s="56">
        <f>'2018'!CF17</f>
        <v>3602</v>
      </c>
      <c r="CO161" s="56">
        <f>'2018'!CG17</f>
        <v>22</v>
      </c>
      <c r="CP161" s="56">
        <f>'2018'!CH17</f>
        <v>0</v>
      </c>
      <c r="CQ161" s="58">
        <f>'2018'!CI17</f>
        <v>0</v>
      </c>
      <c r="CR161" s="55">
        <f>'2018'!CJ17</f>
        <v>1117</v>
      </c>
      <c r="CS161" s="56">
        <f>'2018'!CK17</f>
        <v>1973</v>
      </c>
      <c r="CT161" s="56">
        <f>'2018'!CL17</f>
        <v>14</v>
      </c>
      <c r="CU161" s="56">
        <f>'2018'!CM17</f>
        <v>0</v>
      </c>
      <c r="CV161" s="56">
        <f>'2018'!CN17</f>
        <v>209</v>
      </c>
      <c r="CW161" s="56">
        <f>'2018'!CO17</f>
        <v>36</v>
      </c>
      <c r="CX161" s="57">
        <f>'2018'!CP17</f>
        <v>5.3</v>
      </c>
      <c r="CY161" s="57">
        <f>'2018'!CQ17</f>
        <v>61.1</v>
      </c>
      <c r="CZ161" s="57">
        <f>'2018'!CR17</f>
        <v>3.43</v>
      </c>
      <c r="DA161" s="57">
        <f>'2018'!CS17</f>
        <v>49.2</v>
      </c>
      <c r="DB161" s="56">
        <f>'2018'!CT17</f>
        <v>240</v>
      </c>
      <c r="DC161" s="56">
        <f>'2018'!CU17</f>
        <v>3564</v>
      </c>
      <c r="DD161" s="56">
        <f>'2018'!CV17</f>
        <v>27</v>
      </c>
      <c r="DE161" s="56">
        <f>'2018'!CW17</f>
        <v>0</v>
      </c>
      <c r="DF161" s="58">
        <f>'2018'!CX17</f>
        <v>0</v>
      </c>
      <c r="DG161" s="55">
        <f>'2018'!CY17</f>
        <v>427</v>
      </c>
      <c r="DH161" s="56">
        <f>'2018'!CZ17</f>
        <v>2090</v>
      </c>
      <c r="DI161" s="56">
        <f>'2018'!DA17</f>
        <v>3</v>
      </c>
      <c r="DJ161" s="56">
        <f>'2018'!DB17</f>
        <v>0</v>
      </c>
      <c r="DK161" s="56">
        <f>'2018'!DC17</f>
        <v>56</v>
      </c>
      <c r="DL161" s="56">
        <f>'2018'!DD17</f>
        <v>7</v>
      </c>
      <c r="DM161" s="57">
        <f>'2018'!DE17</f>
        <v>7.6</v>
      </c>
      <c r="DN161" s="57">
        <f>'2018'!DF17</f>
        <v>51.4</v>
      </c>
      <c r="DO161" s="57">
        <f>'2018'!DG17</f>
        <v>2.95</v>
      </c>
      <c r="DP161" s="57">
        <f>'2018'!DH17</f>
        <v>56.9</v>
      </c>
      <c r="DQ161" s="56">
        <f>'2018'!DI17</f>
        <v>91</v>
      </c>
      <c r="DR161" s="56">
        <f>'2018'!DJ17</f>
        <v>3153</v>
      </c>
      <c r="DS161" s="56">
        <f>'2018'!DK17</f>
        <v>7</v>
      </c>
      <c r="DT161" s="56">
        <f>'2018'!DL17</f>
        <v>0</v>
      </c>
      <c r="DU161" s="58">
        <f>'2018'!DM17</f>
        <v>0</v>
      </c>
    </row>
    <row r="162" spans="1:125" ht="15.75" customHeight="1" x14ac:dyDescent="0.2">
      <c r="A162" s="33">
        <f t="shared" si="0"/>
        <v>160</v>
      </c>
      <c r="B162" s="11">
        <f>'2017'!A18</f>
        <v>16</v>
      </c>
      <c r="C162" s="11">
        <v>2017</v>
      </c>
      <c r="D162" s="34" t="str">
        <f>'2017'!B18</f>
        <v>Wayne Gallman</v>
      </c>
      <c r="E162" s="14">
        <f>'2017'!C18</f>
        <v>5.2833333333333332</v>
      </c>
      <c r="F162" s="14">
        <f t="shared" si="6"/>
        <v>35.4</v>
      </c>
      <c r="G162" s="35">
        <f t="shared" si="2"/>
        <v>-0.80571661462615718</v>
      </c>
      <c r="H162" s="36" t="str">
        <f>'2017'!D18</f>
        <v>Clemson</v>
      </c>
      <c r="I162" s="37">
        <f>'2017'!E18</f>
        <v>4</v>
      </c>
      <c r="J162" s="38">
        <f>'2017'!F18</f>
        <v>34608</v>
      </c>
      <c r="K162" s="39">
        <f>'2017'!G18</f>
        <v>30.589041095890412</v>
      </c>
      <c r="L162" s="39" t="str">
        <f>'2017'!H18</f>
        <v>JR</v>
      </c>
      <c r="M162" s="39">
        <f>'2017'!I18</f>
        <v>22.586301369863012</v>
      </c>
      <c r="N162" s="39" t="str">
        <f t="shared" si="3"/>
        <v>BELL COW</v>
      </c>
      <c r="O162" s="39" t="str">
        <f t="shared" si="9"/>
        <v>PLODDER</v>
      </c>
      <c r="P162" s="37">
        <f>'2017'!J18</f>
        <v>72</v>
      </c>
      <c r="Q162" s="37">
        <f>'2017'!K18</f>
        <v>215</v>
      </c>
      <c r="R162" s="37">
        <f>'2017'!L18</f>
        <v>4.5999999999999996</v>
      </c>
      <c r="S162" s="59">
        <f>'2017'!M18</f>
        <v>140</v>
      </c>
      <c r="T162" s="41">
        <f>'2017'!N18</f>
        <v>0</v>
      </c>
      <c r="U162" s="42">
        <f>'2017'!O18</f>
        <v>0</v>
      </c>
      <c r="V162" s="42">
        <f>'2017'!P18</f>
        <v>0.16522230595327808</v>
      </c>
      <c r="W162" s="42">
        <f>'2017'!Q18</f>
        <v>0.22311479657942473</v>
      </c>
      <c r="X162" s="42">
        <f>'2017'!R18</f>
        <v>0.16863004632693582</v>
      </c>
      <c r="Y162" s="42">
        <f>'2017'!S18</f>
        <v>0.19587242145318029</v>
      </c>
      <c r="Z162" s="42">
        <f>'2017'!T18</f>
        <v>0.17628517930786228</v>
      </c>
      <c r="AA162" s="42">
        <f>'2017'!U18</f>
        <v>4.5506517265035441E-2</v>
      </c>
      <c r="AB162" s="42">
        <f>'2017'!V18</f>
        <v>2.8548612497504493E-2</v>
      </c>
      <c r="AC162" s="42">
        <f>'2017'!W18</f>
        <v>3.7027564881269966E-2</v>
      </c>
      <c r="AD162" s="43">
        <f>'2017'!X18</f>
        <v>3.3324808393142967E-2</v>
      </c>
      <c r="AE162" s="44">
        <f>'2017'!Y18</f>
        <v>19.931506849315067</v>
      </c>
      <c r="AF162" s="45">
        <f>'2017'!Z18</f>
        <v>96.036677970704829</v>
      </c>
      <c r="AG162" s="45">
        <f>'2017'!AA18</f>
        <v>29.15605709876543</v>
      </c>
      <c r="AH162" s="45">
        <f>'2017'!AB18</f>
        <v>0.2413793103448276</v>
      </c>
      <c r="AI162" s="45">
        <f>'2017'!AC18</f>
        <v>5.4</v>
      </c>
      <c r="AJ162" s="45">
        <f t="shared" si="4"/>
        <v>6.8181818181818183</v>
      </c>
      <c r="AK162" s="45">
        <f t="shared" si="43"/>
        <v>7.9365079365079361E-2</v>
      </c>
      <c r="AL162" s="45">
        <f>'2017'!AD18</f>
        <v>82</v>
      </c>
      <c r="AM162" s="45">
        <f>'2017'!AE18</f>
        <v>3.32</v>
      </c>
      <c r="AN162" s="46">
        <f>'2017'!AF18</f>
        <v>35.200000000000003</v>
      </c>
      <c r="AO162" s="47">
        <f>'2017'!AG18</f>
        <v>3</v>
      </c>
      <c r="AP162" s="48">
        <f>'2017'!AH18</f>
        <v>3</v>
      </c>
      <c r="AQ162" s="48">
        <f>'2017'!AI18</f>
        <v>5</v>
      </c>
      <c r="AR162" s="48">
        <f t="shared" si="56"/>
        <v>3</v>
      </c>
      <c r="AS162" s="48">
        <f>'2017'!AK18</f>
        <v>6</v>
      </c>
      <c r="AT162" s="48">
        <f>'2017'!AL18</f>
        <v>1</v>
      </c>
      <c r="AU162" s="48">
        <f>'2017'!AM18</f>
        <v>2</v>
      </c>
      <c r="AV162" s="48">
        <f>'2017'!AN18</f>
        <v>1</v>
      </c>
      <c r="AW162" s="49" t="str">
        <f t="shared" si="57"/>
        <v>-</v>
      </c>
      <c r="AX162" s="50">
        <f>'2017'!AP18</f>
        <v>0</v>
      </c>
      <c r="AY162" s="55">
        <f>'2017'!AQ18</f>
        <v>0</v>
      </c>
      <c r="AZ162" s="56">
        <f>'2017'!AR18</f>
        <v>2484</v>
      </c>
      <c r="BA162" s="56">
        <f>'2017'!AS18</f>
        <v>0</v>
      </c>
      <c r="BB162" s="56">
        <f>'2017'!AT18</f>
        <v>0</v>
      </c>
      <c r="BC162" s="56">
        <f>'2017'!AU18</f>
        <v>0</v>
      </c>
      <c r="BD162" s="56">
        <f>'2017'!AV18</f>
        <v>0</v>
      </c>
      <c r="BE162" s="57">
        <f>'2017'!AW18</f>
        <v>0</v>
      </c>
      <c r="BF162" s="57">
        <f>'2017'!AX18</f>
        <v>0</v>
      </c>
      <c r="BG162" s="57">
        <f>'2017'!AY18</f>
        <v>0</v>
      </c>
      <c r="BH162" s="57">
        <f>'2017'!AZ18</f>
        <v>0</v>
      </c>
      <c r="BI162" s="56">
        <f>'2017'!BA18</f>
        <v>0</v>
      </c>
      <c r="BJ162" s="56">
        <f>'2017'!BB18</f>
        <v>4181</v>
      </c>
      <c r="BK162" s="56">
        <f>'2017'!BC18</f>
        <v>0</v>
      </c>
      <c r="BL162" s="56">
        <f>'2017'!BD18</f>
        <v>0</v>
      </c>
      <c r="BM162" s="58">
        <f>'2017'!BE18</f>
        <v>0</v>
      </c>
      <c r="BN162" s="55">
        <f>'2017'!BF18</f>
        <v>0</v>
      </c>
      <c r="BO162" s="56">
        <f>'2017'!BG18</f>
        <v>2270</v>
      </c>
      <c r="BP162" s="56">
        <f>'2017'!BH18</f>
        <v>0</v>
      </c>
      <c r="BQ162" s="56">
        <f>'2017'!BI18</f>
        <v>0</v>
      </c>
      <c r="BR162" s="56">
        <f>'2017'!BJ18</f>
        <v>0</v>
      </c>
      <c r="BS162" s="56">
        <f>'2017'!BK18</f>
        <v>0</v>
      </c>
      <c r="BT162" s="57">
        <f>'2017'!BL18</f>
        <v>0</v>
      </c>
      <c r="BU162" s="57">
        <f>'2017'!BM18</f>
        <v>0</v>
      </c>
      <c r="BV162" s="57">
        <f>'2017'!BN18</f>
        <v>0</v>
      </c>
      <c r="BW162" s="57">
        <f>'2017'!BO18</f>
        <v>0</v>
      </c>
      <c r="BX162" s="56">
        <f>'2017'!BP18</f>
        <v>0</v>
      </c>
      <c r="BY162" s="56">
        <f>'2017'!BQ18</f>
        <v>4330</v>
      </c>
      <c r="BZ162" s="56">
        <f>'2017'!BR18</f>
        <v>0</v>
      </c>
      <c r="CA162" s="56">
        <f>'2017'!BS18</f>
        <v>0</v>
      </c>
      <c r="CB162" s="58">
        <f>'2017'!BT18</f>
        <v>0</v>
      </c>
      <c r="CC162" s="55">
        <f>'2017'!BU18</f>
        <v>769</v>
      </c>
      <c r="CD162" s="56">
        <f>'2017'!BV18</f>
        <v>1904</v>
      </c>
      <c r="CE162" s="56">
        <f>'2017'!BW18</f>
        <v>4</v>
      </c>
      <c r="CF162" s="56">
        <f>'2017'!BX18</f>
        <v>0</v>
      </c>
      <c r="CG162" s="56">
        <f>'2017'!BY18</f>
        <v>161</v>
      </c>
      <c r="CH162" s="56">
        <f>'2017'!BZ18</f>
        <v>30</v>
      </c>
      <c r="CI162" s="57">
        <f>'2017'!CA18</f>
        <v>4.8</v>
      </c>
      <c r="CJ162" s="57">
        <f>'2017'!CB18</f>
        <v>47.7</v>
      </c>
      <c r="CK162" s="57">
        <f>'2017'!CC18</f>
        <v>2.52</v>
      </c>
      <c r="CL162" s="57">
        <f>'2017'!CD18</f>
        <v>35.200000000000003</v>
      </c>
      <c r="CM162" s="56">
        <f>'2017'!CE18</f>
        <v>108</v>
      </c>
      <c r="CN162" s="56">
        <f>'2017'!CF18</f>
        <v>3404</v>
      </c>
      <c r="CO162" s="56">
        <f>'2017'!CG18</f>
        <v>24</v>
      </c>
      <c r="CP162" s="56">
        <f>'2017'!CH18</f>
        <v>0</v>
      </c>
      <c r="CQ162" s="58">
        <f>'2017'!CI18</f>
        <v>0</v>
      </c>
      <c r="CR162" s="55">
        <f>'2017'!CJ18</f>
        <v>1523</v>
      </c>
      <c r="CS162" s="56">
        <f>'2017'!CK18</f>
        <v>3345</v>
      </c>
      <c r="CT162" s="56">
        <f>'2017'!CL18</f>
        <v>13</v>
      </c>
      <c r="CU162" s="56">
        <f>'2017'!CM18</f>
        <v>0</v>
      </c>
      <c r="CV162" s="56">
        <f>'2017'!CN18</f>
        <v>282</v>
      </c>
      <c r="CW162" s="56">
        <f>'2017'!CO18</f>
        <v>67</v>
      </c>
      <c r="CX162" s="57">
        <f>'2017'!CP18</f>
        <v>5.4</v>
      </c>
      <c r="CY162" s="57">
        <f>'2017'!CQ18</f>
        <v>82</v>
      </c>
      <c r="CZ162" s="57">
        <f>'2017'!CR18</f>
        <v>3.32</v>
      </c>
      <c r="DA162" s="57">
        <f>'2017'!CS18</f>
        <v>32.9</v>
      </c>
      <c r="DB162" s="56">
        <f>'2017'!CT18</f>
        <v>199</v>
      </c>
      <c r="DC162" s="56">
        <f>'2017'!CU18</f>
        <v>4373</v>
      </c>
      <c r="DD162" s="56">
        <f>'2017'!CV18</f>
        <v>22</v>
      </c>
      <c r="DE162" s="56">
        <f>'2017'!CW18</f>
        <v>0</v>
      </c>
      <c r="DF162" s="58">
        <f>'2017'!CX18</f>
        <v>0</v>
      </c>
      <c r="DG162" s="55">
        <f>'2017'!CY18</f>
        <v>1131</v>
      </c>
      <c r="DH162" s="56">
        <f>'2017'!CZ18</f>
        <v>2546</v>
      </c>
      <c r="DI162" s="56">
        <f>'2017'!DA18</f>
        <v>17</v>
      </c>
      <c r="DJ162" s="56">
        <f>'2017'!DB18</f>
        <v>0</v>
      </c>
      <c r="DK162" s="56">
        <f>'2017'!DC18</f>
        <v>232</v>
      </c>
      <c r="DL162" s="56">
        <f>'2017'!DD18</f>
        <v>56</v>
      </c>
      <c r="DM162" s="57">
        <f>'2017'!DE18</f>
        <v>4.9000000000000004</v>
      </c>
      <c r="DN162" s="57">
        <f>'2017'!DF18</f>
        <v>72.099999999999994</v>
      </c>
      <c r="DO162" s="57">
        <f>'2017'!DG18</f>
        <v>2.98</v>
      </c>
      <c r="DP162" s="57">
        <f>'2017'!DH18</f>
        <v>28</v>
      </c>
      <c r="DQ162" s="56">
        <f>'2017'!DI18</f>
        <v>143</v>
      </c>
      <c r="DR162" s="56">
        <f>'2017'!DJ18</f>
        <v>5009</v>
      </c>
      <c r="DS162" s="56">
        <f>'2017'!DK18</f>
        <v>20</v>
      </c>
      <c r="DT162" s="56">
        <f>'2017'!DL18</f>
        <v>0</v>
      </c>
      <c r="DU162" s="58">
        <f>'2017'!DM18</f>
        <v>0</v>
      </c>
    </row>
    <row r="163" spans="1:125" ht="15.75" customHeight="1" x14ac:dyDescent="0.2">
      <c r="A163" s="33">
        <f t="shared" si="0"/>
        <v>161</v>
      </c>
      <c r="B163" s="11">
        <f>'2023'!A20</f>
        <v>18</v>
      </c>
      <c r="C163" s="11">
        <v>2023</v>
      </c>
      <c r="D163" s="34" t="str">
        <f>'2023'!B20</f>
        <v>Keaton Mitchell</v>
      </c>
      <c r="E163" s="14">
        <f>'2023'!C20</f>
        <v>5.2666666666666675</v>
      </c>
      <c r="F163" s="14">
        <f t="shared" si="6"/>
        <v>35</v>
      </c>
      <c r="G163" s="35">
        <f t="shared" si="2"/>
        <v>-0.81257099291947632</v>
      </c>
      <c r="H163" s="36" t="str">
        <f>'2023'!D20</f>
        <v>ECU</v>
      </c>
      <c r="I163" s="37">
        <f>'2023'!E20</f>
        <v>6</v>
      </c>
      <c r="J163" s="38">
        <f>'2023'!F20</f>
        <v>37273</v>
      </c>
      <c r="K163" s="39">
        <f>'2023'!G20</f>
        <v>23.287671232876711</v>
      </c>
      <c r="L163" s="39" t="str">
        <f>'2023'!H20</f>
        <v>JR</v>
      </c>
      <c r="M163" s="39">
        <f>'2023'!I20</f>
        <v>21.287671232876711</v>
      </c>
      <c r="N163" s="39" t="str">
        <f t="shared" si="3"/>
        <v>JITTERBUG</v>
      </c>
      <c r="O163" s="39" t="str">
        <f t="shared" si="9"/>
        <v>+RECEIVER</v>
      </c>
      <c r="P163" s="37">
        <f>'2023'!J20</f>
        <v>68</v>
      </c>
      <c r="Q163" s="37">
        <f>'2023'!K20</f>
        <v>179</v>
      </c>
      <c r="R163" s="37">
        <f>'2023'!L20</f>
        <v>4.37</v>
      </c>
      <c r="S163" s="40">
        <f>'2023'!M20</f>
        <v>0</v>
      </c>
      <c r="T163" s="41">
        <f>'2023'!N20</f>
        <v>0</v>
      </c>
      <c r="U163" s="42">
        <f>'2023'!O20</f>
        <v>0</v>
      </c>
      <c r="V163" s="42">
        <f>'2023'!P20</f>
        <v>0.14210816777041943</v>
      </c>
      <c r="W163" s="42">
        <f>'2023'!Q20</f>
        <v>0.26375529049634477</v>
      </c>
      <c r="X163" s="42">
        <f>'2023'!R20</f>
        <v>0.2839506172839506</v>
      </c>
      <c r="Y163" s="42">
        <f>'2023'!S20</f>
        <v>0.2839506172839506</v>
      </c>
      <c r="Z163" s="42">
        <f>'2023'!T20</f>
        <v>0.21296296296296297</v>
      </c>
      <c r="AA163" s="42">
        <f>'2023'!U20</f>
        <v>7.8177900892582336E-2</v>
      </c>
      <c r="AB163" s="42">
        <f>'2023'!V20</f>
        <v>6.6207627118644072E-2</v>
      </c>
      <c r="AC163" s="42">
        <f>'2023'!W20</f>
        <v>7.2192764005613197E-2</v>
      </c>
      <c r="AD163" s="43">
        <f>'2023'!X20</f>
        <v>5.4144573004209898E-2</v>
      </c>
      <c r="AE163" s="44">
        <f>'2023'!Y20</f>
        <v>19.646575342465752</v>
      </c>
      <c r="AF163" s="45">
        <f>'2023'!Z20</f>
        <v>98.16513739262372</v>
      </c>
      <c r="AG163" s="45">
        <f>'2023'!AA20</f>
        <v>27.213884083044984</v>
      </c>
      <c r="AH163" s="45">
        <f>'2023'!AB20</f>
        <v>0.37313432835820898</v>
      </c>
      <c r="AI163" s="45">
        <f>'2023'!AC20</f>
        <v>7.2</v>
      </c>
      <c r="AJ163" s="45">
        <f t="shared" si="4"/>
        <v>9.4918032786885238</v>
      </c>
      <c r="AK163" s="45">
        <f t="shared" si="43"/>
        <v>0.11842105263157894</v>
      </c>
      <c r="AL163" s="45">
        <f>'2023'!AD20</f>
        <v>126.4</v>
      </c>
      <c r="AM163" s="45">
        <f>'2023'!AE20</f>
        <v>3.6</v>
      </c>
      <c r="AN163" s="46">
        <f>'2023'!AF20</f>
        <v>57.7</v>
      </c>
      <c r="AO163" s="47">
        <f>'2023'!AG20</f>
        <v>4</v>
      </c>
      <c r="AP163" s="48">
        <f>'2023'!AH20</f>
        <v>6</v>
      </c>
      <c r="AQ163" s="48">
        <f>'2023'!AI20</f>
        <v>6</v>
      </c>
      <c r="AR163" s="48">
        <f t="shared" si="56"/>
        <v>4</v>
      </c>
      <c r="AS163" s="48">
        <f>'2023'!AK20</f>
        <v>10</v>
      </c>
      <c r="AT163" s="48">
        <f>'2023'!AL20</f>
        <v>7</v>
      </c>
      <c r="AU163" s="48">
        <f>'2023'!AM20</f>
        <v>6</v>
      </c>
      <c r="AV163" s="48">
        <f>'2023'!AN20</f>
        <v>2</v>
      </c>
      <c r="AW163" s="49">
        <f>'2023'!AO20</f>
        <v>0</v>
      </c>
      <c r="AX163" s="50">
        <f>'2023'!AP20</f>
        <v>0</v>
      </c>
      <c r="AY163" s="55">
        <f>'2023'!AQ20</f>
        <v>0</v>
      </c>
      <c r="AZ163" s="56">
        <f>'2023'!AR20</f>
        <v>1556</v>
      </c>
      <c r="BA163" s="56">
        <f>'2023'!AS20</f>
        <v>0</v>
      </c>
      <c r="BB163" s="56">
        <f>'2023'!AT20</f>
        <v>13</v>
      </c>
      <c r="BC163" s="56">
        <f>'2023'!AU20</f>
        <v>0</v>
      </c>
      <c r="BD163" s="56">
        <f>'2023'!AV20</f>
        <v>0</v>
      </c>
      <c r="BE163" s="57">
        <f>'2023'!AW20</f>
        <v>0</v>
      </c>
      <c r="BF163" s="57">
        <f>'2023'!AX20</f>
        <v>0</v>
      </c>
      <c r="BG163" s="57">
        <f>'2023'!AY20</f>
        <v>0</v>
      </c>
      <c r="BH163" s="57">
        <f>'2023'!AZ20</f>
        <v>0</v>
      </c>
      <c r="BI163" s="56">
        <f>'2023'!BA20</f>
        <v>0</v>
      </c>
      <c r="BJ163" s="56">
        <f>'2023'!BB20</f>
        <v>2417</v>
      </c>
      <c r="BK163" s="56">
        <f>'2023'!BC20</f>
        <v>0</v>
      </c>
      <c r="BL163" s="56">
        <f>'2023'!BD20</f>
        <v>0</v>
      </c>
      <c r="BM163" s="58">
        <f>'2023'!BE20</f>
        <v>18</v>
      </c>
      <c r="BN163" s="55">
        <f>'2023'!BF20</f>
        <v>0</v>
      </c>
      <c r="BO163" s="56">
        <f>'2023'!BG20</f>
        <v>1696</v>
      </c>
      <c r="BP163" s="56">
        <f>'2023'!BH20</f>
        <v>0</v>
      </c>
      <c r="BQ163" s="56">
        <f>'2023'!BI20</f>
        <v>12</v>
      </c>
      <c r="BR163" s="56">
        <f>'2023'!BJ20</f>
        <v>0</v>
      </c>
      <c r="BS163" s="56">
        <f>'2023'!BK20</f>
        <v>0</v>
      </c>
      <c r="BT163" s="57">
        <f>'2023'!BL20</f>
        <v>0</v>
      </c>
      <c r="BU163" s="57">
        <f>'2023'!BM20</f>
        <v>0</v>
      </c>
      <c r="BV163" s="57">
        <f>'2023'!BN20</f>
        <v>0</v>
      </c>
      <c r="BW163" s="57">
        <f>'2023'!BO20</f>
        <v>0</v>
      </c>
      <c r="BX163" s="56">
        <f>'2023'!BP20</f>
        <v>0</v>
      </c>
      <c r="BY163" s="56">
        <f>'2023'!BQ20</f>
        <v>3466</v>
      </c>
      <c r="BZ163" s="56">
        <f>'2023'!BR20</f>
        <v>0</v>
      </c>
      <c r="CA163" s="56">
        <f>'2023'!BS20</f>
        <v>0</v>
      </c>
      <c r="CB163" s="58">
        <f>'2023'!BT20</f>
        <v>2</v>
      </c>
      <c r="CC163" s="55">
        <f>'2023'!BU20</f>
        <v>440</v>
      </c>
      <c r="CD163" s="56">
        <f>'2023'!BV20</f>
        <v>1564</v>
      </c>
      <c r="CE163" s="56">
        <f>'2023'!BW20</f>
        <v>2</v>
      </c>
      <c r="CF163" s="56">
        <f>'2023'!BX20</f>
        <v>11</v>
      </c>
      <c r="CG163" s="56">
        <f>'2023'!BY20</f>
        <v>88</v>
      </c>
      <c r="CH163" s="56">
        <f>'2023'!BZ20</f>
        <v>22</v>
      </c>
      <c r="CI163" s="57">
        <f>'2023'!CA20</f>
        <v>5</v>
      </c>
      <c r="CJ163" s="57">
        <f>'2023'!CB20</f>
        <v>71.3</v>
      </c>
      <c r="CK163" s="57">
        <f>'2023'!CC20</f>
        <v>2.61</v>
      </c>
      <c r="CL163" s="57">
        <f>'2023'!CD20</f>
        <v>45.2</v>
      </c>
      <c r="CM163" s="56">
        <f>'2023'!CE20</f>
        <v>75</v>
      </c>
      <c r="CN163" s="56">
        <f>'2023'!CF20</f>
        <v>2060</v>
      </c>
      <c r="CO163" s="56">
        <f>'2023'!CG20</f>
        <v>11</v>
      </c>
      <c r="CP163" s="56">
        <f>'2023'!CH20</f>
        <v>0</v>
      </c>
      <c r="CQ163" s="58">
        <f>'2023'!CI20</f>
        <v>19</v>
      </c>
      <c r="CR163" s="55">
        <f>'2023'!CJ20</f>
        <v>1117</v>
      </c>
      <c r="CS163" s="56">
        <f>'2023'!CK20</f>
        <v>1949</v>
      </c>
      <c r="CT163" s="56">
        <f>'2023'!CL20</f>
        <v>9</v>
      </c>
      <c r="CU163" s="56">
        <f>'2023'!CM20</f>
        <v>20</v>
      </c>
      <c r="CV163" s="56">
        <f>'2023'!CN20</f>
        <v>174</v>
      </c>
      <c r="CW163" s="56">
        <f>'2023'!CO20</f>
        <v>37</v>
      </c>
      <c r="CX163" s="57">
        <f>'2023'!CP20</f>
        <v>6.4</v>
      </c>
      <c r="CY163" s="57">
        <f>'2023'!CQ20</f>
        <v>84.5</v>
      </c>
      <c r="CZ163" s="57">
        <f>'2023'!CR20</f>
        <v>3.26</v>
      </c>
      <c r="DA163" s="57">
        <f>'2023'!CS20</f>
        <v>54.4</v>
      </c>
      <c r="DB163" s="56">
        <f>'2023'!CT20</f>
        <v>254</v>
      </c>
      <c r="DC163" s="56">
        <f>'2023'!CU20</f>
        <v>3249</v>
      </c>
      <c r="DD163" s="56">
        <f>'2023'!CV20</f>
        <v>23</v>
      </c>
      <c r="DE163" s="56">
        <f>'2023'!CW20</f>
        <v>0</v>
      </c>
      <c r="DF163" s="58">
        <f>'2023'!CX20</f>
        <v>21</v>
      </c>
      <c r="DG163" s="55">
        <f>'2023'!CY20</f>
        <v>1452</v>
      </c>
      <c r="DH163" s="56">
        <f>'2023'!CZ20</f>
        <v>2218</v>
      </c>
      <c r="DI163" s="56">
        <f>'2023'!DA20</f>
        <v>14</v>
      </c>
      <c r="DJ163" s="56">
        <f>'2023'!DB20</f>
        <v>25</v>
      </c>
      <c r="DK163" s="56">
        <f>'2023'!DC20</f>
        <v>201</v>
      </c>
      <c r="DL163" s="56">
        <f>'2023'!DD20</f>
        <v>75</v>
      </c>
      <c r="DM163" s="57">
        <f>'2023'!DE20</f>
        <v>7.2</v>
      </c>
      <c r="DN163" s="57">
        <f>'2023'!DF20</f>
        <v>126.4</v>
      </c>
      <c r="DO163" s="57">
        <f>'2023'!DG20</f>
        <v>3.6</v>
      </c>
      <c r="DP163" s="57">
        <f>'2023'!DH20</f>
        <v>57.7</v>
      </c>
      <c r="DQ163" s="56">
        <f>'2023'!DI20</f>
        <v>250</v>
      </c>
      <c r="DR163" s="56">
        <f>'2023'!DJ20</f>
        <v>3776</v>
      </c>
      <c r="DS163" s="56">
        <f>'2023'!DK20</f>
        <v>27</v>
      </c>
      <c r="DT163" s="56">
        <f>'2023'!DL20</f>
        <v>0</v>
      </c>
      <c r="DU163" s="58">
        <f>'2023'!DM20</f>
        <v>28</v>
      </c>
    </row>
    <row r="164" spans="1:125" ht="15.75" customHeight="1" x14ac:dyDescent="0.2">
      <c r="A164" s="33">
        <f t="shared" si="0"/>
        <v>162</v>
      </c>
      <c r="B164" s="11">
        <f>'2024'!A25</f>
        <v>23</v>
      </c>
      <c r="C164" s="11">
        <v>2024</v>
      </c>
      <c r="D164" s="34" t="str">
        <f>'2024'!B25</f>
        <v>Frank Gore Jr.</v>
      </c>
      <c r="E164" s="14">
        <f>'2024'!C25</f>
        <v>5.1944444444444446</v>
      </c>
      <c r="F164" s="14">
        <f t="shared" si="6"/>
        <v>34.599999999999994</v>
      </c>
      <c r="G164" s="35">
        <f t="shared" si="2"/>
        <v>-0.84227329885719471</v>
      </c>
      <c r="H164" s="36" t="str">
        <f>'2024'!D25</f>
        <v>Southern Miss</v>
      </c>
      <c r="I164" s="37">
        <f>'2024'!E25</f>
        <v>8</v>
      </c>
      <c r="J164" s="38">
        <f>'2024'!F25</f>
        <v>37328</v>
      </c>
      <c r="K164" s="39">
        <f>'2024'!G25</f>
        <v>23.136986301369863</v>
      </c>
      <c r="L164" s="39" t="str">
        <f>'2024'!H25</f>
        <v>SR</v>
      </c>
      <c r="M164" s="39">
        <f>'2024'!I25</f>
        <v>22.139726027397259</v>
      </c>
      <c r="N164" s="39" t="str">
        <f t="shared" si="3"/>
        <v>BELL CALF</v>
      </c>
      <c r="O164" s="39" t="str">
        <f t="shared" si="9"/>
        <v>3DOWN</v>
      </c>
      <c r="P164" s="37">
        <f>'2024'!J25</f>
        <v>68</v>
      </c>
      <c r="Q164" s="37">
        <f>'2024'!K25</f>
        <v>201</v>
      </c>
      <c r="R164" s="37">
        <f>'2024'!L25</f>
        <v>4.55</v>
      </c>
      <c r="S164" s="40">
        <f>'2024'!M25</f>
        <v>0</v>
      </c>
      <c r="T164" s="41">
        <f>'2024'!N25</f>
        <v>0</v>
      </c>
      <c r="U164" s="42">
        <f>'2024'!O25</f>
        <v>0.21612903225806451</v>
      </c>
      <c r="V164" s="42">
        <f>'2024'!P25</f>
        <v>0.29257314328582146</v>
      </c>
      <c r="W164" s="42">
        <f>'2024'!Q25</f>
        <v>0.35249972409226354</v>
      </c>
      <c r="X164" s="42">
        <f>'2024'!R25</f>
        <v>0.31659594530881657</v>
      </c>
      <c r="Y164" s="42">
        <f>'2024'!S25</f>
        <v>0.33454783470054006</v>
      </c>
      <c r="Z164" s="42">
        <f>'2024'!T25</f>
        <v>0.21745609255535103</v>
      </c>
      <c r="AA164" s="42">
        <f>'2024'!U25</f>
        <v>8.1500502400357264E-2</v>
      </c>
      <c r="AB164" s="42">
        <f>'2024'!V25</f>
        <v>9.7884985142457623E-2</v>
      </c>
      <c r="AC164" s="42">
        <f>'2024'!W25</f>
        <v>9.7884985142457623E-2</v>
      </c>
      <c r="AD164" s="43">
        <f>'2024'!X25</f>
        <v>6.3625240342597464E-2</v>
      </c>
      <c r="AE164" s="44">
        <f>'2024'!Y25</f>
        <v>18.484931506849314</v>
      </c>
      <c r="AF164" s="45">
        <f>'2024'!Z25</f>
        <v>93.795168180992491</v>
      </c>
      <c r="AG164" s="45">
        <f>'2024'!AA25</f>
        <v>30.558607266435985</v>
      </c>
      <c r="AH164" s="45">
        <f>'2024'!AB25</f>
        <v>0.27510917030567683</v>
      </c>
      <c r="AI164" s="45">
        <f>'2024'!AC25</f>
        <v>6.070484581497797</v>
      </c>
      <c r="AJ164" s="45">
        <f t="shared" si="4"/>
        <v>9.2666666666666675</v>
      </c>
      <c r="AK164" s="45">
        <f t="shared" si="43"/>
        <v>0.10546875</v>
      </c>
      <c r="AL164" s="45">
        <f>'2024'!AD25</f>
        <v>149.4</v>
      </c>
      <c r="AM164" s="45">
        <f>'2024'!AE25</f>
        <v>4.17</v>
      </c>
      <c r="AN164" s="46">
        <f>'2024'!AF25</f>
        <v>46.7</v>
      </c>
      <c r="AO164" s="47">
        <f>'2024'!AG25</f>
        <v>4</v>
      </c>
      <c r="AP164" s="48">
        <f>'2024'!AH25</f>
        <v>7</v>
      </c>
      <c r="AQ164" s="48">
        <f>'2024'!AI25</f>
        <v>9</v>
      </c>
      <c r="AR164" s="48">
        <f>'2024'!AJ25</f>
        <v>2</v>
      </c>
      <c r="AS164" s="48">
        <f>'2024'!AK25</f>
        <v>7</v>
      </c>
      <c r="AT164" s="48">
        <f>'2024'!AL25</f>
        <v>3</v>
      </c>
      <c r="AU164" s="48">
        <f>'2024'!AM25</f>
        <v>7</v>
      </c>
      <c r="AV164" s="48">
        <f>'2024'!AN25</f>
        <v>6</v>
      </c>
      <c r="AW164" s="49">
        <f>'2024'!AO25</f>
        <v>0</v>
      </c>
      <c r="AX164" s="50">
        <f>'2024'!AP25</f>
        <v>0</v>
      </c>
      <c r="AY164" s="55">
        <f>'2024'!AQ25</f>
        <v>0</v>
      </c>
      <c r="AZ164" s="56">
        <f>'2024'!AR25</f>
        <v>1</v>
      </c>
      <c r="BA164" s="56">
        <f>'2024'!AS25</f>
        <v>0</v>
      </c>
      <c r="BB164" s="56">
        <f>'2024'!AT25</f>
        <v>0</v>
      </c>
      <c r="BC164" s="56">
        <f>'2024'!AU25</f>
        <v>0</v>
      </c>
      <c r="BD164" s="56">
        <f>'2024'!AV25</f>
        <v>0</v>
      </c>
      <c r="BE164" s="57">
        <f>'2024'!AW25</f>
        <v>0</v>
      </c>
      <c r="BF164" s="57">
        <f>'2024'!AX25</f>
        <v>0</v>
      </c>
      <c r="BG164" s="57">
        <f>'2024'!AY25</f>
        <v>0</v>
      </c>
      <c r="BH164" s="57">
        <f>'2024'!AZ25</f>
        <v>0</v>
      </c>
      <c r="BI164" s="56">
        <f>'2024'!BA25</f>
        <v>0</v>
      </c>
      <c r="BJ164" s="56">
        <f>'2024'!BB25</f>
        <v>1</v>
      </c>
      <c r="BK164" s="56">
        <f>'2024'!BC25</f>
        <v>0</v>
      </c>
      <c r="BL164" s="56">
        <f>'2024'!BD25</f>
        <v>0</v>
      </c>
      <c r="BM164" s="58">
        <f>'2024'!BE25</f>
        <v>0</v>
      </c>
      <c r="BN164" s="55">
        <f>'2024'!BF25</f>
        <v>707</v>
      </c>
      <c r="BO164" s="56">
        <f>'2024'!BG25</f>
        <v>1590</v>
      </c>
      <c r="BP164" s="56">
        <f>'2024'!BH25</f>
        <v>2</v>
      </c>
      <c r="BQ164" s="56">
        <f>'2024'!BI25</f>
        <v>18</v>
      </c>
      <c r="BR164" s="56">
        <f>'2024'!BJ25</f>
        <v>122</v>
      </c>
      <c r="BS164" s="56">
        <f>'2024'!BK25</f>
        <v>41</v>
      </c>
      <c r="BT164" s="57">
        <f>'2024'!BL25</f>
        <v>5.7950819672131146</v>
      </c>
      <c r="BU164" s="57">
        <f>'2024'!BM25</f>
        <v>122.5</v>
      </c>
      <c r="BV164" s="57">
        <f>'2024'!BN25</f>
        <v>3.65</v>
      </c>
      <c r="BW164" s="57">
        <f>'2024'!BO25</f>
        <v>42.4</v>
      </c>
      <c r="BX164" s="56">
        <f>'2024'!BP25</f>
        <v>97</v>
      </c>
      <c r="BY164" s="56">
        <f>'2024'!BQ25</f>
        <v>2130</v>
      </c>
      <c r="BZ164" s="56">
        <f>'2024'!BR25</f>
        <v>9</v>
      </c>
      <c r="CA164" s="56">
        <f>'2024'!BS25</f>
        <v>1</v>
      </c>
      <c r="CB164" s="58">
        <f>'2024'!BT25</f>
        <v>12</v>
      </c>
      <c r="CC164" s="55">
        <f>'2024'!BU25</f>
        <v>781</v>
      </c>
      <c r="CD164" s="56">
        <f>'2024'!BV25</f>
        <v>1453.1999999999998</v>
      </c>
      <c r="CE164" s="56">
        <f>'2024'!BW25</f>
        <v>5</v>
      </c>
      <c r="CF164" s="56">
        <f>'2024'!BX25</f>
        <v>8.3999999999999986</v>
      </c>
      <c r="CG164" s="56">
        <f>'2024'!BY25</f>
        <v>179</v>
      </c>
      <c r="CH164" s="56">
        <f>'2024'!BZ25</f>
        <v>42</v>
      </c>
      <c r="CI164" s="57">
        <f>'2024'!CA25</f>
        <v>4.3631284916201114</v>
      </c>
      <c r="CJ164" s="57">
        <f>'2024'!CB25</f>
        <v>70.599999999999994</v>
      </c>
      <c r="CK164" s="57">
        <f>'2024'!CC25</f>
        <v>3.07</v>
      </c>
      <c r="CL164" s="57">
        <f>'2024'!CD25</f>
        <v>34.4</v>
      </c>
      <c r="CM164" s="56">
        <f>'2024'!CE25</f>
        <v>155</v>
      </c>
      <c r="CN164" s="56">
        <f>'2024'!CF25</f>
        <v>1746</v>
      </c>
      <c r="CO164" s="56">
        <f>'2024'!CG25</f>
        <v>20</v>
      </c>
      <c r="CP164" s="56">
        <f>'2024'!CH25</f>
        <v>0</v>
      </c>
      <c r="CQ164" s="58">
        <f>'2024'!CI25</f>
        <v>14.399999999999999</v>
      </c>
      <c r="CR164" s="55">
        <f>'2024'!CJ25</f>
        <v>1378</v>
      </c>
      <c r="CS164" s="56">
        <f>'2024'!CK25</f>
        <v>1843.4</v>
      </c>
      <c r="CT164" s="56">
        <f>'2024'!CL25</f>
        <v>9</v>
      </c>
      <c r="CU164" s="56">
        <f>'2024'!CM25</f>
        <v>15.6</v>
      </c>
      <c r="CV164" s="56">
        <f>'2024'!CN25</f>
        <v>227</v>
      </c>
      <c r="CW164" s="56">
        <f>'2024'!CO25</f>
        <v>83</v>
      </c>
      <c r="CX164" s="57">
        <f>'2024'!CP25</f>
        <v>6.070484581497797</v>
      </c>
      <c r="CY164" s="57">
        <f>'2024'!CQ25</f>
        <v>149.4</v>
      </c>
      <c r="CZ164" s="57">
        <f>'2024'!CR25</f>
        <v>4.17</v>
      </c>
      <c r="DA164" s="57">
        <f>'2024'!CS25</f>
        <v>39.799999999999997</v>
      </c>
      <c r="DB164" s="56">
        <f>'2024'!CT25</f>
        <v>219</v>
      </c>
      <c r="DC164" s="56">
        <f>'2024'!CU25</f>
        <v>2687.1</v>
      </c>
      <c r="DD164" s="56">
        <f>'2024'!CV25</f>
        <v>19</v>
      </c>
      <c r="DE164" s="56">
        <f>'2024'!CW25</f>
        <v>0</v>
      </c>
      <c r="DF164" s="58">
        <f>'2024'!CX25</f>
        <v>19.5</v>
      </c>
      <c r="DG164" s="55">
        <f>'2024'!CY25</f>
        <v>1119</v>
      </c>
      <c r="DH164" s="56">
        <f>'2024'!CZ25</f>
        <v>1953.6000000000001</v>
      </c>
      <c r="DI164" s="56">
        <f>'2024'!DA25</f>
        <v>10</v>
      </c>
      <c r="DJ164" s="56">
        <f>'2024'!DB25</f>
        <v>15.600000000000001</v>
      </c>
      <c r="DK164" s="56">
        <f>'2024'!DC25</f>
        <v>229</v>
      </c>
      <c r="DL164" s="56">
        <f>'2024'!DD25</f>
        <v>63</v>
      </c>
      <c r="DM164" s="57">
        <f>'2024'!DE25</f>
        <v>4.9000000000000004</v>
      </c>
      <c r="DN164" s="57">
        <f>'2024'!DF25</f>
        <v>105.4</v>
      </c>
      <c r="DO164" s="57">
        <f>'2024'!DG25</f>
        <v>3.6</v>
      </c>
      <c r="DP164" s="57">
        <f>'2024'!DH25</f>
        <v>46.7</v>
      </c>
      <c r="DQ164" s="56">
        <f>'2024'!DI25</f>
        <v>224</v>
      </c>
      <c r="DR164" s="56">
        <f>'2024'!DJ25</f>
        <v>2288.3999999999996</v>
      </c>
      <c r="DS164" s="56">
        <f>'2024'!DK25</f>
        <v>27</v>
      </c>
      <c r="DT164" s="56">
        <f>'2024'!DL25</f>
        <v>3</v>
      </c>
      <c r="DU164" s="58">
        <f>'2024'!DM25</f>
        <v>15.600000000000001</v>
      </c>
    </row>
    <row r="165" spans="1:125" ht="15.75" customHeight="1" x14ac:dyDescent="0.2">
      <c r="A165" s="33">
        <f t="shared" si="0"/>
        <v>163</v>
      </c>
      <c r="B165" s="11">
        <f>'2021'!A15</f>
        <v>13</v>
      </c>
      <c r="C165" s="11">
        <v>2021</v>
      </c>
      <c r="D165" s="34" t="str">
        <f>'2021'!B15</f>
        <v>Gary Brightwell</v>
      </c>
      <c r="E165" s="14">
        <f>'2021'!C15</f>
        <v>5.1222222222222218</v>
      </c>
      <c r="F165" s="14">
        <f t="shared" si="6"/>
        <v>34.200000000000003</v>
      </c>
      <c r="G165" s="35">
        <f t="shared" si="2"/>
        <v>-0.87197560479491321</v>
      </c>
      <c r="H165" s="36" t="str">
        <f>'2021'!D15</f>
        <v>Arizona</v>
      </c>
      <c r="I165" s="37">
        <f>'2021'!E15</f>
        <v>5</v>
      </c>
      <c r="J165" s="38">
        <f>'2021'!F15</f>
        <v>35854</v>
      </c>
      <c r="K165" s="39">
        <f>'2021'!G15</f>
        <v>27.175342465753424</v>
      </c>
      <c r="L165" s="39" t="str">
        <f>'2021'!H15</f>
        <v>SR</v>
      </c>
      <c r="M165" s="39">
        <f>'2021'!I15</f>
        <v>23.18082191780822</v>
      </c>
      <c r="N165" s="39" t="str">
        <f t="shared" si="3"/>
        <v>BELL COW</v>
      </c>
      <c r="O165" s="39" t="str">
        <f t="shared" si="9"/>
        <v>3DOWN</v>
      </c>
      <c r="P165" s="37">
        <f>'2021'!J15</f>
        <v>71</v>
      </c>
      <c r="Q165" s="37">
        <f>'2021'!K15</f>
        <v>218</v>
      </c>
      <c r="R165" s="37">
        <f>'2021'!L15</f>
        <v>4.62</v>
      </c>
      <c r="S165" s="40">
        <f>'2021'!M15</f>
        <v>196</v>
      </c>
      <c r="T165" s="41">
        <f>'2021'!N15</f>
        <v>0</v>
      </c>
      <c r="U165" s="42">
        <f>'2021'!O15</f>
        <v>0</v>
      </c>
      <c r="V165" s="42">
        <f>'2021'!P15</f>
        <v>9.8689002184996363E-2</v>
      </c>
      <c r="W165" s="42">
        <f>'2021'!Q15</f>
        <v>8.5021776178754019E-2</v>
      </c>
      <c r="X165" s="42">
        <f>'2021'!R15</f>
        <v>0.24742826204656199</v>
      </c>
      <c r="Y165" s="42">
        <f>'2021'!S15</f>
        <v>0.24742826204656199</v>
      </c>
      <c r="Z165" s="42">
        <f>'2021'!T15</f>
        <v>0.21031402273957769</v>
      </c>
      <c r="AA165" s="42">
        <f>'2021'!U15</f>
        <v>1.8477920450986535E-2</v>
      </c>
      <c r="AB165" s="42">
        <f>'2021'!V15</f>
        <v>5.3521126760563378E-2</v>
      </c>
      <c r="AC165" s="42">
        <f>'2021'!W15</f>
        <v>5.3521126760563378E-2</v>
      </c>
      <c r="AD165" s="43">
        <f>'2021'!X15</f>
        <v>4.5492957746478872E-2</v>
      </c>
      <c r="AE165" s="44">
        <f>'2021'!Y15</f>
        <v>22.534246575342465</v>
      </c>
      <c r="AF165" s="45">
        <f>'2021'!Z15</f>
        <v>95.701465226413774</v>
      </c>
      <c r="AG165" s="45">
        <f>'2021'!AA15</f>
        <v>30.401507637373538</v>
      </c>
      <c r="AH165" s="45">
        <f>'2021'!AB15</f>
        <v>0.32183908045977011</v>
      </c>
      <c r="AI165" s="45">
        <f>'2021'!AC15</f>
        <v>5.9</v>
      </c>
      <c r="AJ165" s="45">
        <f t="shared" si="4"/>
        <v>7.8125</v>
      </c>
      <c r="AK165" s="45">
        <f t="shared" si="43"/>
        <v>0.12121212121212122</v>
      </c>
      <c r="AL165" s="45">
        <f>'2021'!AD15</f>
        <v>124.2</v>
      </c>
      <c r="AM165" s="45">
        <f>'2021'!AE15</f>
        <v>4.3499999999999996</v>
      </c>
      <c r="AN165" s="46">
        <f>'2021'!AF15</f>
        <v>39.5</v>
      </c>
      <c r="AO165" s="47">
        <f>'2021'!AG15</f>
        <v>4</v>
      </c>
      <c r="AP165" s="48">
        <f>'2021'!AH15</f>
        <v>5</v>
      </c>
      <c r="AQ165" s="48">
        <f>'2021'!AI15</f>
        <v>0</v>
      </c>
      <c r="AR165" s="48">
        <f t="shared" ref="AR165:AR166" si="58">IF(AF165&gt;113.25,10,IF(AF165&gt;=107.84,9,IF(AF165&gt;=105.37,8,IF(AF165&gt;=103.25,7,IF(AF165&gt;=100.55,6,IF(AF165&gt;=98.75,5,IF(AF165&gt;=96.08,4,IF(AF165&gt;=94.39,3,IF(AF165&gt;=88.43,2,IF(AF165&gt;=85.16,1,IF(AF165&lt;85.16,0,FALSE)))))))))))</f>
        <v>3</v>
      </c>
      <c r="AS165" s="48">
        <f>'2021'!AK15</f>
        <v>9</v>
      </c>
      <c r="AT165" s="48">
        <f>'2021'!AL15</f>
        <v>2</v>
      </c>
      <c r="AU165" s="48">
        <f>'2021'!AM15</f>
        <v>6</v>
      </c>
      <c r="AV165" s="48">
        <f>'2021'!AN15</f>
        <v>6</v>
      </c>
      <c r="AW165" s="49" t="str">
        <f t="shared" ref="AW165:AW166" si="59">IF(S165=1,10,IF(S165=2,7,IF(S165=3,6,IF(S165=4,4,IF(S165=5,3,IF(S165=6,2,IF(S165=7,1,IF(S165=0,0,"-"))))))))</f>
        <v>-</v>
      </c>
      <c r="AX165" s="50">
        <f>'2021'!AP15</f>
        <v>0</v>
      </c>
      <c r="AY165" s="55">
        <f>'2021'!AQ15</f>
        <v>0</v>
      </c>
      <c r="AZ165" s="56">
        <f>'2021'!AR15</f>
        <v>2820</v>
      </c>
      <c r="BA165" s="56">
        <f>'2021'!AS15</f>
        <v>0</v>
      </c>
      <c r="BB165" s="56">
        <f>'2021'!AT15</f>
        <v>26</v>
      </c>
      <c r="BC165" s="56">
        <f>'2021'!AU15</f>
        <v>0</v>
      </c>
      <c r="BD165" s="56">
        <f>'2021'!AV15</f>
        <v>0</v>
      </c>
      <c r="BE165" s="57">
        <f>'2021'!AW15</f>
        <v>0</v>
      </c>
      <c r="BF165" s="57">
        <f>'2021'!AX15</f>
        <v>0</v>
      </c>
      <c r="BG165" s="57">
        <f>'2021'!AY15</f>
        <v>0</v>
      </c>
      <c r="BH165" s="57">
        <f>'2021'!AZ15</f>
        <v>0</v>
      </c>
      <c r="BI165" s="56">
        <f>'2021'!BA15</f>
        <v>0</v>
      </c>
      <c r="BJ165" s="56">
        <f>'2021'!BB15</f>
        <v>2137</v>
      </c>
      <c r="BK165" s="56">
        <f>'2021'!BC15</f>
        <v>0</v>
      </c>
      <c r="BL165" s="56">
        <f>'2021'!BD15</f>
        <v>0</v>
      </c>
      <c r="BM165" s="58">
        <f>'2021'!BE15</f>
        <v>13</v>
      </c>
      <c r="BN165" s="55">
        <f>'2021'!BF15</f>
        <v>0</v>
      </c>
      <c r="BO165" s="56">
        <f>'2021'!BG15</f>
        <v>3056</v>
      </c>
      <c r="BP165" s="56">
        <f>'2021'!BH15</f>
        <v>0</v>
      </c>
      <c r="BQ165" s="56">
        <f>'2021'!BI15</f>
        <v>34</v>
      </c>
      <c r="BR165" s="56">
        <f>'2021'!BJ15</f>
        <v>0</v>
      </c>
      <c r="BS165" s="56">
        <f>'2021'!BK15</f>
        <v>0</v>
      </c>
      <c r="BT165" s="57">
        <f>'2021'!BL15</f>
        <v>0</v>
      </c>
      <c r="BU165" s="57">
        <f>'2021'!BM15</f>
        <v>0</v>
      </c>
      <c r="BV165" s="57">
        <f>'2021'!BN15</f>
        <v>0</v>
      </c>
      <c r="BW165" s="57">
        <f>'2021'!BO15</f>
        <v>0</v>
      </c>
      <c r="BX165" s="56">
        <f>'2021'!BP15</f>
        <v>0</v>
      </c>
      <c r="BY165" s="56">
        <f>'2021'!BQ15</f>
        <v>2343</v>
      </c>
      <c r="BZ165" s="56">
        <f>'2021'!BR15</f>
        <v>0</v>
      </c>
      <c r="CA165" s="56">
        <f>'2021'!BS15</f>
        <v>0</v>
      </c>
      <c r="CB165" s="58">
        <f>'2021'!BT15</f>
        <v>19</v>
      </c>
      <c r="CC165" s="55">
        <f>'2021'!BU15</f>
        <v>533</v>
      </c>
      <c r="CD165" s="56">
        <f>'2021'!BV15</f>
        <v>2429</v>
      </c>
      <c r="CE165" s="56">
        <f>'2021'!BW15</f>
        <v>3</v>
      </c>
      <c r="CF165" s="56">
        <f>'2021'!BX15</f>
        <v>14</v>
      </c>
      <c r="CG165" s="56">
        <f>'2021'!BY15</f>
        <v>89</v>
      </c>
      <c r="CH165" s="56">
        <f>'2021'!BZ15</f>
        <v>14</v>
      </c>
      <c r="CI165" s="57">
        <f>'2021'!CA15</f>
        <v>6</v>
      </c>
      <c r="CJ165" s="57">
        <f>'2021'!CB15</f>
        <v>42</v>
      </c>
      <c r="CK165" s="57">
        <f>'2021'!CC15</f>
        <v>2.73</v>
      </c>
      <c r="CL165" s="57">
        <f>'2021'!CD15</f>
        <v>37.5</v>
      </c>
      <c r="CM165" s="56">
        <f>'2021'!CE15</f>
        <v>9</v>
      </c>
      <c r="CN165" s="56">
        <f>'2021'!CF15</f>
        <v>3063</v>
      </c>
      <c r="CO165" s="56">
        <f>'2021'!CG15</f>
        <v>0</v>
      </c>
      <c r="CP165" s="56">
        <f>'2021'!CH15</f>
        <v>0</v>
      </c>
      <c r="CQ165" s="58">
        <f>'2021'!CI15</f>
        <v>29</v>
      </c>
      <c r="CR165" s="55">
        <f>'2021'!CJ15</f>
        <v>390</v>
      </c>
      <c r="CS165" s="56">
        <f>'2021'!CK15</f>
        <v>2088</v>
      </c>
      <c r="CT165" s="56">
        <f>'2021'!CL15</f>
        <v>5</v>
      </c>
      <c r="CU165" s="56">
        <f>'2021'!CM15</f>
        <v>19</v>
      </c>
      <c r="CV165" s="56">
        <f>'2021'!CN15</f>
        <v>66</v>
      </c>
      <c r="CW165" s="56">
        <f>'2021'!CO15</f>
        <v>18</v>
      </c>
      <c r="CX165" s="57">
        <f>'2021'!CP15</f>
        <v>5.9</v>
      </c>
      <c r="CY165" s="57">
        <f>'2021'!CQ15</f>
        <v>124.2</v>
      </c>
      <c r="CZ165" s="57">
        <f>'2021'!CR15</f>
        <v>4.3499999999999996</v>
      </c>
      <c r="DA165" s="57">
        <f>'2021'!CS15</f>
        <v>39.5</v>
      </c>
      <c r="DB165" s="56">
        <f>'2021'!CT15</f>
        <v>59</v>
      </c>
      <c r="DC165" s="56">
        <f>'2021'!CU15</f>
        <v>3193</v>
      </c>
      <c r="DD165" s="56">
        <f>'2021'!CV15</f>
        <v>4</v>
      </c>
      <c r="DE165" s="56">
        <f>'2021'!CW15</f>
        <v>0</v>
      </c>
      <c r="DF165" s="58">
        <f>'2021'!CX15</f>
        <v>23</v>
      </c>
      <c r="DG165" s="55">
        <f>'2021'!CY15</f>
        <v>400</v>
      </c>
      <c r="DH165" s="56">
        <f>'2021'!CZ15</f>
        <v>782</v>
      </c>
      <c r="DI165" s="56">
        <f>'2021'!DA15</f>
        <v>1</v>
      </c>
      <c r="DJ165" s="56">
        <f>'2021'!DB15</f>
        <v>4</v>
      </c>
      <c r="DK165" s="56">
        <f>'2021'!DC15</f>
        <v>87</v>
      </c>
      <c r="DL165" s="56">
        <f>'2021'!DD15</f>
        <v>28</v>
      </c>
      <c r="DM165" s="57">
        <f>'2021'!DE15</f>
        <v>4.5999999999999996</v>
      </c>
      <c r="DN165" s="57">
        <f>'2021'!DF15</f>
        <v>108.7</v>
      </c>
      <c r="DO165" s="57">
        <f>'2021'!DG15</f>
        <v>3.59</v>
      </c>
      <c r="DP165" s="57">
        <f>'2021'!DH15</f>
        <v>39.5</v>
      </c>
      <c r="DQ165" s="56">
        <f>'2021'!DI15</f>
        <v>57</v>
      </c>
      <c r="DR165" s="56">
        <f>'2021'!DJ15</f>
        <v>1065</v>
      </c>
      <c r="DS165" s="56">
        <f>'2021'!DK15</f>
        <v>12</v>
      </c>
      <c r="DT165" s="56">
        <f>'2021'!DL15</f>
        <v>0</v>
      </c>
      <c r="DU165" s="58">
        <f>'2021'!DM15</f>
        <v>6</v>
      </c>
    </row>
    <row r="166" spans="1:125" ht="15.75" customHeight="1" x14ac:dyDescent="0.2">
      <c r="A166" s="33">
        <f t="shared" si="0"/>
        <v>164</v>
      </c>
      <c r="B166" s="11">
        <f>'2019'!A20</f>
        <v>18</v>
      </c>
      <c r="C166" s="11">
        <v>2019</v>
      </c>
      <c r="D166" s="34" t="str">
        <f>'2019'!B20</f>
        <v>Rodney Anderson</v>
      </c>
      <c r="E166" s="14">
        <f>'2019'!C20</f>
        <v>5.1111111111111107</v>
      </c>
      <c r="F166" s="14">
        <f t="shared" si="6"/>
        <v>33.800000000000004</v>
      </c>
      <c r="G166" s="35">
        <f t="shared" si="2"/>
        <v>-0.87654519032379286</v>
      </c>
      <c r="H166" s="36" t="str">
        <f>'2019'!D20</f>
        <v>Oklahoma</v>
      </c>
      <c r="I166" s="37">
        <f>'2019'!E20</f>
        <v>3</v>
      </c>
      <c r="J166" s="38">
        <f>'2019'!F20</f>
        <v>35320</v>
      </c>
      <c r="K166" s="39">
        <f>'2019'!G20</f>
        <v>28.638356164383563</v>
      </c>
      <c r="L166" s="39" t="str">
        <f>'2019'!H20</f>
        <v>JR</v>
      </c>
      <c r="M166" s="39">
        <f>'2019'!I20</f>
        <v>22.63013698630137</v>
      </c>
      <c r="N166" s="39" t="str">
        <f t="shared" si="3"/>
        <v>BELL COW</v>
      </c>
      <c r="O166" s="39" t="str">
        <f t="shared" si="9"/>
        <v>3DOWN</v>
      </c>
      <c r="P166" s="37">
        <f>'2019'!J20</f>
        <v>72</v>
      </c>
      <c r="Q166" s="37">
        <f>'2019'!K20</f>
        <v>224</v>
      </c>
      <c r="R166" s="37">
        <f>'2019'!L20</f>
        <v>4.59</v>
      </c>
      <c r="S166" s="40">
        <f>'2019'!M20</f>
        <v>211</v>
      </c>
      <c r="T166" s="41">
        <f>'2019'!N20</f>
        <v>0</v>
      </c>
      <c r="U166" s="42">
        <f>'2019'!O20</f>
        <v>7.2537356738720446E-4</v>
      </c>
      <c r="V166" s="42">
        <f>'2019'!P20</f>
        <v>0</v>
      </c>
      <c r="W166" s="42">
        <f>'2019'!Q20</f>
        <v>0.17771752526497411</v>
      </c>
      <c r="X166" s="42">
        <f>'2019'!R20</f>
        <v>1.4904809619238476E-2</v>
      </c>
      <c r="Y166" s="42">
        <f>'2019'!S20</f>
        <v>0.17771752526497411</v>
      </c>
      <c r="Z166" s="42">
        <f>'2019'!T20</f>
        <v>0.15994577273847671</v>
      </c>
      <c r="AA166" s="42">
        <f>'2019'!U20</f>
        <v>5.5478775913129316E-2</v>
      </c>
      <c r="AB166" s="42">
        <f>'2019'!V20</f>
        <v>0</v>
      </c>
      <c r="AC166" s="42">
        <f>'2019'!W20</f>
        <v>2.7739387956564658E-2</v>
      </c>
      <c r="AD166" s="43">
        <f>'2019'!X20</f>
        <v>2.4965449160908194E-2</v>
      </c>
      <c r="AE166" s="44">
        <f>'2019'!Y20</f>
        <v>20.980821917808218</v>
      </c>
      <c r="AF166" s="45">
        <f>'2019'!Z20</f>
        <v>100.93162648617674</v>
      </c>
      <c r="AG166" s="45">
        <f>'2019'!AA20</f>
        <v>30.376543209876541</v>
      </c>
      <c r="AH166" s="45">
        <f>'2019'!AB20</f>
        <v>0.45454545454545453</v>
      </c>
      <c r="AI166" s="45">
        <f>'2019'!AC20</f>
        <v>6.2</v>
      </c>
      <c r="AJ166" s="45">
        <f t="shared" si="4"/>
        <v>16.529411764705884</v>
      </c>
      <c r="AK166" s="45">
        <f t="shared" si="43"/>
        <v>0</v>
      </c>
      <c r="AL166" s="45">
        <f>'2019'!AD20</f>
        <v>66.400000000000006</v>
      </c>
      <c r="AM166" s="45">
        <f>'2019'!AE20</f>
        <v>3.89</v>
      </c>
      <c r="AN166" s="46">
        <f>'2019'!AF20</f>
        <v>46.1</v>
      </c>
      <c r="AO166" s="47">
        <f>'2019'!AG20</f>
        <v>2</v>
      </c>
      <c r="AP166" s="48">
        <f>'2019'!AH20</f>
        <v>2</v>
      </c>
      <c r="AQ166" s="48">
        <f>'2019'!AI20</f>
        <v>3</v>
      </c>
      <c r="AR166" s="48">
        <f t="shared" si="58"/>
        <v>6</v>
      </c>
      <c r="AS166" s="48">
        <f>'2019'!AK20</f>
        <v>10</v>
      </c>
      <c r="AT166" s="48">
        <f>'2019'!AL20</f>
        <v>4</v>
      </c>
      <c r="AU166" s="48">
        <f>'2019'!AM20</f>
        <v>1</v>
      </c>
      <c r="AV166" s="48">
        <f>'2019'!AN20</f>
        <v>4</v>
      </c>
      <c r="AW166" s="49" t="str">
        <f t="shared" si="59"/>
        <v>-</v>
      </c>
      <c r="AX166" s="50">
        <f>'2019'!AP20</f>
        <v>0</v>
      </c>
      <c r="AY166" s="55">
        <f>'2019'!AQ20</f>
        <v>0</v>
      </c>
      <c r="AZ166" s="56">
        <f>'2019'!AR20</f>
        <v>3395</v>
      </c>
      <c r="BA166" s="56">
        <f>'2019'!AS20</f>
        <v>0</v>
      </c>
      <c r="BB166" s="56">
        <f>'2019'!AT20</f>
        <v>40</v>
      </c>
      <c r="BC166" s="56">
        <f>'2019'!AU20</f>
        <v>0</v>
      </c>
      <c r="BD166" s="56">
        <f>'2019'!AV20</f>
        <v>0</v>
      </c>
      <c r="BE166" s="57">
        <f>'2019'!AW20</f>
        <v>0</v>
      </c>
      <c r="BF166" s="57">
        <f>'2019'!AX20</f>
        <v>0</v>
      </c>
      <c r="BG166" s="57">
        <f>'2019'!AY20</f>
        <v>0</v>
      </c>
      <c r="BH166" s="57">
        <f>'2019'!AZ20</f>
        <v>0</v>
      </c>
      <c r="BI166" s="56">
        <f>'2019'!BA20</f>
        <v>0</v>
      </c>
      <c r="BJ166" s="56">
        <f>'2019'!BB20</f>
        <v>2646</v>
      </c>
      <c r="BK166" s="56">
        <f>'2019'!BC20</f>
        <v>0</v>
      </c>
      <c r="BL166" s="56">
        <f>'2019'!BD20</f>
        <v>0</v>
      </c>
      <c r="BM166" s="58">
        <f>'2019'!BE20</f>
        <v>17</v>
      </c>
      <c r="BN166" s="55">
        <f>'2019'!BF20</f>
        <v>5</v>
      </c>
      <c r="BO166" s="56">
        <f>'2019'!BG20</f>
        <v>2887</v>
      </c>
      <c r="BP166" s="56">
        <f>'2019'!BH20</f>
        <v>0</v>
      </c>
      <c r="BQ166" s="56">
        <f>'2019'!BI20</f>
        <v>32</v>
      </c>
      <c r="BR166" s="56">
        <f>'2019'!BJ20</f>
        <v>1</v>
      </c>
      <c r="BS166" s="56">
        <f>'2019'!BK20</f>
        <v>0</v>
      </c>
      <c r="BT166" s="57">
        <f>'2019'!BL20</f>
        <v>5</v>
      </c>
      <c r="BU166" s="57">
        <f>'2019'!BM20</f>
        <v>0</v>
      </c>
      <c r="BV166" s="57">
        <f>'2019'!BN20</f>
        <v>2</v>
      </c>
      <c r="BW166" s="57">
        <f>'2019'!BO20</f>
        <v>0</v>
      </c>
      <c r="BX166" s="56">
        <f>'2019'!BP20</f>
        <v>0</v>
      </c>
      <c r="BY166" s="56">
        <f>'2019'!BQ20</f>
        <v>4006</v>
      </c>
      <c r="BZ166" s="56">
        <f>'2019'!BR20</f>
        <v>0</v>
      </c>
      <c r="CA166" s="56">
        <f>'2019'!BS20</f>
        <v>0</v>
      </c>
      <c r="CB166" s="58">
        <f>'2019'!BT20</f>
        <v>38</v>
      </c>
      <c r="CC166" s="55">
        <f>'2019'!BU20</f>
        <v>0</v>
      </c>
      <c r="CD166" s="56">
        <f>'2019'!BV20</f>
        <v>3078</v>
      </c>
      <c r="CE166" s="56">
        <f>'2019'!BW20</f>
        <v>0</v>
      </c>
      <c r="CF166" s="56">
        <f>'2019'!BX20</f>
        <v>30</v>
      </c>
      <c r="CG166" s="56">
        <f>'2019'!BY20</f>
        <v>0</v>
      </c>
      <c r="CH166" s="56">
        <f>'2019'!BZ20</f>
        <v>0</v>
      </c>
      <c r="CI166" s="57">
        <f>'2019'!CA20</f>
        <v>0</v>
      </c>
      <c r="CJ166" s="57">
        <f>'2019'!CB20</f>
        <v>0</v>
      </c>
      <c r="CK166" s="57">
        <f>'2019'!CC20</f>
        <v>0</v>
      </c>
      <c r="CL166" s="57">
        <f>'2019'!CD20</f>
        <v>0</v>
      </c>
      <c r="CM166" s="56">
        <f>'2019'!CE20</f>
        <v>0</v>
      </c>
      <c r="CN166" s="56">
        <f>'2019'!CF20</f>
        <v>4134</v>
      </c>
      <c r="CO166" s="56">
        <f>'2019'!CG20</f>
        <v>0</v>
      </c>
      <c r="CP166" s="56">
        <f>'2019'!CH20</f>
        <v>0</v>
      </c>
      <c r="CQ166" s="58">
        <f>'2019'!CI20</f>
        <v>43</v>
      </c>
      <c r="CR166" s="55">
        <f>'2019'!CJ20</f>
        <v>1161</v>
      </c>
      <c r="CS166" s="56">
        <f>'2019'!CK20</f>
        <v>3049</v>
      </c>
      <c r="CT166" s="56">
        <f>'2019'!CL20</f>
        <v>13</v>
      </c>
      <c r="CU166" s="56">
        <f>'2019'!CM20</f>
        <v>33</v>
      </c>
      <c r="CV166" s="56">
        <f>'2019'!CN20</f>
        <v>188</v>
      </c>
      <c r="CW166" s="56">
        <f>'2019'!CO20</f>
        <v>30</v>
      </c>
      <c r="CX166" s="57">
        <f>'2019'!CP20</f>
        <v>6.2</v>
      </c>
      <c r="CY166" s="57">
        <f>'2019'!CQ20</f>
        <v>66.400000000000006</v>
      </c>
      <c r="CZ166" s="57">
        <f>'2019'!CR20</f>
        <v>3.89</v>
      </c>
      <c r="DA166" s="57">
        <f>'2019'!CS20</f>
        <v>46.1</v>
      </c>
      <c r="DB166" s="56">
        <f>'2019'!CT20</f>
        <v>281</v>
      </c>
      <c r="DC166" s="56">
        <f>'2019'!CU20</f>
        <v>5065</v>
      </c>
      <c r="DD166" s="56">
        <f>'2019'!CV20</f>
        <v>17</v>
      </c>
      <c r="DE166" s="56">
        <f>'2019'!CW20</f>
        <v>0</v>
      </c>
      <c r="DF166" s="58">
        <f>'2019'!CX20</f>
        <v>47</v>
      </c>
      <c r="DG166" s="55">
        <f>'2019'!CY20</f>
        <v>119</v>
      </c>
      <c r="DH166" s="56">
        <f>'2019'!CZ20</f>
        <v>3464</v>
      </c>
      <c r="DI166" s="56">
        <f>'2019'!DA20</f>
        <v>3</v>
      </c>
      <c r="DJ166" s="56">
        <f>'2019'!DB20</f>
        <v>42</v>
      </c>
      <c r="DK166" s="56">
        <f>'2019'!DC20</f>
        <v>11</v>
      </c>
      <c r="DL166" s="56">
        <f>'2019'!DD20</f>
        <v>5</v>
      </c>
      <c r="DM166" s="57">
        <f>'2019'!DE20</f>
        <v>10.8</v>
      </c>
      <c r="DN166" s="57">
        <f>'2019'!DF20</f>
        <v>285.10000000000002</v>
      </c>
      <c r="DO166" s="57">
        <f>'2019'!DG20</f>
        <v>6.27</v>
      </c>
      <c r="DP166" s="57">
        <f>'2019'!DH20</f>
        <v>79.8</v>
      </c>
      <c r="DQ166" s="56">
        <f>'2019'!DI20</f>
        <v>0</v>
      </c>
      <c r="DR166" s="56">
        <f>'2019'!DJ20</f>
        <v>4520</v>
      </c>
      <c r="DS166" s="56">
        <f>'2019'!DK20</f>
        <v>0</v>
      </c>
      <c r="DT166" s="56">
        <f>'2019'!DL20</f>
        <v>0</v>
      </c>
      <c r="DU166" s="58">
        <f>'2019'!DM20</f>
        <v>43</v>
      </c>
    </row>
    <row r="167" spans="1:125" ht="15.75" customHeight="1" x14ac:dyDescent="0.2">
      <c r="A167" s="33">
        <f t="shared" si="0"/>
        <v>165</v>
      </c>
      <c r="B167" s="11">
        <f>'2025'!A28</f>
        <v>26</v>
      </c>
      <c r="C167" s="11">
        <v>2025</v>
      </c>
      <c r="D167" s="34" t="str">
        <f>'2025'!B28</f>
        <v>Donovan Edwards</v>
      </c>
      <c r="E167" s="14">
        <f>'2025'!C28</f>
        <v>5.0999999999999996</v>
      </c>
      <c r="F167" s="14">
        <f t="shared" si="6"/>
        <v>33.4</v>
      </c>
      <c r="G167" s="35">
        <f t="shared" si="2"/>
        <v>-0.88111477585267262</v>
      </c>
      <c r="H167" s="36" t="str">
        <f>'2025'!D28</f>
        <v>Michigan</v>
      </c>
      <c r="I167" s="37">
        <f>'2025'!E28</f>
        <v>2</v>
      </c>
      <c r="J167" s="38">
        <f>'2025'!F28</f>
        <v>37677</v>
      </c>
      <c r="K167" s="39">
        <f>'2025'!G28</f>
        <v>22.18082191780822</v>
      </c>
      <c r="L167" s="39" t="str">
        <f>'2025'!H28</f>
        <v>JR</v>
      </c>
      <c r="M167" s="39">
        <f>'2025'!I28</f>
        <v>22.183561643835617</v>
      </c>
      <c r="N167" s="39" t="str">
        <f t="shared" si="3"/>
        <v>DYNAMIC</v>
      </c>
      <c r="O167" s="39" t="str">
        <f t="shared" si="9"/>
        <v>PLODDER</v>
      </c>
      <c r="P167" s="37">
        <f>'2025'!J28</f>
        <v>71</v>
      </c>
      <c r="Q167" s="37">
        <f>'2025'!K28</f>
        <v>205</v>
      </c>
      <c r="R167" s="37">
        <f>'2025'!L28</f>
        <v>4.4400000000000004</v>
      </c>
      <c r="S167" s="40">
        <f>'2025'!M28</f>
        <v>0</v>
      </c>
      <c r="T167" s="41">
        <f>'2025'!N28</f>
        <v>0</v>
      </c>
      <c r="U167" s="42">
        <f>'2025'!O28</f>
        <v>9.0067909973123236E-2</v>
      </c>
      <c r="V167" s="42">
        <f>'2025'!P28</f>
        <v>0.23737814060394705</v>
      </c>
      <c r="W167" s="42">
        <f>'2025'!Q28</f>
        <v>0.12991649469275446</v>
      </c>
      <c r="X167" s="42">
        <f>'2025'!R28</f>
        <v>0.19559902200489002</v>
      </c>
      <c r="Y167" s="42">
        <f>'2025'!S28</f>
        <v>0.21648858130441853</v>
      </c>
      <c r="Z167" s="42">
        <f>'2025'!T28</f>
        <v>0.21648858130441853</v>
      </c>
      <c r="AA167" s="42">
        <f>'2025'!U28</f>
        <v>7.7678989237248475E-2</v>
      </c>
      <c r="AB167" s="42">
        <f>'2025'!V28</f>
        <v>5.1639555899819264E-2</v>
      </c>
      <c r="AC167" s="42">
        <f>'2025'!W28</f>
        <v>6.4659272568533877E-2</v>
      </c>
      <c r="AD167" s="43">
        <f>'2025'!X28</f>
        <v>6.4659272568533877E-2</v>
      </c>
      <c r="AE167" s="44">
        <f>'2025'!Y28</f>
        <v>19.539726027397261</v>
      </c>
      <c r="AF167" s="45">
        <f>'2025'!Z28</f>
        <v>105.49988257791017</v>
      </c>
      <c r="AG167" s="45">
        <f>'2025'!AA28</f>
        <v>28.588573695695299</v>
      </c>
      <c r="AH167" s="45">
        <f>'2025'!AB28</f>
        <v>0.13385826771653545</v>
      </c>
      <c r="AI167" s="45">
        <f>'2025'!AC28</f>
        <v>4.6614173228346454</v>
      </c>
      <c r="AJ167" s="45">
        <f t="shared" si="4"/>
        <v>9.1022727272727266</v>
      </c>
      <c r="AK167" s="45">
        <f t="shared" si="43"/>
        <v>0.13013698630136986</v>
      </c>
      <c r="AL167" s="45">
        <f>'2025'!AD28</f>
        <v>41.1</v>
      </c>
      <c r="AM167" s="45">
        <f>'2025'!AE28</f>
        <v>2.86</v>
      </c>
      <c r="AN167" s="46">
        <f>'2025'!AF28</f>
        <v>29.9</v>
      </c>
      <c r="AO167" s="47">
        <f>'2025'!AG28</f>
        <v>4</v>
      </c>
      <c r="AP167" s="48">
        <f>'2025'!AH28</f>
        <v>7</v>
      </c>
      <c r="AQ167" s="48">
        <f>'2025'!AI28</f>
        <v>6</v>
      </c>
      <c r="AR167" s="48">
        <f>'2025'!AJ28</f>
        <v>8</v>
      </c>
      <c r="AS167" s="48">
        <f>'2025'!AK28</f>
        <v>0</v>
      </c>
      <c r="AT167" s="48">
        <f>'2025'!AL28</f>
        <v>0</v>
      </c>
      <c r="AU167" s="48">
        <f>'2025'!AM28</f>
        <v>0</v>
      </c>
      <c r="AV167" s="48">
        <f>'2025'!AN28</f>
        <v>0</v>
      </c>
      <c r="AW167" s="49">
        <f>'2025'!AO28</f>
        <v>0</v>
      </c>
      <c r="AX167" s="50">
        <f>'2025'!AP28</f>
        <v>1</v>
      </c>
      <c r="AY167" s="55">
        <f>'2025'!AQ28</f>
        <v>0</v>
      </c>
      <c r="AZ167" s="56">
        <f>'2025'!AR28</f>
        <v>1</v>
      </c>
      <c r="BA167" s="56">
        <f>'2025'!AS28</f>
        <v>0</v>
      </c>
      <c r="BB167" s="56">
        <f>'2025'!AT28</f>
        <v>0</v>
      </c>
      <c r="BC167" s="56">
        <f>'2025'!AU28</f>
        <v>0</v>
      </c>
      <c r="BD167" s="56">
        <f>'2025'!AV28</f>
        <v>0</v>
      </c>
      <c r="BE167" s="57">
        <f>'2025'!AW28</f>
        <v>0</v>
      </c>
      <c r="BF167" s="57">
        <f>'2025'!AX28</f>
        <v>0</v>
      </c>
      <c r="BG167" s="57">
        <f>'2025'!AY28</f>
        <v>0</v>
      </c>
      <c r="BH167" s="57">
        <f>'2025'!AZ28</f>
        <v>0</v>
      </c>
      <c r="BI167" s="56">
        <f>'2025'!BA28</f>
        <v>0</v>
      </c>
      <c r="BJ167" s="56">
        <f>'2025'!BB28</f>
        <v>1</v>
      </c>
      <c r="BK167" s="56">
        <f>'2025'!BC28</f>
        <v>0</v>
      </c>
      <c r="BL167" s="56">
        <f>'2025'!BD28</f>
        <v>0</v>
      </c>
      <c r="BM167" s="58">
        <f>'2025'!BE28</f>
        <v>0</v>
      </c>
      <c r="BN167" s="55">
        <f>'2025'!BF28</f>
        <v>174</v>
      </c>
      <c r="BO167" s="56">
        <f>'2025'!BG28</f>
        <v>2358.4</v>
      </c>
      <c r="BP167" s="56">
        <f>'2025'!BH28</f>
        <v>3</v>
      </c>
      <c r="BQ167" s="56">
        <f>'2025'!BI28</f>
        <v>30.799999999999997</v>
      </c>
      <c r="BR167" s="56">
        <f>'2025'!BJ28</f>
        <v>35</v>
      </c>
      <c r="BS167" s="56">
        <f>'2025'!BK28</f>
        <v>6</v>
      </c>
      <c r="BT167" s="57">
        <f>'2025'!BL28</f>
        <v>4.9714285714285715</v>
      </c>
      <c r="BU167" s="57">
        <f>'2025'!BM28</f>
        <v>33.5</v>
      </c>
      <c r="BV167" s="57">
        <f>'2025'!BN28</f>
        <v>2.63</v>
      </c>
      <c r="BW167" s="57">
        <f>'2025'!BO28</f>
        <v>33.299999999999997</v>
      </c>
      <c r="BX167" s="56">
        <f>'2025'!BP28</f>
        <v>265</v>
      </c>
      <c r="BY167" s="56">
        <f>'2025'!BQ28</f>
        <v>2515.6999999999998</v>
      </c>
      <c r="BZ167" s="56">
        <f>'2025'!BR28</f>
        <v>20</v>
      </c>
      <c r="CA167" s="56">
        <f>'2025'!BS28</f>
        <v>1</v>
      </c>
      <c r="CB167" s="58">
        <f>'2025'!BT28</f>
        <v>16.5</v>
      </c>
      <c r="CC167" s="55">
        <f>'2025'!BU28</f>
        <v>991</v>
      </c>
      <c r="CD167" s="56">
        <f>'2025'!BV28</f>
        <v>2627.9</v>
      </c>
      <c r="CE167" s="56">
        <f>'2025'!BW28</f>
        <v>7</v>
      </c>
      <c r="CF167" s="56">
        <f>'2025'!BX28</f>
        <v>31.9</v>
      </c>
      <c r="CG167" s="56">
        <f>'2025'!BY28</f>
        <v>140</v>
      </c>
      <c r="CH167" s="56">
        <f>'2025'!BZ28</f>
        <v>31</v>
      </c>
      <c r="CI167" s="57">
        <f>'2025'!CA28</f>
        <v>7.0785714285714283</v>
      </c>
      <c r="CJ167" s="57">
        <f>'2025'!CB28</f>
        <v>72.099999999999994</v>
      </c>
      <c r="CK167" s="57">
        <f>'2025'!CC28</f>
        <v>3.7</v>
      </c>
      <c r="CL167" s="57">
        <f>'2025'!CD28</f>
        <v>53.1</v>
      </c>
      <c r="CM167" s="56">
        <f>'2025'!CE28</f>
        <v>207</v>
      </c>
      <c r="CN167" s="56">
        <f>'2025'!CF28</f>
        <v>2418.9</v>
      </c>
      <c r="CO167" s="56">
        <f>'2025'!CG28</f>
        <v>19</v>
      </c>
      <c r="CP167" s="56">
        <f>'2025'!CH28</f>
        <v>2</v>
      </c>
      <c r="CQ167" s="58">
        <f>'2025'!CI28</f>
        <v>18.7</v>
      </c>
      <c r="CR167" s="55">
        <f>'2025'!CJ28</f>
        <v>497</v>
      </c>
      <c r="CS167" s="56">
        <f>'2025'!CK28</f>
        <v>2536.65</v>
      </c>
      <c r="CT167" s="56">
        <f>'2025'!CL28</f>
        <v>5</v>
      </c>
      <c r="CU167" s="56">
        <f>'2025'!CM28</f>
        <v>40.5</v>
      </c>
      <c r="CV167" s="56">
        <f>'2025'!CN28</f>
        <v>119</v>
      </c>
      <c r="CW167" s="56">
        <f>'2025'!CO28</f>
        <v>14</v>
      </c>
      <c r="CX167" s="57">
        <f>'2025'!CP28</f>
        <v>4.1764705882352944</v>
      </c>
      <c r="CY167" s="57">
        <f>'2025'!CQ28</f>
        <v>35.9</v>
      </c>
      <c r="CZ167" s="57">
        <f>'2025'!CR28</f>
        <v>2.67</v>
      </c>
      <c r="DA167" s="57">
        <f>'2025'!CS28</f>
        <v>29.8</v>
      </c>
      <c r="DB167" s="56">
        <f>'2025'!CT28</f>
        <v>249</v>
      </c>
      <c r="DC167" s="56">
        <f>'2025'!CU28</f>
        <v>3205.5</v>
      </c>
      <c r="DD167" s="56">
        <f>'2025'!CV28</f>
        <v>30</v>
      </c>
      <c r="DE167" s="56">
        <f>'2025'!CW28</f>
        <v>0</v>
      </c>
      <c r="DF167" s="58">
        <f>'2025'!CX28</f>
        <v>24</v>
      </c>
      <c r="DG167" s="55">
        <f>'2025'!CY28</f>
        <v>592</v>
      </c>
      <c r="DH167" s="56">
        <f>'2025'!CZ28</f>
        <v>1886.3999999999999</v>
      </c>
      <c r="DI167" s="56">
        <f>'2025'!DA28</f>
        <v>4</v>
      </c>
      <c r="DJ167" s="56">
        <f>'2025'!DB28</f>
        <v>18</v>
      </c>
      <c r="DK167" s="56">
        <f>'2025'!DC28</f>
        <v>127</v>
      </c>
      <c r="DL167" s="56">
        <f>'2025'!DD28</f>
        <v>17</v>
      </c>
      <c r="DM167" s="57">
        <f>'2025'!DE28</f>
        <v>4.6614173228346454</v>
      </c>
      <c r="DN167" s="57">
        <f>'2025'!DF28</f>
        <v>41.1</v>
      </c>
      <c r="DO167" s="57">
        <f>'2025'!DG28</f>
        <v>2.86</v>
      </c>
      <c r="DP167" s="57">
        <f>'2025'!DH28</f>
        <v>29.9</v>
      </c>
      <c r="DQ167" s="56">
        <f>'2025'!DI28</f>
        <v>80</v>
      </c>
      <c r="DR167" s="56">
        <f>'2025'!DJ28</f>
        <v>1549.1999999999998</v>
      </c>
      <c r="DS167" s="56">
        <f>'2025'!DK28</f>
        <v>19</v>
      </c>
      <c r="DT167" s="56">
        <f>'2025'!DL28</f>
        <v>1</v>
      </c>
      <c r="DU167" s="58">
        <f>'2025'!DM28</f>
        <v>10.8</v>
      </c>
    </row>
    <row r="168" spans="1:125" ht="15.75" customHeight="1" x14ac:dyDescent="0.2">
      <c r="A168" s="33">
        <f t="shared" si="0"/>
        <v>166</v>
      </c>
      <c r="B168" s="11">
        <f>'2025'!A29</f>
        <v>27</v>
      </c>
      <c r="C168" s="11">
        <v>2025</v>
      </c>
      <c r="D168" s="34" t="str">
        <f>'2025'!B29</f>
        <v>Phil Mafah</v>
      </c>
      <c r="E168" s="14">
        <f>'2025'!C29</f>
        <v>5.094444444444445</v>
      </c>
      <c r="F168" s="14">
        <f t="shared" si="6"/>
        <v>33</v>
      </c>
      <c r="G168" s="35">
        <f t="shared" si="2"/>
        <v>-0.88339956861711211</v>
      </c>
      <c r="H168" s="36" t="str">
        <f>'2025'!D29</f>
        <v>Clemson</v>
      </c>
      <c r="I168" s="37">
        <f>'2025'!E29</f>
        <v>4</v>
      </c>
      <c r="J168" s="38">
        <f>'2025'!F29</f>
        <v>37553</v>
      </c>
      <c r="K168" s="39">
        <f>'2025'!G29</f>
        <v>22.520547945205479</v>
      </c>
      <c r="L168" s="39" t="str">
        <f>'2025'!H29</f>
        <v>SR</v>
      </c>
      <c r="M168" s="39">
        <f>'2025'!I29</f>
        <v>22.523287671232875</v>
      </c>
      <c r="N168" s="39" t="str">
        <f t="shared" si="3"/>
        <v>BRUISER</v>
      </c>
      <c r="O168" s="39" t="str">
        <f t="shared" si="9"/>
        <v>PLODDER</v>
      </c>
      <c r="P168" s="37">
        <f>'2025'!J29</f>
        <v>73</v>
      </c>
      <c r="Q168" s="37">
        <f>'2025'!K29</f>
        <v>234</v>
      </c>
      <c r="R168" s="37">
        <f>'2025'!L29</f>
        <v>4.55</v>
      </c>
      <c r="S168" s="40">
        <f>'2025'!M29</f>
        <v>239</v>
      </c>
      <c r="T168" s="41">
        <f>'2025'!N29</f>
        <v>0</v>
      </c>
      <c r="U168" s="42">
        <f>'2025'!O29</f>
        <v>0.10532150776053216</v>
      </c>
      <c r="V168" s="42">
        <f>'2025'!P29</f>
        <v>9.8011907663382192E-2</v>
      </c>
      <c r="W168" s="42">
        <f>'2025'!Q29</f>
        <v>0.20515367423735933</v>
      </c>
      <c r="X168" s="42">
        <f>'2025'!R29</f>
        <v>0.19364527347454949</v>
      </c>
      <c r="Y168" s="42">
        <f>'2025'!S29</f>
        <v>0.19939947385595441</v>
      </c>
      <c r="Z168" s="42">
        <f>'2025'!T29</f>
        <v>0.17945952647035898</v>
      </c>
      <c r="AA168" s="42">
        <f>'2025'!U29</f>
        <v>3.637343392159504E-2</v>
      </c>
      <c r="AB168" s="42">
        <f>'2025'!V29</f>
        <v>2.641703000769428E-2</v>
      </c>
      <c r="AC168" s="42">
        <f>'2025'!W29</f>
        <v>3.1395231964644658E-2</v>
      </c>
      <c r="AD168" s="43">
        <f>'2025'!X29</f>
        <v>2.8255708768180194E-2</v>
      </c>
      <c r="AE168" s="44">
        <f>'2025'!Y29</f>
        <v>20.876712328767123</v>
      </c>
      <c r="AF168" s="45">
        <f>'2025'!Z29</f>
        <v>109.19437489727486</v>
      </c>
      <c r="AG168" s="45">
        <f>'2025'!AA29</f>
        <v>30.869206230061923</v>
      </c>
      <c r="AH168" s="45">
        <f>'2025'!AB29</f>
        <v>0.2247191011235955</v>
      </c>
      <c r="AI168" s="45">
        <f>'2025'!AC29</f>
        <v>5.4269662921348312</v>
      </c>
      <c r="AJ168" s="45">
        <f t="shared" si="4"/>
        <v>5.3275862068965516</v>
      </c>
      <c r="AK168" s="45">
        <f t="shared" si="43"/>
        <v>8.8983050847457626E-2</v>
      </c>
      <c r="AL168" s="45">
        <f>'2025'!AD29</f>
        <v>81.2</v>
      </c>
      <c r="AM168" s="45">
        <f>'2025'!AE29</f>
        <v>3.67</v>
      </c>
      <c r="AN168" s="46">
        <f>'2025'!AF29</f>
        <v>45.4</v>
      </c>
      <c r="AO168" s="47">
        <f>'2025'!AG29</f>
        <v>3</v>
      </c>
      <c r="AP168" s="48">
        <f>'2025'!AH29</f>
        <v>3</v>
      </c>
      <c r="AQ168" s="48">
        <f>'2025'!AI29</f>
        <v>3</v>
      </c>
      <c r="AR168" s="48">
        <f>'2025'!AJ29</f>
        <v>9</v>
      </c>
      <c r="AS168" s="48">
        <f>'2025'!AK29</f>
        <v>5</v>
      </c>
      <c r="AT168" s="48">
        <f>'2025'!AL29</f>
        <v>1</v>
      </c>
      <c r="AU168" s="48">
        <f>'2025'!AM29</f>
        <v>2</v>
      </c>
      <c r="AV168" s="48">
        <f>'2025'!AN29</f>
        <v>3</v>
      </c>
      <c r="AW168" s="49">
        <f>'2025'!AO29</f>
        <v>1</v>
      </c>
      <c r="AX168" s="50">
        <f>'2025'!AP29</f>
        <v>0.75</v>
      </c>
      <c r="AY168" s="55">
        <f>'2025'!AQ29</f>
        <v>0</v>
      </c>
      <c r="AZ168" s="56">
        <f>'2025'!AR29</f>
        <v>1</v>
      </c>
      <c r="BA168" s="56">
        <f>'2025'!AS29</f>
        <v>0</v>
      </c>
      <c r="BB168" s="56">
        <f>'2025'!AT29</f>
        <v>0</v>
      </c>
      <c r="BC168" s="56">
        <f>'2025'!AU29</f>
        <v>0</v>
      </c>
      <c r="BD168" s="56">
        <f>'2025'!AV29</f>
        <v>0</v>
      </c>
      <c r="BE168" s="57">
        <f>'2025'!AW29</f>
        <v>0</v>
      </c>
      <c r="BF168" s="57">
        <f>'2025'!AX29</f>
        <v>0</v>
      </c>
      <c r="BG168" s="57">
        <f>'2025'!AY29</f>
        <v>0</v>
      </c>
      <c r="BH168" s="57">
        <f>'2025'!AZ29</f>
        <v>0</v>
      </c>
      <c r="BI168" s="56">
        <f>'2025'!BA29</f>
        <v>0</v>
      </c>
      <c r="BJ168" s="56">
        <f>'2025'!BB29</f>
        <v>0</v>
      </c>
      <c r="BK168" s="56">
        <f>'2025'!BC29</f>
        <v>0</v>
      </c>
      <c r="BL168" s="56">
        <f>'2025'!BD29</f>
        <v>0</v>
      </c>
      <c r="BM168" s="58">
        <f>'2025'!BE29</f>
        <v>0</v>
      </c>
      <c r="BN168" s="55">
        <f>'2025'!BF29</f>
        <v>292</v>
      </c>
      <c r="BO168" s="56">
        <f>'2025'!BG29</f>
        <v>1526.3999999999999</v>
      </c>
      <c r="BP168" s="56">
        <f>'2025'!BH29</f>
        <v>3</v>
      </c>
      <c r="BQ168" s="56">
        <f>'2025'!BI29</f>
        <v>18</v>
      </c>
      <c r="BR168" s="56">
        <f>'2025'!BJ29</f>
        <v>68</v>
      </c>
      <c r="BS168" s="56">
        <f>'2025'!BK29</f>
        <v>16</v>
      </c>
      <c r="BT168" s="57">
        <f>'2025'!BL29</f>
        <v>4.2941176470588234</v>
      </c>
      <c r="BU168" s="57">
        <f>'2025'!BM29</f>
        <v>77.7</v>
      </c>
      <c r="BV168" s="57">
        <f>'2025'!BN29</f>
        <v>3.43</v>
      </c>
      <c r="BW168" s="57">
        <f>'2025'!BO29</f>
        <v>31.2</v>
      </c>
      <c r="BX168" s="56">
        <f>'2025'!BP29</f>
        <v>50</v>
      </c>
      <c r="BY168" s="56">
        <f>'2025'!BQ29</f>
        <v>1720.8</v>
      </c>
      <c r="BZ168" s="56">
        <f>'2025'!BR29</f>
        <v>7</v>
      </c>
      <c r="CA168" s="56">
        <f>'2025'!BS29</f>
        <v>0</v>
      </c>
      <c r="CB168" s="58">
        <f>'2025'!BT29</f>
        <v>8.1</v>
      </c>
      <c r="CC168" s="55">
        <f>'2025'!BU29</f>
        <v>515</v>
      </c>
      <c r="CD168" s="56">
        <f>'2025'!BV29</f>
        <v>2490.6</v>
      </c>
      <c r="CE168" s="56">
        <f>'2025'!BW29</f>
        <v>4</v>
      </c>
      <c r="CF168" s="56">
        <f>'2025'!BX29</f>
        <v>30.800000000000004</v>
      </c>
      <c r="CG168" s="56">
        <f>'2025'!BY29</f>
        <v>98</v>
      </c>
      <c r="CH168" s="56">
        <f>'2025'!BZ29</f>
        <v>21</v>
      </c>
      <c r="CI168" s="57">
        <f>'2025'!CA29</f>
        <v>5.2551020408163263</v>
      </c>
      <c r="CJ168" s="57">
        <f>'2025'!CB29</f>
        <v>81.5</v>
      </c>
      <c r="CK168" s="57">
        <f>'2025'!CC29</f>
        <v>3.63</v>
      </c>
      <c r="CL168" s="57">
        <f>'2025'!CD29</f>
        <v>22.1</v>
      </c>
      <c r="CM168" s="56">
        <f>'2025'!CE29</f>
        <v>48</v>
      </c>
      <c r="CN168" s="56">
        <f>'2025'!CF29</f>
        <v>3253.6</v>
      </c>
      <c r="CO168" s="56">
        <f>'2025'!CG29</f>
        <v>9</v>
      </c>
      <c r="CP168" s="56">
        <f>'2025'!CH29</f>
        <v>0</v>
      </c>
      <c r="CQ168" s="58">
        <f>'2025'!CI29</f>
        <v>23.8</v>
      </c>
      <c r="CR168" s="55">
        <f>'2025'!CJ29</f>
        <v>966</v>
      </c>
      <c r="CS168" s="56">
        <f>'2025'!CK29</f>
        <v>2265.9</v>
      </c>
      <c r="CT168" s="56">
        <f>'2025'!CL29</f>
        <v>13</v>
      </c>
      <c r="CU168" s="56">
        <f>'2025'!CM29</f>
        <v>23.400000000000002</v>
      </c>
      <c r="CV168" s="56">
        <f>'2025'!CN29</f>
        <v>178</v>
      </c>
      <c r="CW168" s="56">
        <f>'2025'!CO29</f>
        <v>40</v>
      </c>
      <c r="CX168" s="57">
        <f>'2025'!CP29</f>
        <v>5.4269662921348312</v>
      </c>
      <c r="CY168" s="57">
        <f>'2025'!CQ29</f>
        <v>81.2</v>
      </c>
      <c r="CZ168" s="57">
        <f>'2025'!CR29</f>
        <v>3.67</v>
      </c>
      <c r="DA168" s="57">
        <f>'2025'!CS29</f>
        <v>45.4</v>
      </c>
      <c r="DB168" s="56">
        <f>'2025'!CT29</f>
        <v>108</v>
      </c>
      <c r="DC168" s="56">
        <f>'2025'!CU29</f>
        <v>2969.2000000000003</v>
      </c>
      <c r="DD168" s="56">
        <f>'2025'!CV29</f>
        <v>21</v>
      </c>
      <c r="DE168" s="56">
        <f>'2025'!CW29</f>
        <v>0</v>
      </c>
      <c r="DF168" s="58">
        <f>'2025'!CX29</f>
        <v>19.5</v>
      </c>
      <c r="DG168" s="55">
        <f>'2025'!CY29</f>
        <v>1122</v>
      </c>
      <c r="DH168" s="56">
        <f>'2025'!CZ29</f>
        <v>2427</v>
      </c>
      <c r="DI168" s="56">
        <f>'2025'!DA29</f>
        <v>8</v>
      </c>
      <c r="DJ168" s="56">
        <f>'2025'!DB29</f>
        <v>22.799999999999997</v>
      </c>
      <c r="DK168" s="56">
        <f>'2025'!DC29</f>
        <v>215</v>
      </c>
      <c r="DL168" s="56">
        <f>'2025'!DD29</f>
        <v>34</v>
      </c>
      <c r="DM168" s="57">
        <f>'2025'!DE29</f>
        <v>5.2186046511627904</v>
      </c>
      <c r="DN168" s="57">
        <f>'2025'!DF29</f>
        <v>48.1</v>
      </c>
      <c r="DO168" s="57">
        <f>'2025'!DG29</f>
        <v>3.24</v>
      </c>
      <c r="DP168" s="57">
        <f>'2025'!DH29</f>
        <v>37.4</v>
      </c>
      <c r="DQ168" s="56">
        <f>'2025'!DI29</f>
        <v>103</v>
      </c>
      <c r="DR168" s="56">
        <f>'2025'!DJ29</f>
        <v>3899</v>
      </c>
      <c r="DS168" s="56">
        <f>'2025'!DK29</f>
        <v>21</v>
      </c>
      <c r="DT168" s="56">
        <f>'2025'!DL29</f>
        <v>0</v>
      </c>
      <c r="DU168" s="58">
        <f>'2025'!DM29</f>
        <v>30</v>
      </c>
    </row>
    <row r="169" spans="1:125" ht="15.75" customHeight="1" x14ac:dyDescent="0.2">
      <c r="A169" s="33">
        <f t="shared" si="0"/>
        <v>167</v>
      </c>
      <c r="B169" s="11">
        <f>'2022'!A24</f>
        <v>22</v>
      </c>
      <c r="C169" s="11">
        <v>2022</v>
      </c>
      <c r="D169" s="34" t="str">
        <f>'2022'!B24</f>
        <v>Trestan Ebner</v>
      </c>
      <c r="E169" s="14">
        <f>'2022'!C24</f>
        <v>5.0944444444444441</v>
      </c>
      <c r="F169" s="14">
        <f t="shared" si="6"/>
        <v>32.6</v>
      </c>
      <c r="G169" s="35">
        <f t="shared" si="2"/>
        <v>-0.88339956861711244</v>
      </c>
      <c r="H169" s="36" t="str">
        <f>'2022'!D24</f>
        <v>Baylor</v>
      </c>
      <c r="I169" s="37">
        <f>'2022'!E24</f>
        <v>3</v>
      </c>
      <c r="J169" s="38">
        <f>'2022'!F24</f>
        <v>36162</v>
      </c>
      <c r="K169" s="39">
        <f>'2022'!G24</f>
        <v>26.331506849315069</v>
      </c>
      <c r="L169" s="39" t="str">
        <f>'2022'!H24</f>
        <v>RS SR</v>
      </c>
      <c r="M169" s="39">
        <f>'2022'!I24</f>
        <v>23.334246575342465</v>
      </c>
      <c r="N169" s="39" t="str">
        <f t="shared" si="3"/>
        <v>DYNAMIC</v>
      </c>
      <c r="O169" s="39" t="str">
        <f t="shared" si="9"/>
        <v>+RECEIVER</v>
      </c>
      <c r="P169" s="37">
        <f>'2022'!J24</f>
        <v>71</v>
      </c>
      <c r="Q169" s="37">
        <f>'2022'!K24</f>
        <v>206</v>
      </c>
      <c r="R169" s="37">
        <f>'2022'!L24</f>
        <v>4.43</v>
      </c>
      <c r="S169" s="40">
        <f>'2022'!M24</f>
        <v>203</v>
      </c>
      <c r="T169" s="41">
        <f>'2022'!N24</f>
        <v>7.985182136242025E-2</v>
      </c>
      <c r="U169" s="42">
        <f>'2022'!O24</f>
        <v>0.12717828418230562</v>
      </c>
      <c r="V169" s="42">
        <f>'2022'!P24</f>
        <v>9.6932723267242837E-2</v>
      </c>
      <c r="W169" s="42">
        <f>'2022'!Q24</f>
        <v>0.14541547277936961</v>
      </c>
      <c r="X169" s="42">
        <f>'2022'!R24</f>
        <v>0.18129545070184339</v>
      </c>
      <c r="Y169" s="42">
        <f>'2022'!S24</f>
        <v>0.18129545070184339</v>
      </c>
      <c r="Z169" s="42">
        <f>'2022'!T24</f>
        <v>0.16316590563165906</v>
      </c>
      <c r="AA169" s="42">
        <f>'2022'!U24</f>
        <v>0.14552804446690248</v>
      </c>
      <c r="AB169" s="42">
        <f>'2022'!V24</f>
        <v>0.10341188884980654</v>
      </c>
      <c r="AC169" s="42">
        <f>'2022'!W24</f>
        <v>0.12446996665835451</v>
      </c>
      <c r="AD169" s="43">
        <f>'2022'!X24</f>
        <v>0.11202296999251907</v>
      </c>
      <c r="AE169" s="44">
        <f>'2022'!Y24</f>
        <v>22.687671232876713</v>
      </c>
      <c r="AF169" s="45">
        <f>'2022'!Z24</f>
        <v>106.97500393738189</v>
      </c>
      <c r="AG169" s="45">
        <f>'2022'!AA24</f>
        <v>28.728030152747472</v>
      </c>
      <c r="AH169" s="45">
        <f>'2022'!AB24</f>
        <v>0.33333333333333331</v>
      </c>
      <c r="AI169" s="45">
        <f>'2022'!AC24</f>
        <v>5.2</v>
      </c>
      <c r="AJ169" s="45">
        <f t="shared" si="4"/>
        <v>14.843137254901961</v>
      </c>
      <c r="AK169" s="45">
        <f t="shared" si="43"/>
        <v>0.14772727272727273</v>
      </c>
      <c r="AL169" s="45">
        <f>'2022'!AD24</f>
        <v>118.5</v>
      </c>
      <c r="AM169" s="45">
        <f>'2022'!AE24</f>
        <v>3.42</v>
      </c>
      <c r="AN169" s="46">
        <f>'2022'!AF24</f>
        <v>41.5</v>
      </c>
      <c r="AO169" s="47">
        <f>'2022'!AG24</f>
        <v>2</v>
      </c>
      <c r="AP169" s="48">
        <f>'2022'!AH24</f>
        <v>9</v>
      </c>
      <c r="AQ169" s="48">
        <f>'2022'!AI24</f>
        <v>0</v>
      </c>
      <c r="AR169" s="48">
        <f>IF(AF169&gt;113.25,10,IF(AF169&gt;=107.84,9,IF(AF169&gt;=105.37,8,IF(AF169&gt;=103.25,7,IF(AF169&gt;=100.55,6,IF(AF169&gt;=98.75,5,IF(AF169&gt;=96.08,4,IF(AF169&gt;=94.39,3,IF(AF169&gt;=88.43,2,IF(AF169&gt;=85.16,1,IF(AF169&lt;85.16,0,FALSE)))))))))))</f>
        <v>8</v>
      </c>
      <c r="AS169" s="48">
        <f>'2022'!AK24</f>
        <v>9</v>
      </c>
      <c r="AT169" s="48">
        <f>'2022'!AL24</f>
        <v>0</v>
      </c>
      <c r="AU169" s="48">
        <f>'2022'!AM24</f>
        <v>6</v>
      </c>
      <c r="AV169" s="48">
        <f>'2022'!AN24</f>
        <v>1</v>
      </c>
      <c r="AW169" s="49" t="str">
        <f>IF(S169=1,10,IF(S169=2,7,IF(S169=3,6,IF(S169=4,4,IF(S169=5,3,IF(S169=6,2,IF(S169=7,1,IF(S169=0,0,"-"))))))))</f>
        <v>-</v>
      </c>
      <c r="AX169" s="50">
        <f>'2022'!AP24</f>
        <v>0</v>
      </c>
      <c r="AY169" s="55">
        <f>'2022'!AQ24</f>
        <v>121</v>
      </c>
      <c r="AZ169" s="56">
        <f>'2022'!AR24</f>
        <v>1407</v>
      </c>
      <c r="BA169" s="56">
        <f>'2022'!AS24</f>
        <v>1</v>
      </c>
      <c r="BB169" s="56">
        <f>'2022'!AT24</f>
        <v>10</v>
      </c>
      <c r="BC169" s="56">
        <f>'2022'!AU24</f>
        <v>23</v>
      </c>
      <c r="BD169" s="56">
        <f>'2022'!AV24</f>
        <v>6</v>
      </c>
      <c r="BE169" s="57">
        <f>'2022'!AW24</f>
        <v>5.3</v>
      </c>
      <c r="BF169" s="57">
        <f>'2022'!AX24</f>
        <v>74.5</v>
      </c>
      <c r="BG169" s="57">
        <f>'2022'!AY24</f>
        <v>2.91</v>
      </c>
      <c r="BH169" s="57">
        <f>'2022'!AZ24</f>
        <v>47.1</v>
      </c>
      <c r="BI169" s="56">
        <f>'2022'!BA24</f>
        <v>267</v>
      </c>
      <c r="BJ169" s="56">
        <f>'2022'!BB24</f>
        <v>3452</v>
      </c>
      <c r="BK169" s="56">
        <f>'2022'!BC24</f>
        <v>20</v>
      </c>
      <c r="BL169" s="56">
        <f>'2022'!BD24</f>
        <v>0</v>
      </c>
      <c r="BM169" s="58">
        <f>'2022'!BE24</f>
        <v>23</v>
      </c>
      <c r="BN169" s="55">
        <f>'2022'!BF24</f>
        <v>411</v>
      </c>
      <c r="BO169" s="56">
        <f>'2022'!BG24</f>
        <v>2198</v>
      </c>
      <c r="BP169" s="56">
        <f>'2022'!BH24</f>
        <v>1</v>
      </c>
      <c r="BQ169" s="56">
        <f>'2022'!BI24</f>
        <v>25</v>
      </c>
      <c r="BR169" s="56">
        <f>'2022'!BJ24</f>
        <v>69</v>
      </c>
      <c r="BS169" s="56">
        <f>'2022'!BK24</f>
        <v>27</v>
      </c>
      <c r="BT169" s="57">
        <f>'2022'!BL24</f>
        <v>6</v>
      </c>
      <c r="BU169" s="57">
        <f>'2022'!BM24</f>
        <v>136.80000000000001</v>
      </c>
      <c r="BV169" s="57">
        <f>'2022'!BN24</f>
        <v>3.94</v>
      </c>
      <c r="BW169" s="57">
        <f>'2022'!BO24</f>
        <v>47</v>
      </c>
      <c r="BX169" s="56">
        <f>'2022'!BP24</f>
        <v>348</v>
      </c>
      <c r="BY169" s="56">
        <f>'2022'!BQ24</f>
        <v>3770</v>
      </c>
      <c r="BZ169" s="56">
        <f>'2022'!BR24</f>
        <v>7</v>
      </c>
      <c r="CA169" s="56">
        <f>'2022'!BS24</f>
        <v>0</v>
      </c>
      <c r="CB169" s="58">
        <f>'2022'!BT24</f>
        <v>22</v>
      </c>
      <c r="CC169" s="55">
        <f>'2022'!BU24</f>
        <v>255</v>
      </c>
      <c r="CD169" s="56">
        <f>'2022'!BV24</f>
        <v>2330</v>
      </c>
      <c r="CE169" s="56">
        <f>'2022'!BW24</f>
        <v>3</v>
      </c>
      <c r="CF169" s="56">
        <f>'2022'!BX24</f>
        <v>35</v>
      </c>
      <c r="CG169" s="56">
        <f>'2022'!BY24</f>
        <v>53</v>
      </c>
      <c r="CH169" s="56">
        <f>'2022'!BZ24</f>
        <v>15</v>
      </c>
      <c r="CI169" s="57">
        <f>'2022'!CA24</f>
        <v>4.8</v>
      </c>
      <c r="CJ169" s="57">
        <f>'2022'!CB24</f>
        <v>63.3</v>
      </c>
      <c r="CK169" s="57">
        <f>'2022'!CC24</f>
        <v>2.57</v>
      </c>
      <c r="CL169" s="57">
        <f>'2022'!CD24</f>
        <v>51.4</v>
      </c>
      <c r="CM169" s="56">
        <f>'2022'!CE24</f>
        <v>317</v>
      </c>
      <c r="CN169" s="56">
        <f>'2022'!CF24</f>
        <v>3571</v>
      </c>
      <c r="CO169" s="56">
        <f>'2022'!CG24</f>
        <v>24</v>
      </c>
      <c r="CP169" s="56">
        <f>'2022'!CH24</f>
        <v>0</v>
      </c>
      <c r="CQ169" s="58">
        <f>'2022'!CI24</f>
        <v>24</v>
      </c>
      <c r="CR169" s="55">
        <f>'2022'!CJ24</f>
        <v>118</v>
      </c>
      <c r="CS169" s="56">
        <f>'2022'!CK24</f>
        <v>813</v>
      </c>
      <c r="CT169" s="56">
        <f>'2022'!CL24</f>
        <v>1</v>
      </c>
      <c r="CU169" s="56">
        <f>'2022'!CM24</f>
        <v>8</v>
      </c>
      <c r="CV169" s="56">
        <f>'2022'!CN24</f>
        <v>51</v>
      </c>
      <c r="CW169" s="56">
        <f>'2022'!CO24</f>
        <v>14</v>
      </c>
      <c r="CX169" s="57">
        <f>'2022'!CP24</f>
        <v>2.2999999999999998</v>
      </c>
      <c r="CY169" s="57">
        <f>'2022'!CQ24</f>
        <v>69.8</v>
      </c>
      <c r="CZ169" s="57">
        <f>'2022'!CR24</f>
        <v>2.04</v>
      </c>
      <c r="DA169" s="57">
        <f>'2022'!CS24</f>
        <v>0</v>
      </c>
      <c r="DB169" s="56">
        <f>'2022'!CT24</f>
        <v>288</v>
      </c>
      <c r="DC169" s="56">
        <f>'2022'!CU24</f>
        <v>1979</v>
      </c>
      <c r="DD169" s="56">
        <f>'2022'!CV24</f>
        <v>25</v>
      </c>
      <c r="DE169" s="56">
        <f>'2022'!CW24</f>
        <v>0</v>
      </c>
      <c r="DF169" s="58">
        <f>'2022'!CX24</f>
        <v>14</v>
      </c>
      <c r="DG169" s="55">
        <f>'2022'!CY24</f>
        <v>778</v>
      </c>
      <c r="DH169" s="56">
        <f>'2022'!CZ24</f>
        <v>3070</v>
      </c>
      <c r="DI169" s="56">
        <f>'2022'!DA24</f>
        <v>2</v>
      </c>
      <c r="DJ169" s="56">
        <f>'2022'!DB24</f>
        <v>29</v>
      </c>
      <c r="DK169" s="56">
        <f>'2022'!DC24</f>
        <v>150</v>
      </c>
      <c r="DL169" s="56">
        <f>'2022'!DD24</f>
        <v>50</v>
      </c>
      <c r="DM169" s="57">
        <f>'2022'!DE24</f>
        <v>5.2</v>
      </c>
      <c r="DN169" s="57">
        <f>'2022'!DF24</f>
        <v>118.5</v>
      </c>
      <c r="DO169" s="57">
        <f>'2022'!DG24</f>
        <v>3.42</v>
      </c>
      <c r="DP169" s="57">
        <f>'2022'!DH24</f>
        <v>41.5</v>
      </c>
      <c r="DQ169" s="56">
        <f>'2022'!DI24</f>
        <v>294</v>
      </c>
      <c r="DR169" s="56">
        <f>'2022'!DJ24</f>
        <v>2843</v>
      </c>
      <c r="DS169" s="56">
        <f>'2022'!DK24</f>
        <v>26</v>
      </c>
      <c r="DT169" s="56">
        <f>'2022'!DL24</f>
        <v>0</v>
      </c>
      <c r="DU169" s="58">
        <f>'2022'!DM24</f>
        <v>24</v>
      </c>
    </row>
    <row r="170" spans="1:125" ht="15.75" customHeight="1" x14ac:dyDescent="0.2">
      <c r="A170" s="33">
        <f t="shared" si="0"/>
        <v>168</v>
      </c>
      <c r="B170" s="11">
        <f>'2025'!A30</f>
        <v>28</v>
      </c>
      <c r="C170" s="11">
        <v>2025</v>
      </c>
      <c r="D170" s="34" t="str">
        <f>'2025'!B30</f>
        <v>Brashard Smith</v>
      </c>
      <c r="E170" s="14">
        <f>'2025'!C30</f>
        <v>5.083333333333333</v>
      </c>
      <c r="F170" s="14">
        <f t="shared" si="6"/>
        <v>32.200000000000003</v>
      </c>
      <c r="G170" s="35">
        <f t="shared" si="2"/>
        <v>-0.88796915414599209</v>
      </c>
      <c r="H170" s="36" t="str">
        <f>'2025'!D30</f>
        <v>SMU</v>
      </c>
      <c r="I170" s="37">
        <f>'2025'!E30</f>
        <v>3</v>
      </c>
      <c r="J170" s="38">
        <f>'2025'!F30</f>
        <v>37722</v>
      </c>
      <c r="K170" s="39">
        <f>'2025'!G30</f>
        <v>22.057534246575344</v>
      </c>
      <c r="L170" s="39" t="str">
        <f>'2025'!H30</f>
        <v>SR</v>
      </c>
      <c r="M170" s="39">
        <f>'2025'!I30</f>
        <v>22.06027397260274</v>
      </c>
      <c r="N170" s="39" t="str">
        <f t="shared" si="3"/>
        <v>JITTERBUG</v>
      </c>
      <c r="O170" s="39" t="str">
        <f t="shared" si="9"/>
        <v>+RECEIVER</v>
      </c>
      <c r="P170" s="37">
        <f>'2025'!J30</f>
        <v>68</v>
      </c>
      <c r="Q170" s="37">
        <f>'2025'!K30</f>
        <v>194</v>
      </c>
      <c r="R170" s="37">
        <f>'2025'!L30</f>
        <v>4.3899999999999997</v>
      </c>
      <c r="S170" s="40">
        <f>'2025'!M30</f>
        <v>228</v>
      </c>
      <c r="T170" s="41">
        <f>'2025'!N30</f>
        <v>0</v>
      </c>
      <c r="U170" s="42">
        <f>'2025'!O30</f>
        <v>4.1114156604192903E-2</v>
      </c>
      <c r="V170" s="42">
        <f>'2025'!P30</f>
        <v>7.8598329785492069E-2</v>
      </c>
      <c r="W170" s="42">
        <f>'2025'!Q30</f>
        <v>7.6337353123067414E-2</v>
      </c>
      <c r="X170" s="42">
        <f>'2025'!R30</f>
        <v>0.27653984302248241</v>
      </c>
      <c r="Y170" s="42">
        <f>'2025'!S30</f>
        <v>0.27653984302248241</v>
      </c>
      <c r="Z170" s="42">
        <f>'2025'!T30</f>
        <v>0.24888585872023417</v>
      </c>
      <c r="AA170" s="42">
        <f>'2025'!U30</f>
        <v>8.4948320413436695E-2</v>
      </c>
      <c r="AB170" s="42">
        <f>'2025'!V30</f>
        <v>9.1910762013854813E-2</v>
      </c>
      <c r="AC170" s="42">
        <f>'2025'!W30</f>
        <v>9.1910762013854813E-2</v>
      </c>
      <c r="AD170" s="43">
        <f>'2025'!X30</f>
        <v>8.2719685812469329E-2</v>
      </c>
      <c r="AE170" s="44">
        <f>'2025'!Y30</f>
        <v>21.416438356164385</v>
      </c>
      <c r="AF170" s="45">
        <f>'2025'!Z30</f>
        <v>104.4656821784036</v>
      </c>
      <c r="AG170" s="45">
        <f>'2025'!AA30</f>
        <v>29.494377162629757</v>
      </c>
      <c r="AH170" s="45">
        <f>'2025'!AB30</f>
        <v>0.22413793103448276</v>
      </c>
      <c r="AI170" s="45">
        <f>'2025'!AC30</f>
        <v>5.7155172413793105</v>
      </c>
      <c r="AJ170" s="45">
        <f t="shared" si="4"/>
        <v>10.091743119266056</v>
      </c>
      <c r="AK170" s="45">
        <f t="shared" si="43"/>
        <v>0.15018315018315018</v>
      </c>
      <c r="AL170" s="45">
        <f>'2025'!AD30</f>
        <v>77.099999999999994</v>
      </c>
      <c r="AM170" s="45">
        <f>'2025'!AE30</f>
        <v>3.34</v>
      </c>
      <c r="AN170" s="46">
        <f>'2025'!AF30</f>
        <v>86.4</v>
      </c>
      <c r="AO170" s="47">
        <f>'2025'!AG30</f>
        <v>6</v>
      </c>
      <c r="AP170" s="48">
        <f>'2025'!AH30</f>
        <v>8</v>
      </c>
      <c r="AQ170" s="48">
        <f>'2025'!AI30</f>
        <v>2</v>
      </c>
      <c r="AR170" s="48">
        <f>'2025'!AJ30</f>
        <v>7</v>
      </c>
      <c r="AS170" s="48">
        <f>'2025'!AK30</f>
        <v>5</v>
      </c>
      <c r="AT170" s="48">
        <f>'2025'!AL30</f>
        <v>1</v>
      </c>
      <c r="AU170" s="48">
        <f>'2025'!AM30</f>
        <v>2</v>
      </c>
      <c r="AV170" s="48">
        <f>'2025'!AN30</f>
        <v>1</v>
      </c>
      <c r="AW170" s="49">
        <f>'2025'!AO30</f>
        <v>1</v>
      </c>
      <c r="AX170" s="50">
        <f>'2025'!AP30</f>
        <v>0</v>
      </c>
      <c r="AY170" s="55">
        <f>'2025'!AQ30</f>
        <v>0</v>
      </c>
      <c r="AZ170" s="56">
        <f>'2025'!AR30</f>
        <v>1</v>
      </c>
      <c r="BA170" s="56">
        <f>'2025'!AS30</f>
        <v>0</v>
      </c>
      <c r="BB170" s="56">
        <f>'2025'!AT30</f>
        <v>0</v>
      </c>
      <c r="BC170" s="56">
        <f>'2025'!AU30</f>
        <v>0</v>
      </c>
      <c r="BD170" s="56">
        <f>'2025'!AV30</f>
        <v>0</v>
      </c>
      <c r="BE170" s="57">
        <f>'2025'!AW30</f>
        <v>0</v>
      </c>
      <c r="BF170" s="57">
        <f>'2025'!AX30</f>
        <v>0</v>
      </c>
      <c r="BG170" s="57">
        <f>'2025'!AY30</f>
        <v>0</v>
      </c>
      <c r="BH170" s="57">
        <f>'2025'!AZ30</f>
        <v>0</v>
      </c>
      <c r="BI170" s="56">
        <f>'2025'!BA30</f>
        <v>0</v>
      </c>
      <c r="BJ170" s="56">
        <f>'2025'!BB30</f>
        <v>1</v>
      </c>
      <c r="BK170" s="56">
        <f>'2025'!BC30</f>
        <v>0</v>
      </c>
      <c r="BL170" s="56">
        <f>'2025'!BD30</f>
        <v>0</v>
      </c>
      <c r="BM170" s="58">
        <f>'2025'!BE30</f>
        <v>0</v>
      </c>
      <c r="BN170" s="55">
        <f>'2025'!BF30</f>
        <v>23</v>
      </c>
      <c r="BO170" s="56">
        <f>'2025'!BG30</f>
        <v>1545.6000000000001</v>
      </c>
      <c r="BP170" s="56">
        <f>'2025'!BH30</f>
        <v>0</v>
      </c>
      <c r="BQ170" s="56">
        <f>'2025'!BI30</f>
        <v>20.399999999999999</v>
      </c>
      <c r="BR170" s="56">
        <f>'2025'!BJ30</f>
        <v>6</v>
      </c>
      <c r="BS170" s="56">
        <f>'2025'!BK30</f>
        <v>1</v>
      </c>
      <c r="BT170" s="57">
        <f>'2025'!BL30</f>
        <v>3.8333333333333335</v>
      </c>
      <c r="BU170" s="57">
        <f>'2025'!BM30</f>
        <v>75</v>
      </c>
      <c r="BV170" s="57">
        <f>'2025'!BN30</f>
        <v>3</v>
      </c>
      <c r="BW170" s="57">
        <f>'2025'!BO30</f>
        <v>0</v>
      </c>
      <c r="BX170" s="56">
        <f>'2025'!BP30</f>
        <v>199</v>
      </c>
      <c r="BY170" s="56">
        <f>'2025'!BQ30</f>
        <v>3854</v>
      </c>
      <c r="BZ170" s="56">
        <f>'2025'!BR30</f>
        <v>14</v>
      </c>
      <c r="CA170" s="56">
        <f>'2025'!BS30</f>
        <v>2</v>
      </c>
      <c r="CB170" s="58">
        <f>'2025'!BT30</f>
        <v>30</v>
      </c>
      <c r="CC170" s="55">
        <f>'2025'!BU30</f>
        <v>35</v>
      </c>
      <c r="CD170" s="56">
        <f>'2025'!BV30</f>
        <v>1406.9</v>
      </c>
      <c r="CE170" s="56">
        <f>'2025'!BW30</f>
        <v>0</v>
      </c>
      <c r="CF170" s="56">
        <f>'2025'!BX30</f>
        <v>11</v>
      </c>
      <c r="CG170" s="56">
        <f>'2025'!BY30</f>
        <v>5</v>
      </c>
      <c r="CH170" s="56">
        <f>'2025'!BZ30</f>
        <v>2</v>
      </c>
      <c r="CI170" s="57">
        <f>'2025'!CA30</f>
        <v>7</v>
      </c>
      <c r="CJ170" s="57">
        <f>'2025'!CB30</f>
        <v>161.6</v>
      </c>
      <c r="CK170" s="57">
        <f>'2025'!CC30</f>
        <v>4.5999999999999996</v>
      </c>
      <c r="CL170" s="57">
        <f>'2025'!CD30</f>
        <v>0</v>
      </c>
      <c r="CM170" s="56">
        <f>'2025'!CE30</f>
        <v>301</v>
      </c>
      <c r="CN170" s="56">
        <f>'2025'!CF30</f>
        <v>2868</v>
      </c>
      <c r="CO170" s="56">
        <f>'2025'!CG30</f>
        <v>32</v>
      </c>
      <c r="CP170" s="56">
        <f>'2025'!CH30</f>
        <v>0</v>
      </c>
      <c r="CQ170" s="58">
        <f>'2025'!CI30</f>
        <v>16.5</v>
      </c>
      <c r="CR170" s="55">
        <f>'2025'!CJ30</f>
        <v>132</v>
      </c>
      <c r="CS170" s="56">
        <f>'2025'!CK30</f>
        <v>2078.3999999999996</v>
      </c>
      <c r="CT170" s="56">
        <f>'2025'!CL30</f>
        <v>1</v>
      </c>
      <c r="CU170" s="56">
        <f>'2025'!CM30</f>
        <v>21.6</v>
      </c>
      <c r="CV170" s="56">
        <f>'2025'!CN30</f>
        <v>9</v>
      </c>
      <c r="CW170" s="56">
        <f>'2025'!CO30</f>
        <v>2</v>
      </c>
      <c r="CX170" s="57">
        <f>'2025'!CP30</f>
        <v>14.666666666666666</v>
      </c>
      <c r="CY170" s="57">
        <f>'2025'!CQ30</f>
        <v>45.9</v>
      </c>
      <c r="CZ170" s="57">
        <f>'2025'!CR30</f>
        <v>1.78</v>
      </c>
      <c r="DA170" s="57">
        <f>'2025'!CS30</f>
        <v>86.4</v>
      </c>
      <c r="DB170" s="56">
        <f>'2025'!CT30</f>
        <v>263</v>
      </c>
      <c r="DC170" s="56">
        <f>'2025'!CU30</f>
        <v>3096</v>
      </c>
      <c r="DD170" s="56">
        <f>'2025'!CV30</f>
        <v>22</v>
      </c>
      <c r="DE170" s="56">
        <f>'2025'!CW30</f>
        <v>2</v>
      </c>
      <c r="DF170" s="58">
        <f>'2025'!CX30</f>
        <v>21.6</v>
      </c>
      <c r="DG170" s="55">
        <f>'2025'!CY30</f>
        <v>1326</v>
      </c>
      <c r="DH170" s="56">
        <f>'2025'!CZ30</f>
        <v>2347</v>
      </c>
      <c r="DI170" s="56">
        <f>'2025'!DA30</f>
        <v>14</v>
      </c>
      <c r="DJ170" s="56">
        <f>'2025'!DB30</f>
        <v>27.599999999999998</v>
      </c>
      <c r="DK170" s="56">
        <f>'2025'!DC30</f>
        <v>232</v>
      </c>
      <c r="DL170" s="56">
        <f>'2025'!DD30</f>
        <v>52</v>
      </c>
      <c r="DM170" s="57">
        <f>'2025'!DE30</f>
        <v>5.7155172413793105</v>
      </c>
      <c r="DN170" s="57">
        <f>'2025'!DF30</f>
        <v>77.099999999999994</v>
      </c>
      <c r="DO170" s="57">
        <f>'2025'!DG30</f>
        <v>3.34</v>
      </c>
      <c r="DP170" s="57">
        <f>'2025'!DH30</f>
        <v>43.1</v>
      </c>
      <c r="DQ170" s="56">
        <f>'2025'!DI30</f>
        <v>337</v>
      </c>
      <c r="DR170" s="56">
        <f>'2025'!DJ30</f>
        <v>3666.5999999999995</v>
      </c>
      <c r="DS170" s="56">
        <f>'2025'!DK30</f>
        <v>41</v>
      </c>
      <c r="DT170" s="56">
        <f>'2025'!DL30</f>
        <v>4</v>
      </c>
      <c r="DU170" s="58">
        <f>'2025'!DM30</f>
        <v>24</v>
      </c>
    </row>
    <row r="171" spans="1:125" ht="15.75" customHeight="1" x14ac:dyDescent="0.2">
      <c r="A171" s="33">
        <f t="shared" si="0"/>
        <v>169</v>
      </c>
      <c r="B171" s="11">
        <f>'2021'!A16</f>
        <v>14</v>
      </c>
      <c r="C171" s="11">
        <v>2021</v>
      </c>
      <c r="D171" s="34" t="str">
        <f>'2021'!B16</f>
        <v>Elijah Mitchell</v>
      </c>
      <c r="E171" s="14">
        <f>'2021'!C16</f>
        <v>5.0722222222222229</v>
      </c>
      <c r="F171" s="14">
        <f t="shared" si="6"/>
        <v>31.8</v>
      </c>
      <c r="G171" s="35">
        <f t="shared" si="2"/>
        <v>-0.89253873967487152</v>
      </c>
      <c r="H171" s="36" t="str">
        <f>'2021'!D16</f>
        <v>ULL</v>
      </c>
      <c r="I171" s="37">
        <f>'2021'!E16</f>
        <v>8</v>
      </c>
      <c r="J171" s="38">
        <f>'2021'!F16</f>
        <v>35917</v>
      </c>
      <c r="K171" s="39">
        <f>'2021'!G16</f>
        <v>27.002739726027396</v>
      </c>
      <c r="L171" s="39" t="str">
        <f>'2021'!H16</f>
        <v>SR</v>
      </c>
      <c r="M171" s="39">
        <f>'2021'!I16</f>
        <v>23.008219178082193</v>
      </c>
      <c r="N171" s="39" t="str">
        <f t="shared" si="3"/>
        <v>JITTERBUG</v>
      </c>
      <c r="O171" s="39" t="str">
        <f t="shared" si="9"/>
        <v>3DOWN</v>
      </c>
      <c r="P171" s="37">
        <f>'2021'!J16</f>
        <v>70</v>
      </c>
      <c r="Q171" s="37">
        <f>'2021'!K16</f>
        <v>201</v>
      </c>
      <c r="R171" s="37">
        <f>'2021'!L16</f>
        <v>4.3499999999999996</v>
      </c>
      <c r="S171" s="40">
        <f>'2021'!M16</f>
        <v>194</v>
      </c>
      <c r="T171" s="41">
        <f>'2021'!N16</f>
        <v>0</v>
      </c>
      <c r="U171" s="42">
        <f>'2021'!O16</f>
        <v>5.8971141781681308E-2</v>
      </c>
      <c r="V171" s="42">
        <f>'2021'!P16</f>
        <v>0.22255892255892257</v>
      </c>
      <c r="W171" s="42">
        <f>'2021'!Q16</f>
        <v>0.17591789534547558</v>
      </c>
      <c r="X171" s="42">
        <f>'2021'!R16</f>
        <v>0.22040112141470777</v>
      </c>
      <c r="Y171" s="42">
        <f>'2021'!S16</f>
        <v>0.22148002198681516</v>
      </c>
      <c r="Z171" s="42">
        <f>'2021'!T16</f>
        <v>0.14396201429142985</v>
      </c>
      <c r="AA171" s="42">
        <f>'2021'!U16</f>
        <v>2.1122510561255279E-2</v>
      </c>
      <c r="AB171" s="42">
        <f>'2021'!V16</f>
        <v>6.6695727986050571E-2</v>
      </c>
      <c r="AC171" s="42">
        <f>'2021'!W16</f>
        <v>6.6695727986050571E-2</v>
      </c>
      <c r="AD171" s="43">
        <f>'2021'!X16</f>
        <v>4.3352223190932876E-2</v>
      </c>
      <c r="AE171" s="44">
        <f>'2021'!Y16</f>
        <v>20.347945205479451</v>
      </c>
      <c r="AF171" s="45">
        <f>'2021'!Z16</f>
        <v>112.27137079521074</v>
      </c>
      <c r="AG171" s="45">
        <f>'2021'!AA16</f>
        <v>28.837346938775511</v>
      </c>
      <c r="AH171" s="45">
        <f>'2021'!AB16</f>
        <v>0.29078014184397161</v>
      </c>
      <c r="AI171" s="45">
        <f>'2021'!AC16</f>
        <v>6.2</v>
      </c>
      <c r="AJ171" s="45">
        <f t="shared" si="4"/>
        <v>16.135135135135137</v>
      </c>
      <c r="AK171" s="45">
        <f t="shared" si="43"/>
        <v>0.10191082802547771</v>
      </c>
      <c r="AL171" s="45">
        <f>'2021'!AD16</f>
        <v>120.8</v>
      </c>
      <c r="AM171" s="45">
        <f>'2021'!AE16</f>
        <v>4.04</v>
      </c>
      <c r="AN171" s="46">
        <f>'2021'!AF16</f>
        <v>43.4</v>
      </c>
      <c r="AO171" s="47">
        <f>'2021'!AG16</f>
        <v>1</v>
      </c>
      <c r="AP171" s="48">
        <f>'2021'!AH16</f>
        <v>5</v>
      </c>
      <c r="AQ171" s="48">
        <f>'2021'!AI16</f>
        <v>4</v>
      </c>
      <c r="AR171" s="48">
        <f t="shared" ref="AR171:AR175" si="60">IF(AF171&gt;113.25,10,IF(AF171&gt;=107.84,9,IF(AF171&gt;=105.37,8,IF(AF171&gt;=103.25,7,IF(AF171&gt;=100.55,6,IF(AF171&gt;=98.75,5,IF(AF171&gt;=96.08,4,IF(AF171&gt;=94.39,3,IF(AF171&gt;=88.43,2,IF(AF171&gt;=85.16,1,IF(AF171&lt;85.16,0,FALSE)))))))))))</f>
        <v>9</v>
      </c>
      <c r="AS171" s="48">
        <f>'2021'!AK16</f>
        <v>8</v>
      </c>
      <c r="AT171" s="48">
        <f>'2021'!AL16</f>
        <v>4</v>
      </c>
      <c r="AU171" s="48">
        <f>'2021'!AM16</f>
        <v>6</v>
      </c>
      <c r="AV171" s="48">
        <f>'2021'!AN16</f>
        <v>5</v>
      </c>
      <c r="AW171" s="49" t="str">
        <f t="shared" ref="AW171:AW172" si="61">IF(S171=1,10,IF(S171=2,7,IF(S171=3,6,IF(S171=4,4,IF(S171=5,3,IF(S171=6,2,IF(S171=7,1,IF(S171=0,0,"-"))))))))</f>
        <v>-</v>
      </c>
      <c r="AX171" s="50">
        <f>'2021'!AP16</f>
        <v>0</v>
      </c>
      <c r="AY171" s="55">
        <f>'2021'!AQ16</f>
        <v>0</v>
      </c>
      <c r="AZ171" s="56">
        <f>'2021'!AR16</f>
        <v>2326</v>
      </c>
      <c r="BA171" s="56">
        <f>'2021'!AS16</f>
        <v>0</v>
      </c>
      <c r="BB171" s="56">
        <f>'2021'!AT16</f>
        <v>21</v>
      </c>
      <c r="BC171" s="56">
        <f>'2021'!AU16</f>
        <v>0</v>
      </c>
      <c r="BD171" s="56">
        <f>'2021'!AV16</f>
        <v>0</v>
      </c>
      <c r="BE171" s="57">
        <f>'2021'!AW16</f>
        <v>0</v>
      </c>
      <c r="BF171" s="57">
        <f>'2021'!AX16</f>
        <v>0</v>
      </c>
      <c r="BG171" s="57">
        <f>'2021'!AY16</f>
        <v>0</v>
      </c>
      <c r="BH171" s="57">
        <f>'2021'!AZ16</f>
        <v>0</v>
      </c>
      <c r="BI171" s="56">
        <f>'2021'!BA16</f>
        <v>0</v>
      </c>
      <c r="BJ171" s="56">
        <f>'2021'!BB16</f>
        <v>2308</v>
      </c>
      <c r="BK171" s="56">
        <f>'2021'!BC16</f>
        <v>0</v>
      </c>
      <c r="BL171" s="56">
        <f>'2021'!BD16</f>
        <v>0</v>
      </c>
      <c r="BM171" s="58">
        <f>'2021'!BE16</f>
        <v>12</v>
      </c>
      <c r="BN171" s="55">
        <f>'2021'!BF16</f>
        <v>257</v>
      </c>
      <c r="BO171" s="56">
        <f>'2021'!BG16</f>
        <v>2204</v>
      </c>
      <c r="BP171" s="56">
        <f>'2021'!BH16</f>
        <v>4</v>
      </c>
      <c r="BQ171" s="56">
        <f>'2021'!BI16</f>
        <v>27</v>
      </c>
      <c r="BR171" s="56">
        <f>'2021'!BJ16</f>
        <v>42</v>
      </c>
      <c r="BS171" s="56">
        <f>'2021'!BK16</f>
        <v>9</v>
      </c>
      <c r="BT171" s="57">
        <f>'2021'!BL16</f>
        <v>6.1</v>
      </c>
      <c r="BU171" s="57">
        <f>'2021'!BM16</f>
        <v>92.4</v>
      </c>
      <c r="BV171" s="57">
        <f>'2021'!BN16</f>
        <v>4.62</v>
      </c>
      <c r="BW171" s="57">
        <f>'2021'!BO16</f>
        <v>49</v>
      </c>
      <c r="BX171" s="56">
        <f>'2021'!BP16</f>
        <v>25</v>
      </c>
      <c r="BY171" s="56">
        <f>'2021'!BQ16</f>
        <v>2578</v>
      </c>
      <c r="BZ171" s="56">
        <f>'2021'!BR16</f>
        <v>3</v>
      </c>
      <c r="CA171" s="56">
        <f>'2021'!BS16</f>
        <v>0</v>
      </c>
      <c r="CB171" s="58">
        <f>'2021'!BT16</f>
        <v>16</v>
      </c>
      <c r="CC171" s="55">
        <f>'2021'!BU16</f>
        <v>973</v>
      </c>
      <c r="CD171" s="56">
        <f>'2021'!BV16</f>
        <v>3062</v>
      </c>
      <c r="CE171" s="56">
        <f>'2021'!BW16</f>
        <v>13</v>
      </c>
      <c r="CF171" s="56">
        <f>'2021'!BX16</f>
        <v>31</v>
      </c>
      <c r="CG171" s="56">
        <f>'2021'!BY16</f>
        <v>145</v>
      </c>
      <c r="CH171" s="56">
        <f>'2021'!BZ16</f>
        <v>37</v>
      </c>
      <c r="CI171" s="57">
        <f>'2021'!CA16</f>
        <v>6.7</v>
      </c>
      <c r="CJ171" s="57">
        <f>'2021'!CB16</f>
        <v>125.1</v>
      </c>
      <c r="CK171" s="57">
        <f>'2021'!CC16</f>
        <v>4.59</v>
      </c>
      <c r="CL171" s="57">
        <f>'2021'!CD16</f>
        <v>50.1</v>
      </c>
      <c r="CM171" s="56">
        <f>'2021'!CE16</f>
        <v>349</v>
      </c>
      <c r="CN171" s="56">
        <f>'2021'!CF16</f>
        <v>2878</v>
      </c>
      <c r="CO171" s="56">
        <f>'2021'!CG16</f>
        <v>8</v>
      </c>
      <c r="CP171" s="56">
        <f>'2021'!CH16</f>
        <v>0</v>
      </c>
      <c r="CQ171" s="58">
        <f>'2021'!CI16</f>
        <v>27</v>
      </c>
      <c r="CR171" s="55">
        <f>'2021'!CJ16</f>
        <v>1147</v>
      </c>
      <c r="CS171" s="56">
        <f>'2021'!CK16</f>
        <v>3604</v>
      </c>
      <c r="CT171" s="56">
        <f>'2021'!CL16</f>
        <v>16</v>
      </c>
      <c r="CU171" s="56">
        <f>'2021'!CM16</f>
        <v>42</v>
      </c>
      <c r="CV171" s="56">
        <f>'2021'!CN16</f>
        <v>198</v>
      </c>
      <c r="CW171" s="56">
        <f>'2021'!CO16</f>
        <v>56</v>
      </c>
      <c r="CX171" s="57">
        <f>'2021'!CP16</f>
        <v>5.8</v>
      </c>
      <c r="CY171" s="57">
        <f>'2021'!CQ16</f>
        <v>115</v>
      </c>
      <c r="CZ171" s="57">
        <f>'2021'!CR16</f>
        <v>3.8</v>
      </c>
      <c r="DA171" s="57">
        <f>'2021'!CS16</f>
        <v>28.3</v>
      </c>
      <c r="DB171" s="56">
        <f>'2021'!CT16</f>
        <v>70</v>
      </c>
      <c r="DC171" s="56">
        <f>'2021'!CU16</f>
        <v>3314</v>
      </c>
      <c r="DD171" s="56">
        <f>'2021'!CV16</f>
        <v>10</v>
      </c>
      <c r="DE171" s="56">
        <f>'2021'!CW16</f>
        <v>0</v>
      </c>
      <c r="DF171" s="58">
        <f>'2021'!CX16</f>
        <v>27</v>
      </c>
      <c r="DG171" s="55">
        <f>'2021'!CY16</f>
        <v>869</v>
      </c>
      <c r="DH171" s="56">
        <f>'2021'!CZ16</f>
        <v>2343</v>
      </c>
      <c r="DI171" s="56">
        <f>'2021'!DA16</f>
        <v>8</v>
      </c>
      <c r="DJ171" s="56">
        <f>'2021'!DB16</f>
        <v>25</v>
      </c>
      <c r="DK171" s="56">
        <f>'2021'!DC16</f>
        <v>141</v>
      </c>
      <c r="DL171" s="56">
        <f>'2021'!DD16</f>
        <v>41</v>
      </c>
      <c r="DM171" s="57">
        <f>'2021'!DE16</f>
        <v>6.2</v>
      </c>
      <c r="DN171" s="57">
        <f>'2021'!DF16</f>
        <v>120.8</v>
      </c>
      <c r="DO171" s="57">
        <f>'2021'!DG16</f>
        <v>4.04</v>
      </c>
      <c r="DP171" s="57">
        <f>'2021'!DH16</f>
        <v>43.4</v>
      </c>
      <c r="DQ171" s="56">
        <f>'2021'!DI16</f>
        <v>153</v>
      </c>
      <c r="DR171" s="56">
        <f>'2021'!DJ16</f>
        <v>2294</v>
      </c>
      <c r="DS171" s="56">
        <f>'2021'!DK16</f>
        <v>16</v>
      </c>
      <c r="DT171" s="56">
        <f>'2021'!DL16</f>
        <v>0</v>
      </c>
      <c r="DU171" s="58">
        <f>'2021'!DM16</f>
        <v>20</v>
      </c>
    </row>
    <row r="172" spans="1:125" ht="15.75" customHeight="1" x14ac:dyDescent="0.2">
      <c r="A172" s="33">
        <f t="shared" si="0"/>
        <v>170</v>
      </c>
      <c r="B172" s="11">
        <f>'2022'!A25</f>
        <v>23</v>
      </c>
      <c r="C172" s="11">
        <v>2022</v>
      </c>
      <c r="D172" s="34" t="str">
        <f>'2022'!B25</f>
        <v>Zonovan Knight</v>
      </c>
      <c r="E172" s="14">
        <f>'2022'!C25</f>
        <v>5.072222222222222</v>
      </c>
      <c r="F172" s="14">
        <f t="shared" si="6"/>
        <v>31.4</v>
      </c>
      <c r="G172" s="35">
        <f t="shared" si="2"/>
        <v>-0.89253873967487185</v>
      </c>
      <c r="H172" s="36" t="str">
        <f>'2022'!D25</f>
        <v>NC State</v>
      </c>
      <c r="I172" s="37">
        <f>'2022'!E25</f>
        <v>4</v>
      </c>
      <c r="J172" s="38">
        <f>'2022'!F25</f>
        <v>36992</v>
      </c>
      <c r="K172" s="39">
        <f>'2022'!G25</f>
        <v>24.057534246575344</v>
      </c>
      <c r="L172" s="39" t="str">
        <f>'2022'!H25</f>
        <v>JR</v>
      </c>
      <c r="M172" s="39">
        <f>'2022'!I25</f>
        <v>21.06027397260274</v>
      </c>
      <c r="N172" s="39" t="str">
        <f t="shared" si="3"/>
        <v>BELL COW</v>
      </c>
      <c r="O172" s="39" t="str">
        <f t="shared" si="9"/>
        <v>SLASHER</v>
      </c>
      <c r="P172" s="37">
        <f>'2022'!J25</f>
        <v>71</v>
      </c>
      <c r="Q172" s="37">
        <f>'2022'!K25</f>
        <v>209</v>
      </c>
      <c r="R172" s="37">
        <f>'2022'!L25</f>
        <v>4.58</v>
      </c>
      <c r="S172" s="40">
        <f>'2022'!M25</f>
        <v>0</v>
      </c>
      <c r="T172" s="41">
        <f>'2022'!N25</f>
        <v>0</v>
      </c>
      <c r="U172" s="42">
        <f>'2022'!O25</f>
        <v>0</v>
      </c>
      <c r="V172" s="42">
        <f>'2022'!P25</f>
        <v>0.17291255752794216</v>
      </c>
      <c r="W172" s="42">
        <f>'2022'!Q25</f>
        <v>0.19982698961937717</v>
      </c>
      <c r="X172" s="42">
        <f>'2022'!R25</f>
        <v>0.18231155778894473</v>
      </c>
      <c r="Y172" s="42">
        <f>'2022'!S25</f>
        <v>0.19106927370416094</v>
      </c>
      <c r="Z172" s="42">
        <f>'2022'!T25</f>
        <v>0.17196234633374485</v>
      </c>
      <c r="AA172" s="42">
        <f>'2022'!U25</f>
        <v>4.311984781230184E-2</v>
      </c>
      <c r="AB172" s="42">
        <f>'2022'!V25</f>
        <v>4.5073678127708752E-2</v>
      </c>
      <c r="AC172" s="42">
        <f>'2022'!W25</f>
        <v>4.5073678127708752E-2</v>
      </c>
      <c r="AD172" s="43">
        <f>'2022'!X25</f>
        <v>4.0566310314937876E-2</v>
      </c>
      <c r="AE172" s="44">
        <f>'2022'!Y25</f>
        <v>18.399999999999999</v>
      </c>
      <c r="AF172" s="45">
        <f>'2022'!Z25</f>
        <v>94.997979790234126</v>
      </c>
      <c r="AG172" s="45">
        <f>'2022'!AA25</f>
        <v>29.146399523903987</v>
      </c>
      <c r="AH172" s="45">
        <f>'2022'!AB25</f>
        <v>0.34532374100719426</v>
      </c>
      <c r="AI172" s="45">
        <f>'2022'!AC25</f>
        <v>5.5</v>
      </c>
      <c r="AJ172" s="45">
        <f t="shared" si="4"/>
        <v>7.2765957446808507</v>
      </c>
      <c r="AK172" s="45">
        <f t="shared" si="43"/>
        <v>0.13125000000000001</v>
      </c>
      <c r="AL172" s="45">
        <f>'2022'!AD25</f>
        <v>113</v>
      </c>
      <c r="AM172" s="45">
        <f>'2022'!AE25</f>
        <v>3.41</v>
      </c>
      <c r="AN172" s="46">
        <f>'2022'!AF25</f>
        <v>38.200000000000003</v>
      </c>
      <c r="AO172" s="47">
        <f>'2022'!AG25</f>
        <v>3</v>
      </c>
      <c r="AP172" s="48">
        <f>'2022'!AH25</f>
        <v>4</v>
      </c>
      <c r="AQ172" s="48">
        <f>'2022'!AI25</f>
        <v>9</v>
      </c>
      <c r="AR172" s="48">
        <f t="shared" si="60"/>
        <v>3</v>
      </c>
      <c r="AS172" s="48">
        <f>'2022'!AK25</f>
        <v>9</v>
      </c>
      <c r="AT172" s="48">
        <f>'2022'!AL25</f>
        <v>1</v>
      </c>
      <c r="AU172" s="48">
        <f>'2022'!AM25</f>
        <v>5</v>
      </c>
      <c r="AV172" s="48">
        <f>'2022'!AN25</f>
        <v>1</v>
      </c>
      <c r="AW172" s="49">
        <f t="shared" si="61"/>
        <v>0</v>
      </c>
      <c r="AX172" s="50">
        <f>'2022'!AP25</f>
        <v>0</v>
      </c>
      <c r="AY172" s="55">
        <f>'2022'!AQ25</f>
        <v>0</v>
      </c>
      <c r="AZ172" s="56">
        <f>'2022'!AR25</f>
        <v>2293</v>
      </c>
      <c r="BA172" s="56">
        <f>'2022'!AS25</f>
        <v>0</v>
      </c>
      <c r="BB172" s="56">
        <f>'2022'!AT25</f>
        <v>35</v>
      </c>
      <c r="BC172" s="56">
        <f>'2022'!AU25</f>
        <v>0</v>
      </c>
      <c r="BD172" s="56">
        <f>'2022'!AV25</f>
        <v>0</v>
      </c>
      <c r="BE172" s="57">
        <f>'2022'!AW25</f>
        <v>0</v>
      </c>
      <c r="BF172" s="57">
        <f>'2022'!AX25</f>
        <v>0</v>
      </c>
      <c r="BG172" s="57">
        <f>'2022'!AY25</f>
        <v>0</v>
      </c>
      <c r="BH172" s="57">
        <f>'2022'!AZ25</f>
        <v>0</v>
      </c>
      <c r="BI172" s="56">
        <f>'2022'!BA25</f>
        <v>0</v>
      </c>
      <c r="BJ172" s="56">
        <f>'2022'!BB25</f>
        <v>3580</v>
      </c>
      <c r="BK172" s="56">
        <f>'2022'!BC25</f>
        <v>0</v>
      </c>
      <c r="BL172" s="56">
        <f>'2022'!BD25</f>
        <v>0</v>
      </c>
      <c r="BM172" s="58">
        <f>'2022'!BE25</f>
        <v>17</v>
      </c>
      <c r="BN172" s="55">
        <f>'2022'!BF25</f>
        <v>0</v>
      </c>
      <c r="BO172" s="56">
        <f>'2022'!BG25</f>
        <v>1858</v>
      </c>
      <c r="BP172" s="56">
        <f>'2022'!BH25</f>
        <v>0</v>
      </c>
      <c r="BQ172" s="56">
        <f>'2022'!BI25</f>
        <v>27</v>
      </c>
      <c r="BR172" s="56">
        <f>'2022'!BJ25</f>
        <v>0</v>
      </c>
      <c r="BS172" s="56">
        <f>'2022'!BK25</f>
        <v>0</v>
      </c>
      <c r="BT172" s="57">
        <f>'2022'!BL25</f>
        <v>0</v>
      </c>
      <c r="BU172" s="57">
        <f>'2022'!BM25</f>
        <v>0</v>
      </c>
      <c r="BV172" s="57">
        <f>'2022'!BN25</f>
        <v>0</v>
      </c>
      <c r="BW172" s="57">
        <f>'2022'!BO25</f>
        <v>0</v>
      </c>
      <c r="BX172" s="56">
        <f>'2022'!BP25</f>
        <v>0</v>
      </c>
      <c r="BY172" s="56">
        <f>'2022'!BQ25</f>
        <v>4071</v>
      </c>
      <c r="BZ172" s="56">
        <f>'2022'!BR25</f>
        <v>0</v>
      </c>
      <c r="CA172" s="56">
        <f>'2022'!BS25</f>
        <v>0</v>
      </c>
      <c r="CB172" s="58">
        <f>'2022'!BT25</f>
        <v>25</v>
      </c>
      <c r="CC172" s="55">
        <f>'2022'!BU25</f>
        <v>739</v>
      </c>
      <c r="CD172" s="56">
        <f>'2022'!BV25</f>
        <v>1814</v>
      </c>
      <c r="CE172" s="56">
        <f>'2022'!BW25</f>
        <v>5</v>
      </c>
      <c r="CF172" s="56">
        <f>'2022'!BX25</f>
        <v>14</v>
      </c>
      <c r="CG172" s="56">
        <f>'2022'!BY25</f>
        <v>137</v>
      </c>
      <c r="CH172" s="56">
        <f>'2022'!BZ25</f>
        <v>33</v>
      </c>
      <c r="CI172" s="57">
        <f>'2022'!CA25</f>
        <v>5.4</v>
      </c>
      <c r="CJ172" s="57">
        <f>'2022'!CB25</f>
        <v>90.4</v>
      </c>
      <c r="CK172" s="57">
        <f>'2022'!CC25</f>
        <v>3.8</v>
      </c>
      <c r="CL172" s="57">
        <f>'2022'!CD25</f>
        <v>48.8</v>
      </c>
      <c r="CM172" s="56">
        <f>'2022'!CE25</f>
        <v>50</v>
      </c>
      <c r="CN172" s="56">
        <f>'2022'!CF25</f>
        <v>2749</v>
      </c>
      <c r="CO172" s="56">
        <f>'2022'!CG25</f>
        <v>6</v>
      </c>
      <c r="CP172" s="56">
        <f>'2022'!CH25</f>
        <v>0</v>
      </c>
      <c r="CQ172" s="58">
        <f>'2022'!CI25</f>
        <v>14</v>
      </c>
      <c r="CR172" s="55">
        <f>'2022'!CJ25</f>
        <v>788</v>
      </c>
      <c r="CS172" s="56">
        <f>'2022'!CK25</f>
        <v>1470</v>
      </c>
      <c r="CT172" s="56">
        <f>'2022'!CL25</f>
        <v>10</v>
      </c>
      <c r="CU172" s="56">
        <f>'2022'!CM25</f>
        <v>20</v>
      </c>
      <c r="CV172" s="56">
        <f>'2022'!CN25</f>
        <v>143</v>
      </c>
      <c r="CW172" s="56">
        <f>'2022'!CO25</f>
        <v>48</v>
      </c>
      <c r="CX172" s="57">
        <f>'2022'!CP25</f>
        <v>5.5</v>
      </c>
      <c r="CY172" s="57">
        <f>'2022'!CQ25</f>
        <v>110.5</v>
      </c>
      <c r="CZ172" s="57">
        <f>'2022'!CR25</f>
        <v>3.4</v>
      </c>
      <c r="DA172" s="57">
        <f>'2022'!CS25</f>
        <v>24.1</v>
      </c>
      <c r="DB172" s="56">
        <f>'2022'!CT25</f>
        <v>136</v>
      </c>
      <c r="DC172" s="56">
        <f>'2022'!CU25</f>
        <v>3154</v>
      </c>
      <c r="DD172" s="56">
        <f>'2022'!CV25</f>
        <v>20</v>
      </c>
      <c r="DE172" s="56">
        <f>'2022'!CW25</f>
        <v>0</v>
      </c>
      <c r="DF172" s="58">
        <f>'2022'!CX25</f>
        <v>24</v>
      </c>
      <c r="DG172" s="55">
        <f>'2022'!CY25</f>
        <v>751</v>
      </c>
      <c r="DH172" s="56">
        <f>'2022'!CZ25</f>
        <v>1514</v>
      </c>
      <c r="DI172" s="56">
        <f>'2022'!DA25</f>
        <v>3</v>
      </c>
      <c r="DJ172" s="56">
        <f>'2022'!DB25</f>
        <v>11</v>
      </c>
      <c r="DK172" s="56">
        <f>'2022'!DC25</f>
        <v>139</v>
      </c>
      <c r="DL172" s="56">
        <f>'2022'!DD25</f>
        <v>48</v>
      </c>
      <c r="DM172" s="57">
        <f>'2022'!DE25</f>
        <v>5.4</v>
      </c>
      <c r="DN172" s="57">
        <f>'2022'!DF25</f>
        <v>113</v>
      </c>
      <c r="DO172" s="57">
        <f>'2022'!DG25</f>
        <v>3.41</v>
      </c>
      <c r="DP172" s="57">
        <f>'2022'!DH25</f>
        <v>38.200000000000003</v>
      </c>
      <c r="DQ172" s="56">
        <f>'2022'!DI25</f>
        <v>156</v>
      </c>
      <c r="DR172" s="56">
        <f>'2022'!DJ25</f>
        <v>3461</v>
      </c>
      <c r="DS172" s="56">
        <f>'2022'!DK25</f>
        <v>21</v>
      </c>
      <c r="DT172" s="56">
        <f>'2022'!DL25</f>
        <v>0</v>
      </c>
      <c r="DU172" s="58">
        <f>'2022'!DM25</f>
        <v>35</v>
      </c>
    </row>
    <row r="173" spans="1:125" ht="15.75" customHeight="1" x14ac:dyDescent="0.2">
      <c r="A173" s="33">
        <f t="shared" si="0"/>
        <v>171</v>
      </c>
      <c r="B173" s="11">
        <f>'2023'!A21</f>
        <v>19</v>
      </c>
      <c r="C173" s="11">
        <v>2023</v>
      </c>
      <c r="D173" s="34" t="str">
        <f>'2023'!B21</f>
        <v>DeWayne McBride</v>
      </c>
      <c r="E173" s="14">
        <f>'2023'!C21</f>
        <v>5.0388888888888888</v>
      </c>
      <c r="F173" s="14">
        <f t="shared" si="6"/>
        <v>31</v>
      </c>
      <c r="G173" s="35">
        <f t="shared" si="2"/>
        <v>-0.90624749626151091</v>
      </c>
      <c r="H173" s="36" t="str">
        <f>'2023'!D21</f>
        <v>UAB</v>
      </c>
      <c r="I173" s="37">
        <f>'2023'!E21</f>
        <v>8</v>
      </c>
      <c r="J173" s="38">
        <f>'2023'!F21</f>
        <v>37080</v>
      </c>
      <c r="K173" s="39">
        <f>'2023'!G21</f>
        <v>23.816438356164383</v>
      </c>
      <c r="L173" s="39" t="str">
        <f>'2023'!H21</f>
        <v>JR</v>
      </c>
      <c r="M173" s="39">
        <f>'2023'!I21</f>
        <v>21.816438356164383</v>
      </c>
      <c r="N173" s="39" t="str">
        <f t="shared" si="3"/>
        <v>BELL CALF</v>
      </c>
      <c r="O173" s="39" t="str">
        <f t="shared" si="9"/>
        <v>3DOWN</v>
      </c>
      <c r="P173" s="37">
        <f>'2023'!J21</f>
        <v>70</v>
      </c>
      <c r="Q173" s="37">
        <f>'2023'!K21</f>
        <v>209</v>
      </c>
      <c r="R173" s="37">
        <f>'2023'!L21</f>
        <v>4.5199999999999996</v>
      </c>
      <c r="S173" s="40">
        <f>'2023'!M21</f>
        <v>222</v>
      </c>
      <c r="T173" s="41">
        <f>'2023'!N21</f>
        <v>0</v>
      </c>
      <c r="U173" s="42">
        <f>'2023'!O21</f>
        <v>0</v>
      </c>
      <c r="V173" s="42">
        <f>'2023'!P21</f>
        <v>0.12153931339977851</v>
      </c>
      <c r="W173" s="42">
        <f>'2023'!Q21</f>
        <v>0.27567675159235666</v>
      </c>
      <c r="X173" s="42">
        <f>'2023'!R21</f>
        <v>0.30072018268048478</v>
      </c>
      <c r="Y173" s="42">
        <f>'2023'!S21</f>
        <v>0.30072018268048478</v>
      </c>
      <c r="Z173" s="42">
        <f>'2023'!T21</f>
        <v>0.19546811874231512</v>
      </c>
      <c r="AA173" s="42">
        <f>'2023'!U21</f>
        <v>7.0842654735272185E-3</v>
      </c>
      <c r="AB173" s="42">
        <f>'2023'!V21</f>
        <v>3.7965072133637054E-3</v>
      </c>
      <c r="AC173" s="42">
        <f>'2023'!W21</f>
        <v>5.4403863434454615E-3</v>
      </c>
      <c r="AD173" s="43">
        <f>'2023'!X21</f>
        <v>3.5362511232395499E-3</v>
      </c>
      <c r="AE173" s="44">
        <f>'2023'!Y21</f>
        <v>20.175342465753424</v>
      </c>
      <c r="AF173" s="45">
        <f>'2023'!Z21</f>
        <v>100.14344850389824</v>
      </c>
      <c r="AG173" s="45">
        <f>'2023'!AA21</f>
        <v>29.985102040816326</v>
      </c>
      <c r="AH173" s="45">
        <f>'2023'!AB21</f>
        <v>0.3261802575107296</v>
      </c>
      <c r="AI173" s="45">
        <f>'2023'!AC21</f>
        <v>7.3</v>
      </c>
      <c r="AJ173" s="45">
        <f t="shared" si="4"/>
        <v>5.8</v>
      </c>
      <c r="AK173" s="45">
        <f t="shared" si="43"/>
        <v>8.5106382978723406E-3</v>
      </c>
      <c r="AL173" s="45">
        <f>'2023'!AD21</f>
        <v>177.7</v>
      </c>
      <c r="AM173" s="45">
        <f>'2023'!AE21</f>
        <v>4.72</v>
      </c>
      <c r="AN173" s="46">
        <f>'2023'!AF21</f>
        <v>52.5</v>
      </c>
      <c r="AO173" s="47">
        <f>'2023'!AG21</f>
        <v>3</v>
      </c>
      <c r="AP173" s="48">
        <f>'2023'!AH21</f>
        <v>0</v>
      </c>
      <c r="AQ173" s="48">
        <f>'2023'!AI21</f>
        <v>4</v>
      </c>
      <c r="AR173" s="48">
        <f t="shared" si="60"/>
        <v>5</v>
      </c>
      <c r="AS173" s="48">
        <f>'2023'!AK21</f>
        <v>9</v>
      </c>
      <c r="AT173" s="48">
        <f>'2023'!AL21</f>
        <v>7</v>
      </c>
      <c r="AU173" s="48">
        <f>'2023'!AM21</f>
        <v>8</v>
      </c>
      <c r="AV173" s="48">
        <f>'2023'!AN21</f>
        <v>7</v>
      </c>
      <c r="AW173" s="49">
        <f>'2023'!AO21</f>
        <v>1</v>
      </c>
      <c r="AX173" s="50">
        <f>'2023'!AP21</f>
        <v>0</v>
      </c>
      <c r="AY173" s="55">
        <f>'2023'!AQ21</f>
        <v>0</v>
      </c>
      <c r="AZ173" s="56">
        <f>'2023'!AR21</f>
        <v>2818</v>
      </c>
      <c r="BA173" s="56">
        <f>'2023'!AS21</f>
        <v>0</v>
      </c>
      <c r="BB173" s="56">
        <f>'2023'!AT21</f>
        <v>32</v>
      </c>
      <c r="BC173" s="56">
        <f>'2023'!AU21</f>
        <v>0</v>
      </c>
      <c r="BD173" s="56">
        <f>'2023'!AV21</f>
        <v>0</v>
      </c>
      <c r="BE173" s="57">
        <f>'2023'!AW21</f>
        <v>0</v>
      </c>
      <c r="BF173" s="57">
        <f>'2023'!AX21</f>
        <v>0</v>
      </c>
      <c r="BG173" s="57">
        <f>'2023'!AY21</f>
        <v>0</v>
      </c>
      <c r="BH173" s="57">
        <f>'2023'!AZ21</f>
        <v>0</v>
      </c>
      <c r="BI173" s="56">
        <f>'2023'!BA21</f>
        <v>0</v>
      </c>
      <c r="BJ173" s="56">
        <f>'2023'!BB21</f>
        <v>2862</v>
      </c>
      <c r="BK173" s="56">
        <f>'2023'!BC21</f>
        <v>0</v>
      </c>
      <c r="BL173" s="56">
        <f>'2023'!BD21</f>
        <v>0</v>
      </c>
      <c r="BM173" s="58">
        <f>'2023'!BE21</f>
        <v>18</v>
      </c>
      <c r="BN173" s="55">
        <f>'2023'!BF21</f>
        <v>0</v>
      </c>
      <c r="BO173" s="56">
        <f>'2023'!BG21</f>
        <v>2111</v>
      </c>
      <c r="BP173" s="56">
        <f>'2023'!BH21</f>
        <v>0</v>
      </c>
      <c r="BQ173" s="56">
        <f>'2023'!BI21</f>
        <v>16</v>
      </c>
      <c r="BR173" s="56">
        <f>'2023'!BJ21</f>
        <v>0</v>
      </c>
      <c r="BS173" s="56">
        <f>'2023'!BK21</f>
        <v>0</v>
      </c>
      <c r="BT173" s="57">
        <f>'2023'!BL21</f>
        <v>0</v>
      </c>
      <c r="BU173" s="57">
        <f>'2023'!BM21</f>
        <v>0</v>
      </c>
      <c r="BV173" s="57">
        <f>'2023'!BN21</f>
        <v>0</v>
      </c>
      <c r="BW173" s="57">
        <f>'2023'!BO21</f>
        <v>0</v>
      </c>
      <c r="BX173" s="56">
        <f>'2023'!BP21</f>
        <v>0</v>
      </c>
      <c r="BY173" s="56">
        <f>'2023'!BQ21</f>
        <v>2815</v>
      </c>
      <c r="BZ173" s="56">
        <f>'2023'!BR21</f>
        <v>0</v>
      </c>
      <c r="CA173" s="56">
        <f>'2023'!BS21</f>
        <v>0</v>
      </c>
      <c r="CB173" s="58">
        <f>'2023'!BT21</f>
        <v>20</v>
      </c>
      <c r="CC173" s="55">
        <f>'2023'!BU21</f>
        <v>439</v>
      </c>
      <c r="CD173" s="56">
        <f>'2023'!BV21</f>
        <v>1800</v>
      </c>
      <c r="CE173" s="56">
        <f>'2023'!BW21</f>
        <v>4</v>
      </c>
      <c r="CF173" s="56">
        <f>'2023'!BX21</f>
        <v>17</v>
      </c>
      <c r="CG173" s="56">
        <f>'2023'!BY21</f>
        <v>47</v>
      </c>
      <c r="CH173" s="56">
        <f>'2023'!BZ21</f>
        <v>21</v>
      </c>
      <c r="CI173" s="57">
        <f>'2023'!CA21</f>
        <v>9.3000000000000007</v>
      </c>
      <c r="CJ173" s="57">
        <f>'2023'!CB21</f>
        <v>336.5</v>
      </c>
      <c r="CK173" s="57">
        <f>'2023'!CC21</f>
        <v>7.53</v>
      </c>
      <c r="CL173" s="57">
        <f>'2023'!CD21</f>
        <v>65.400000000000006</v>
      </c>
      <c r="CM173" s="56">
        <f>'2023'!CE21</f>
        <v>0</v>
      </c>
      <c r="CN173" s="56">
        <f>'2023'!CF21</f>
        <v>1812</v>
      </c>
      <c r="CO173" s="56">
        <f>'2023'!CG21</f>
        <v>0</v>
      </c>
      <c r="CP173" s="56">
        <f>'2023'!CH21</f>
        <v>0</v>
      </c>
      <c r="CQ173" s="58">
        <f>'2023'!CI21</f>
        <v>14</v>
      </c>
      <c r="CR173" s="55">
        <f>'2023'!CJ21</f>
        <v>1366</v>
      </c>
      <c r="CS173" s="56">
        <f>'2023'!CK21</f>
        <v>2342</v>
      </c>
      <c r="CT173" s="56">
        <f>'2023'!CL21</f>
        <v>13</v>
      </c>
      <c r="CU173" s="56">
        <f>'2023'!CM21</f>
        <v>27</v>
      </c>
      <c r="CV173" s="56">
        <f>'2023'!CN21</f>
        <v>204</v>
      </c>
      <c r="CW173" s="56">
        <f>'2023'!CO21</f>
        <v>78</v>
      </c>
      <c r="CX173" s="57">
        <f>'2023'!CP21</f>
        <v>6.7</v>
      </c>
      <c r="CY173" s="57">
        <f>'2023'!CQ21</f>
        <v>177.7</v>
      </c>
      <c r="CZ173" s="57">
        <f>'2023'!CR21</f>
        <v>4.72</v>
      </c>
      <c r="DA173" s="57">
        <f>'2023'!CS21</f>
        <v>52.5</v>
      </c>
      <c r="DB173" s="56">
        <f>'2023'!CT21</f>
        <v>19</v>
      </c>
      <c r="DC173" s="56">
        <f>'2023'!CU21</f>
        <v>2682</v>
      </c>
      <c r="DD173" s="56">
        <f>'2023'!CV21</f>
        <v>3</v>
      </c>
      <c r="DE173" s="56">
        <f>'2023'!CW21</f>
        <v>0</v>
      </c>
      <c r="DF173" s="58">
        <f>'2023'!CX21</f>
        <v>20</v>
      </c>
      <c r="DG173" s="55">
        <f>'2023'!CY21</f>
        <v>1702</v>
      </c>
      <c r="DH173" s="56">
        <f>'2023'!CZ21</f>
        <v>3059</v>
      </c>
      <c r="DI173" s="56">
        <f>'2023'!DA21</f>
        <v>19</v>
      </c>
      <c r="DJ173" s="56">
        <f>'2023'!DB21</f>
        <v>32</v>
      </c>
      <c r="DK173" s="56">
        <f>'2023'!DC21</f>
        <v>233</v>
      </c>
      <c r="DL173" s="56">
        <f>'2023'!DD21</f>
        <v>76</v>
      </c>
      <c r="DM173" s="57">
        <f>'2023'!DE21</f>
        <v>7.3</v>
      </c>
      <c r="DN173" s="57">
        <f>'2023'!DF21</f>
        <v>150.80000000000001</v>
      </c>
      <c r="DO173" s="57">
        <f>'2023'!DG21</f>
        <v>4.5999999999999996</v>
      </c>
      <c r="DP173" s="57">
        <f>'2023'!DH21</f>
        <v>52.2</v>
      </c>
      <c r="DQ173" s="56">
        <f>'2023'!DI21</f>
        <v>10</v>
      </c>
      <c r="DR173" s="56">
        <f>'2023'!DJ21</f>
        <v>2634</v>
      </c>
      <c r="DS173" s="56">
        <f>'2023'!DK21</f>
        <v>2</v>
      </c>
      <c r="DT173" s="56">
        <f>'2023'!DL21</f>
        <v>0</v>
      </c>
      <c r="DU173" s="58">
        <f>'2023'!DM21</f>
        <v>15</v>
      </c>
    </row>
    <row r="174" spans="1:125" ht="15.75" customHeight="1" x14ac:dyDescent="0.2">
      <c r="A174" s="33">
        <f t="shared" si="0"/>
        <v>172</v>
      </c>
      <c r="B174" s="11">
        <f>'2017'!A19</f>
        <v>17</v>
      </c>
      <c r="C174" s="11">
        <v>2017</v>
      </c>
      <c r="D174" s="34" t="str">
        <f>'2017'!B19</f>
        <v>Chris Carson</v>
      </c>
      <c r="E174" s="14">
        <f>'2017'!C19</f>
        <v>5.0166666666666666</v>
      </c>
      <c r="F174" s="14">
        <f t="shared" si="6"/>
        <v>30.599999999999998</v>
      </c>
      <c r="G174" s="35">
        <f t="shared" si="2"/>
        <v>-0.91538666731927032</v>
      </c>
      <c r="H174" s="36" t="str">
        <f>'2017'!D19</f>
        <v>Okahoma State</v>
      </c>
      <c r="I174" s="37">
        <f>'2017'!E19</f>
        <v>3</v>
      </c>
      <c r="J174" s="38">
        <f>'2017'!F19</f>
        <v>34593</v>
      </c>
      <c r="K174" s="39">
        <f>'2017'!G19</f>
        <v>30.63013698630137</v>
      </c>
      <c r="L174" s="39" t="str">
        <f>'2017'!H19</f>
        <v>SR</v>
      </c>
      <c r="M174" s="39">
        <f>'2017'!I19</f>
        <v>22.627397260273973</v>
      </c>
      <c r="N174" s="39" t="str">
        <f t="shared" si="3"/>
        <v>BELL CALF</v>
      </c>
      <c r="O174" s="39" t="str">
        <f t="shared" si="9"/>
        <v>+RECEIVER</v>
      </c>
      <c r="P174" s="37">
        <f>'2017'!J19</f>
        <v>70</v>
      </c>
      <c r="Q174" s="37">
        <f>'2017'!K19</f>
        <v>218</v>
      </c>
      <c r="R174" s="37">
        <f>'2017'!L19</f>
        <v>4.58</v>
      </c>
      <c r="S174" s="59">
        <f>'2017'!M19</f>
        <v>249</v>
      </c>
      <c r="T174" s="41">
        <f>'2017'!N19</f>
        <v>0</v>
      </c>
      <c r="U174" s="42">
        <f>'2017'!O19</f>
        <v>0</v>
      </c>
      <c r="V174" s="42">
        <f>'2017'!P19</f>
        <v>0</v>
      </c>
      <c r="W174" s="42">
        <f>'2017'!Q19</f>
        <v>0.1110576923076923</v>
      </c>
      <c r="X174" s="42">
        <f>'2017'!R19</f>
        <v>0.15311735255158168</v>
      </c>
      <c r="Y174" s="42">
        <f>'2017'!S19</f>
        <v>0.15311735255158168</v>
      </c>
      <c r="Z174" s="42">
        <f>'2017'!T19</f>
        <v>0.13780561729642352</v>
      </c>
      <c r="AA174" s="42">
        <f>'2017'!U19</f>
        <v>3.7028969723371816E-2</v>
      </c>
      <c r="AB174" s="42">
        <f>'2017'!V19</f>
        <v>4.3909299852492194E-2</v>
      </c>
      <c r="AC174" s="42">
        <f>'2017'!W19</f>
        <v>4.3909299852492194E-2</v>
      </c>
      <c r="AD174" s="43">
        <f>'2017'!X19</f>
        <v>3.9518369867242976E-2</v>
      </c>
      <c r="AE174" s="44">
        <f>'2017'!Y19</f>
        <v>21.986301369863014</v>
      </c>
      <c r="AF174" s="45">
        <f>'2017'!Z19</f>
        <v>99.08880188646431</v>
      </c>
      <c r="AG174" s="45">
        <f>'2017'!AA19</f>
        <v>31.276326530612245</v>
      </c>
      <c r="AH174" s="45">
        <f>'2017'!AB19</f>
        <v>0.37349397590361444</v>
      </c>
      <c r="AI174" s="45">
        <f>'2017'!AC19</f>
        <v>6.7</v>
      </c>
      <c r="AJ174" s="45">
        <f t="shared" si="4"/>
        <v>9.9333333333333336</v>
      </c>
      <c r="AK174" s="45">
        <f t="shared" si="43"/>
        <v>0.13541666666666666</v>
      </c>
      <c r="AL174" s="45">
        <f>'2017'!AD19</f>
        <v>145.80000000000001</v>
      </c>
      <c r="AM174" s="45">
        <f>'2017'!AE19</f>
        <v>4</v>
      </c>
      <c r="AN174" s="46">
        <f>'2017'!AF19</f>
        <v>46.2</v>
      </c>
      <c r="AO174" s="47">
        <f>'2017'!AG19</f>
        <v>1</v>
      </c>
      <c r="AP174" s="48">
        <f>'2017'!AH19</f>
        <v>4</v>
      </c>
      <c r="AQ174" s="48">
        <f>'2017'!AI19</f>
        <v>2</v>
      </c>
      <c r="AR174" s="48">
        <f t="shared" si="60"/>
        <v>5</v>
      </c>
      <c r="AS174" s="48">
        <f>'2017'!AK19</f>
        <v>10</v>
      </c>
      <c r="AT174" s="48">
        <f>'2017'!AL19</f>
        <v>5</v>
      </c>
      <c r="AU174" s="48">
        <f>'2017'!AM19</f>
        <v>7</v>
      </c>
      <c r="AV174" s="48">
        <f>'2017'!AN19</f>
        <v>5</v>
      </c>
      <c r="AW174" s="49" t="str">
        <f t="shared" ref="AW174:AW175" si="62">IF(S174=1,10,IF(S174=2,7,IF(S174=3,6,IF(S174=4,4,IF(S174=5,3,IF(S174=6,2,IF(S174=7,1,IF(S174=0,0,"-"))))))))</f>
        <v>-</v>
      </c>
      <c r="AX174" s="50">
        <f>'2017'!AP19</f>
        <v>0</v>
      </c>
      <c r="AY174" s="55">
        <f>'2017'!AQ19</f>
        <v>0</v>
      </c>
      <c r="AZ174" s="56">
        <f>'2017'!AR19</f>
        <v>2799</v>
      </c>
      <c r="BA174" s="56">
        <f>'2017'!AS19</f>
        <v>0</v>
      </c>
      <c r="BB174" s="56">
        <f>'2017'!AT19</f>
        <v>0</v>
      </c>
      <c r="BC174" s="56">
        <f>'2017'!AU19</f>
        <v>0</v>
      </c>
      <c r="BD174" s="56">
        <f>'2017'!AV19</f>
        <v>0</v>
      </c>
      <c r="BE174" s="57">
        <f>'2017'!AW19</f>
        <v>0</v>
      </c>
      <c r="BF174" s="57">
        <f>'2017'!AX19</f>
        <v>0</v>
      </c>
      <c r="BG174" s="57">
        <f>'2017'!AY19</f>
        <v>0</v>
      </c>
      <c r="BH174" s="57">
        <f>'2017'!AZ19</f>
        <v>0</v>
      </c>
      <c r="BI174" s="56">
        <f>'2017'!BA19</f>
        <v>0</v>
      </c>
      <c r="BJ174" s="56">
        <f>'2017'!BB19</f>
        <v>4312</v>
      </c>
      <c r="BK174" s="56">
        <f>'2017'!BC19</f>
        <v>0</v>
      </c>
      <c r="BL174" s="56">
        <f>'2017'!BD19</f>
        <v>0</v>
      </c>
      <c r="BM174" s="58">
        <f>'2017'!BE19</f>
        <v>0</v>
      </c>
      <c r="BN174" s="55">
        <f>'2017'!BF19</f>
        <v>0</v>
      </c>
      <c r="BO174" s="56">
        <f>'2017'!BG19</f>
        <v>2235</v>
      </c>
      <c r="BP174" s="56">
        <f>'2017'!BH19</f>
        <v>0</v>
      </c>
      <c r="BQ174" s="56">
        <f>'2017'!BI19</f>
        <v>0</v>
      </c>
      <c r="BR174" s="56">
        <f>'2017'!BJ19</f>
        <v>0</v>
      </c>
      <c r="BS174" s="56">
        <f>'2017'!BK19</f>
        <v>0</v>
      </c>
      <c r="BT174" s="57">
        <f>'2017'!BL19</f>
        <v>0</v>
      </c>
      <c r="BU174" s="57">
        <f>'2017'!BM19</f>
        <v>0</v>
      </c>
      <c r="BV174" s="57">
        <f>'2017'!BN19</f>
        <v>0</v>
      </c>
      <c r="BW174" s="57">
        <f>'2017'!BO19</f>
        <v>0</v>
      </c>
      <c r="BX174" s="56">
        <f>'2017'!BP19</f>
        <v>0</v>
      </c>
      <c r="BY174" s="56">
        <f>'2017'!BQ19</f>
        <v>3599</v>
      </c>
      <c r="BZ174" s="56">
        <f>'2017'!BR19</f>
        <v>0</v>
      </c>
      <c r="CA174" s="56">
        <f>'2017'!BS19</f>
        <v>0</v>
      </c>
      <c r="CB174" s="58">
        <f>'2017'!BT19</f>
        <v>0</v>
      </c>
      <c r="CC174" s="55">
        <f>'2017'!BU19</f>
        <v>0</v>
      </c>
      <c r="CD174" s="56">
        <f>'2017'!BV19</f>
        <v>3395</v>
      </c>
      <c r="CE174" s="56">
        <f>'2017'!BW19</f>
        <v>0</v>
      </c>
      <c r="CF174" s="56">
        <f>'2017'!BX19</f>
        <v>0</v>
      </c>
      <c r="CG174" s="56">
        <f>'2017'!BY19</f>
        <v>0</v>
      </c>
      <c r="CH174" s="56">
        <f>'2017'!BZ19</f>
        <v>0</v>
      </c>
      <c r="CI174" s="57">
        <f>'2017'!CA19</f>
        <v>0</v>
      </c>
      <c r="CJ174" s="57">
        <f>'2017'!CB19</f>
        <v>0</v>
      </c>
      <c r="CK174" s="57">
        <f>'2017'!CC19</f>
        <v>0</v>
      </c>
      <c r="CL174" s="57">
        <f>'2017'!CD19</f>
        <v>0</v>
      </c>
      <c r="CM174" s="56">
        <f>'2017'!CE19</f>
        <v>0</v>
      </c>
      <c r="CN174" s="56">
        <f>'2017'!CF19</f>
        <v>3149</v>
      </c>
      <c r="CO174" s="56">
        <f>'2017'!CG19</f>
        <v>0</v>
      </c>
      <c r="CP174" s="56">
        <f>'2017'!CH19</f>
        <v>0</v>
      </c>
      <c r="CQ174" s="58">
        <f>'2017'!CI19</f>
        <v>0</v>
      </c>
      <c r="CR174" s="55">
        <f>'2017'!CJ19</f>
        <v>523</v>
      </c>
      <c r="CS174" s="56">
        <f>'2017'!CK19</f>
        <v>1649</v>
      </c>
      <c r="CT174" s="56">
        <f>'2017'!CL19</f>
        <v>4</v>
      </c>
      <c r="CU174" s="56">
        <f>'2017'!CM19</f>
        <v>0</v>
      </c>
      <c r="CV174" s="56">
        <f>'2017'!CN19</f>
        <v>130</v>
      </c>
      <c r="CW174" s="56">
        <f>'2017'!CO19</f>
        <v>25</v>
      </c>
      <c r="CX174" s="57">
        <f>'2017'!CP19</f>
        <v>4</v>
      </c>
      <c r="CY174" s="57">
        <f>'2017'!CQ19</f>
        <v>46.1</v>
      </c>
      <c r="CZ174" s="57">
        <f>'2017'!CR19</f>
        <v>2.34</v>
      </c>
      <c r="DA174" s="57">
        <f>'2017'!CS19</f>
        <v>16.3</v>
      </c>
      <c r="DB174" s="56">
        <f>'2017'!CT19</f>
        <v>170</v>
      </c>
      <c r="DC174" s="56">
        <f>'2017'!CU19</f>
        <v>4591</v>
      </c>
      <c r="DD174" s="56">
        <f>'2017'!CV19</f>
        <v>17</v>
      </c>
      <c r="DE174" s="56">
        <f>'2017'!CW19</f>
        <v>0</v>
      </c>
      <c r="DF174" s="58">
        <f>'2017'!CX19</f>
        <v>0</v>
      </c>
      <c r="DG174" s="55">
        <f>'2017'!CY19</f>
        <v>554</v>
      </c>
      <c r="DH174" s="56">
        <f>'2017'!CZ19</f>
        <v>1539</v>
      </c>
      <c r="DI174" s="56">
        <f>'2017'!DA19</f>
        <v>9</v>
      </c>
      <c r="DJ174" s="56">
        <f>'2017'!DB19</f>
        <v>0</v>
      </c>
      <c r="DK174" s="56">
        <f>'2017'!DC19</f>
        <v>83</v>
      </c>
      <c r="DL174" s="56">
        <f>'2017'!DD19</f>
        <v>31</v>
      </c>
      <c r="DM174" s="57">
        <f>'2017'!DE19</f>
        <v>6.7</v>
      </c>
      <c r="DN174" s="57">
        <f>'2017'!DF19</f>
        <v>145.80000000000001</v>
      </c>
      <c r="DO174" s="57">
        <f>'2017'!DG19</f>
        <v>4</v>
      </c>
      <c r="DP174" s="57">
        <f>'2017'!DH19</f>
        <v>46.2</v>
      </c>
      <c r="DQ174" s="56">
        <f>'2017'!DI19</f>
        <v>128</v>
      </c>
      <c r="DR174" s="56">
        <f>'2017'!DJ19</f>
        <v>2915.1</v>
      </c>
      <c r="DS174" s="56">
        <f>'2017'!DK19</f>
        <v>13</v>
      </c>
      <c r="DT174" s="56">
        <f>'2017'!DL19</f>
        <v>0</v>
      </c>
      <c r="DU174" s="58">
        <f>'2017'!DM19</f>
        <v>0</v>
      </c>
    </row>
    <row r="175" spans="1:125" ht="15.75" customHeight="1" x14ac:dyDescent="0.2">
      <c r="A175" s="33">
        <f t="shared" si="0"/>
        <v>173</v>
      </c>
      <c r="B175" s="11">
        <f>'2019'!A21</f>
        <v>19</v>
      </c>
      <c r="C175" s="11">
        <v>2019</v>
      </c>
      <c r="D175" s="34" t="str">
        <f>'2019'!B21</f>
        <v>Mike Weber</v>
      </c>
      <c r="E175" s="14">
        <f>'2019'!C21</f>
        <v>4.9611111111111112</v>
      </c>
      <c r="F175" s="14">
        <f t="shared" si="6"/>
        <v>30.2</v>
      </c>
      <c r="G175" s="35">
        <f t="shared" si="2"/>
        <v>-0.93823459496366879</v>
      </c>
      <c r="H175" s="36" t="str">
        <f>'2019'!D21</f>
        <v>Ohio State</v>
      </c>
      <c r="I175" s="37">
        <f>'2019'!E21</f>
        <v>2</v>
      </c>
      <c r="J175" s="38">
        <f>'2019'!F21</f>
        <v>35667</v>
      </c>
      <c r="K175" s="39">
        <f>'2019'!G21</f>
        <v>27.687671232876713</v>
      </c>
      <c r="L175" s="39" t="str">
        <f>'2019'!H21</f>
        <v>RS JR</v>
      </c>
      <c r="M175" s="39">
        <f>'2019'!I21</f>
        <v>21.67945205479452</v>
      </c>
      <c r="N175" s="39" t="str">
        <f t="shared" si="3"/>
        <v>DYNAMIC</v>
      </c>
      <c r="O175" s="39" t="str">
        <f t="shared" si="9"/>
        <v>PLODDER</v>
      </c>
      <c r="P175" s="37">
        <f>'2019'!J21</f>
        <v>70</v>
      </c>
      <c r="Q175" s="37">
        <f>'2019'!K21</f>
        <v>211</v>
      </c>
      <c r="R175" s="37">
        <f>'2019'!L21</f>
        <v>4.47</v>
      </c>
      <c r="S175" s="40">
        <f>'2019'!M21</f>
        <v>218</v>
      </c>
      <c r="T175" s="41">
        <f>'2019'!N21</f>
        <v>0</v>
      </c>
      <c r="U175" s="42">
        <f>'2019'!O21</f>
        <v>0</v>
      </c>
      <c r="V175" s="42">
        <f>'2019'!P21</f>
        <v>0.19919584520020103</v>
      </c>
      <c r="W175" s="42">
        <f>'2019'!Q21</f>
        <v>0.10065432270639009</v>
      </c>
      <c r="X175" s="42">
        <f>'2019'!R21</f>
        <v>0.14190450786876502</v>
      </c>
      <c r="Y175" s="42">
        <f>'2019'!S21</f>
        <v>0.17055017653448301</v>
      </c>
      <c r="Z175" s="42">
        <f>'2019'!T21</f>
        <v>0.17055017653448301</v>
      </c>
      <c r="AA175" s="42">
        <f>'2019'!U21</f>
        <v>2.5550421310138623E-2</v>
      </c>
      <c r="AB175" s="42">
        <f>'2019'!V21</f>
        <v>2.1568627450980392E-2</v>
      </c>
      <c r="AC175" s="42">
        <f>'2019'!W21</f>
        <v>2.3559524380559506E-2</v>
      </c>
      <c r="AD175" s="43">
        <f>'2019'!X21</f>
        <v>2.3559524380559506E-2</v>
      </c>
      <c r="AE175" s="44">
        <f>'2019'!Y21</f>
        <v>19.032876712328768</v>
      </c>
      <c r="AF175" s="45">
        <f>'2019'!Z21</f>
        <v>105.70179402390698</v>
      </c>
      <c r="AG175" s="45">
        <f>'2019'!AA21</f>
        <v>30.272040816326534</v>
      </c>
      <c r="AH175" s="45">
        <f>'2019'!AB21</f>
        <v>0.20930232558139536</v>
      </c>
      <c r="AI175" s="45">
        <f>'2019'!AC21</f>
        <v>6.2</v>
      </c>
      <c r="AJ175" s="45">
        <f t="shared" si="4"/>
        <v>5.3636363636363633</v>
      </c>
      <c r="AK175" s="45">
        <f t="shared" si="43"/>
        <v>0.10880829015544041</v>
      </c>
      <c r="AL175" s="45">
        <f>'2019'!AD21</f>
        <v>57.2</v>
      </c>
      <c r="AM175" s="45">
        <f>'2019'!AE21</f>
        <v>3.65</v>
      </c>
      <c r="AN175" s="46">
        <f>'2019'!AF21</f>
        <v>40.9</v>
      </c>
      <c r="AO175" s="47">
        <f>'2019'!AG21</f>
        <v>3</v>
      </c>
      <c r="AP175" s="48">
        <f>'2019'!AH21</f>
        <v>2</v>
      </c>
      <c r="AQ175" s="48">
        <f>'2019'!AI21</f>
        <v>8</v>
      </c>
      <c r="AR175" s="48">
        <f t="shared" si="60"/>
        <v>8</v>
      </c>
      <c r="AS175" s="48">
        <f>'2019'!AK21</f>
        <v>4</v>
      </c>
      <c r="AT175" s="48">
        <f>'2019'!AL21</f>
        <v>4</v>
      </c>
      <c r="AU175" s="48">
        <f>'2019'!AM21</f>
        <v>0</v>
      </c>
      <c r="AV175" s="48">
        <f>'2019'!AN21</f>
        <v>2</v>
      </c>
      <c r="AW175" s="49" t="str">
        <f t="shared" si="62"/>
        <v>-</v>
      </c>
      <c r="AX175" s="50">
        <f>'2019'!AP21</f>
        <v>0</v>
      </c>
      <c r="AY175" s="55">
        <f>'2019'!AQ21</f>
        <v>0</v>
      </c>
      <c r="AZ175" s="56">
        <f>'2019'!AR21</f>
        <v>3967</v>
      </c>
      <c r="BA175" s="56">
        <f>'2019'!AS21</f>
        <v>0</v>
      </c>
      <c r="BB175" s="56">
        <f>'2019'!AT21</f>
        <v>41</v>
      </c>
      <c r="BC175" s="56">
        <f>'2019'!AU21</f>
        <v>0</v>
      </c>
      <c r="BD175" s="56">
        <f>'2019'!AV21</f>
        <v>0</v>
      </c>
      <c r="BE175" s="57">
        <f>'2019'!AW21</f>
        <v>0</v>
      </c>
      <c r="BF175" s="57">
        <f>'2019'!AX21</f>
        <v>0</v>
      </c>
      <c r="BG175" s="57">
        <f>'2019'!AY21</f>
        <v>0</v>
      </c>
      <c r="BH175" s="57">
        <f>'2019'!AZ21</f>
        <v>0</v>
      </c>
      <c r="BI175" s="56">
        <f>'2019'!BA21</f>
        <v>0</v>
      </c>
      <c r="BJ175" s="56">
        <f>'2019'!BB21</f>
        <v>3707</v>
      </c>
      <c r="BK175" s="56">
        <f>'2019'!BC21</f>
        <v>0</v>
      </c>
      <c r="BL175" s="56">
        <f>'2019'!BD21</f>
        <v>0</v>
      </c>
      <c r="BM175" s="58">
        <f>'2019'!BE21</f>
        <v>42</v>
      </c>
      <c r="BN175" s="55">
        <f>'2019'!BF21</f>
        <v>0</v>
      </c>
      <c r="BO175" s="56">
        <f>'2019'!BG21</f>
        <v>3188</v>
      </c>
      <c r="BP175" s="56">
        <f>'2019'!BH21</f>
        <v>0</v>
      </c>
      <c r="BQ175" s="56">
        <f>'2019'!BI21</f>
        <v>39</v>
      </c>
      <c r="BR175" s="56">
        <f>'2019'!BJ21</f>
        <v>0</v>
      </c>
      <c r="BS175" s="56">
        <f>'2019'!BK21</f>
        <v>0</v>
      </c>
      <c r="BT175" s="57">
        <f>'2019'!BL21</f>
        <v>0</v>
      </c>
      <c r="BU175" s="57">
        <f>'2019'!BM21</f>
        <v>0</v>
      </c>
      <c r="BV175" s="57">
        <f>'2019'!BN21</f>
        <v>0</v>
      </c>
      <c r="BW175" s="57">
        <f>'2019'!BO21</f>
        <v>0</v>
      </c>
      <c r="BX175" s="56">
        <f>'2019'!BP21</f>
        <v>0</v>
      </c>
      <c r="BY175" s="56">
        <f>'2019'!BQ21</f>
        <v>2455</v>
      </c>
      <c r="BZ175" s="56">
        <f>'2019'!BR21</f>
        <v>0</v>
      </c>
      <c r="CA175" s="56">
        <f>'2019'!BS21</f>
        <v>0</v>
      </c>
      <c r="CB175" s="58">
        <f>'2019'!BT21</f>
        <v>19</v>
      </c>
      <c r="CC175" s="55">
        <f>'2019'!BU21</f>
        <v>1098</v>
      </c>
      <c r="CD175" s="56">
        <f>'2019'!BV21</f>
        <v>3188</v>
      </c>
      <c r="CE175" s="56">
        <f>'2019'!BW21</f>
        <v>9</v>
      </c>
      <c r="CF175" s="56">
        <f>'2019'!BX21</f>
        <v>33</v>
      </c>
      <c r="CG175" s="56">
        <f>'2019'!BY21</f>
        <v>181</v>
      </c>
      <c r="CH175" s="56">
        <f>'2019'!BZ21</f>
        <v>47</v>
      </c>
      <c r="CI175" s="57">
        <f>'2019'!CA21</f>
        <v>6.1</v>
      </c>
      <c r="CJ175" s="57">
        <f>'2019'!CB21</f>
        <v>75.8</v>
      </c>
      <c r="CK175" s="57">
        <f>'2019'!CC21</f>
        <v>3.17</v>
      </c>
      <c r="CL175" s="57">
        <f>'2019'!CD21</f>
        <v>36.299999999999997</v>
      </c>
      <c r="CM175" s="56">
        <f>'2019'!CE21</f>
        <v>91</v>
      </c>
      <c r="CN175" s="56">
        <f>'2019'!CF21</f>
        <v>2781</v>
      </c>
      <c r="CO175" s="56">
        <f>'2019'!CG21</f>
        <v>24</v>
      </c>
      <c r="CP175" s="56">
        <f>'2019'!CH21</f>
        <v>0</v>
      </c>
      <c r="CQ175" s="58">
        <f>'2019'!CI21</f>
        <v>26</v>
      </c>
      <c r="CR175" s="55">
        <f>'2019'!CJ21</f>
        <v>629</v>
      </c>
      <c r="CS175" s="56">
        <f>'2019'!CK21</f>
        <v>3504</v>
      </c>
      <c r="CT175" s="56">
        <f>'2019'!CL21</f>
        <v>10</v>
      </c>
      <c r="CU175" s="56">
        <f>'2019'!CM21</f>
        <v>34</v>
      </c>
      <c r="CV175" s="56">
        <f>'2019'!CN21</f>
        <v>101</v>
      </c>
      <c r="CW175" s="56">
        <f>'2019'!CO21</f>
        <v>14</v>
      </c>
      <c r="CX175" s="57">
        <f>'2019'!CP21</f>
        <v>6.2</v>
      </c>
      <c r="CY175" s="57">
        <f>'2019'!CQ21</f>
        <v>49.4</v>
      </c>
      <c r="CZ175" s="57">
        <f>'2019'!CR21</f>
        <v>3.65</v>
      </c>
      <c r="DA175" s="57">
        <f>'2019'!CS21</f>
        <v>40.9</v>
      </c>
      <c r="DB175" s="56">
        <f>'2019'!CT21</f>
        <v>94</v>
      </c>
      <c r="DC175" s="56">
        <f>'2019'!CU21</f>
        <v>3679</v>
      </c>
      <c r="DD175" s="56">
        <f>'2019'!CV21</f>
        <v>10</v>
      </c>
      <c r="DE175" s="56">
        <f>'2019'!CW21</f>
        <v>0</v>
      </c>
      <c r="DF175" s="58">
        <f>'2019'!CX21</f>
        <v>39</v>
      </c>
      <c r="DG175" s="55">
        <f>'2019'!CY21</f>
        <v>954</v>
      </c>
      <c r="DH175" s="56">
        <f>'2019'!CZ21</f>
        <v>2398</v>
      </c>
      <c r="DI175" s="56">
        <f>'2019'!DA21</f>
        <v>5</v>
      </c>
      <c r="DJ175" s="56">
        <f>'2019'!DB21</f>
        <v>23</v>
      </c>
      <c r="DK175" s="56">
        <f>'2019'!DC21</f>
        <v>172</v>
      </c>
      <c r="DL175" s="56">
        <f>'2019'!DD21</f>
        <v>36</v>
      </c>
      <c r="DM175" s="57">
        <f>'2019'!DE21</f>
        <v>5.5</v>
      </c>
      <c r="DN175" s="57">
        <f>'2019'!DF21</f>
        <v>57.2</v>
      </c>
      <c r="DO175" s="57">
        <f>'2019'!DG21</f>
        <v>2.98</v>
      </c>
      <c r="DP175" s="57">
        <f>'2019'!DH21</f>
        <v>32.799999999999997</v>
      </c>
      <c r="DQ175" s="56">
        <f>'2019'!DI21</f>
        <v>110</v>
      </c>
      <c r="DR175" s="56">
        <f>'2019'!DJ21</f>
        <v>5100</v>
      </c>
      <c r="DS175" s="56">
        <f>'2019'!DK21</f>
        <v>21</v>
      </c>
      <c r="DT175" s="56">
        <f>'2019'!DL21</f>
        <v>0</v>
      </c>
      <c r="DU175" s="58">
        <f>'2019'!DM21</f>
        <v>51</v>
      </c>
    </row>
    <row r="176" spans="1:125" ht="15.75" customHeight="1" x14ac:dyDescent="0.2">
      <c r="A176" s="33">
        <f t="shared" si="0"/>
        <v>174</v>
      </c>
      <c r="B176" s="11">
        <f>'2025'!A31</f>
        <v>29</v>
      </c>
      <c r="C176" s="11">
        <v>2025</v>
      </c>
      <c r="D176" s="34" t="str">
        <f>'2025'!B31</f>
        <v>Lan Larison</v>
      </c>
      <c r="E176" s="14">
        <f>'2025'!C31</f>
        <v>4.8888888888888893</v>
      </c>
      <c r="F176" s="14">
        <f t="shared" si="6"/>
        <v>29.799999999999997</v>
      </c>
      <c r="G176" s="35">
        <f t="shared" si="2"/>
        <v>-0.96793690090138684</v>
      </c>
      <c r="H176" s="36" t="str">
        <f>'2025'!D31</f>
        <v>UC Davis</v>
      </c>
      <c r="I176" s="37">
        <f>'2025'!E31</f>
        <v>11</v>
      </c>
      <c r="J176" s="38">
        <f>'2025'!F31</f>
        <v>36683</v>
      </c>
      <c r="K176" s="39">
        <f>'2025'!G31</f>
        <v>24.904109589041095</v>
      </c>
      <c r="L176" s="39" t="str">
        <f>'2025'!H31</f>
        <v>RS SR</v>
      </c>
      <c r="M176" s="39">
        <f>'2025'!I31</f>
        <v>24.906849315068492</v>
      </c>
      <c r="N176" s="39" t="str">
        <f t="shared" si="3"/>
        <v>FREAK</v>
      </c>
      <c r="O176" s="39" t="str">
        <f t="shared" si="9"/>
        <v>HORSE</v>
      </c>
      <c r="P176" s="37">
        <f>'2025'!J31</f>
        <v>72</v>
      </c>
      <c r="Q176" s="37">
        <f>'2025'!K31</f>
        <v>215</v>
      </c>
      <c r="R176" s="37">
        <f>'2025'!L31</f>
        <v>4.46</v>
      </c>
      <c r="S176" s="40">
        <f>'2025'!M31</f>
        <v>0</v>
      </c>
      <c r="T176" s="41">
        <f>'2025'!N31</f>
        <v>0.1460624725032996</v>
      </c>
      <c r="U176" s="42">
        <f>'2025'!O31</f>
        <v>0.10012285012285012</v>
      </c>
      <c r="V176" s="42">
        <f>'2025'!P31</f>
        <v>0.15006540833489068</v>
      </c>
      <c r="W176" s="42">
        <f>'2025'!Q31</f>
        <v>0.30576967998131277</v>
      </c>
      <c r="X176" s="42">
        <f>'2025'!R31</f>
        <v>0.35411585365853659</v>
      </c>
      <c r="Y176" s="42">
        <f>'2025'!S31</f>
        <v>0.35411585365853659</v>
      </c>
      <c r="Z176" s="42">
        <f>'2025'!T31</f>
        <v>0.19476371951219515</v>
      </c>
      <c r="AA176" s="42">
        <f>'2025'!U31</f>
        <v>8.0032336297493942E-2</v>
      </c>
      <c r="AB176" s="42">
        <f>'2025'!V31</f>
        <v>0.18371742407925909</v>
      </c>
      <c r="AC176" s="42">
        <f>'2025'!W31</f>
        <v>0.18371742407925909</v>
      </c>
      <c r="AD176" s="43">
        <f>'2025'!X31</f>
        <v>0.1010445832435925</v>
      </c>
      <c r="AE176" s="44">
        <f>'2025'!Y31</f>
        <v>22.263013698630136</v>
      </c>
      <c r="AF176" s="45">
        <f>'2025'!Z31</f>
        <v>108.67484282052182</v>
      </c>
      <c r="AG176" s="45">
        <f>'2025'!AA31</f>
        <v>29.15605709876543</v>
      </c>
      <c r="AH176" s="45">
        <f>'2025'!AB31</f>
        <v>0.24431818181818182</v>
      </c>
      <c r="AI176" s="45">
        <f>'2025'!AC31</f>
        <v>6.3125</v>
      </c>
      <c r="AJ176" s="45">
        <f t="shared" si="4"/>
        <v>12.439393939393939</v>
      </c>
      <c r="AK176" s="45">
        <f t="shared" si="43"/>
        <v>0.18624641833810887</v>
      </c>
      <c r="AL176" s="45">
        <f>'2025'!AD31</f>
        <v>105</v>
      </c>
      <c r="AM176" s="45">
        <f>'2025'!AE31</f>
        <v>3.98</v>
      </c>
      <c r="AN176" s="46">
        <f>'2025'!AF31</f>
        <v>50</v>
      </c>
      <c r="AO176" s="47">
        <f>'2025'!AG31</f>
        <v>3</v>
      </c>
      <c r="AP176" s="48">
        <f>'2025'!AH31</f>
        <v>9</v>
      </c>
      <c r="AQ176" s="48">
        <f>'2025'!AI31</f>
        <v>1</v>
      </c>
      <c r="AR176" s="48">
        <f>'2025'!AJ31</f>
        <v>9</v>
      </c>
      <c r="AS176" s="48">
        <f>'2025'!AK31</f>
        <v>6</v>
      </c>
      <c r="AT176" s="48">
        <f>'2025'!AL31</f>
        <v>4</v>
      </c>
      <c r="AU176" s="48">
        <f>'2025'!AM31</f>
        <v>4</v>
      </c>
      <c r="AV176" s="48">
        <f>'2025'!AN31</f>
        <v>4</v>
      </c>
      <c r="AW176" s="49">
        <f>'2025'!AO31</f>
        <v>0</v>
      </c>
      <c r="AX176" s="50">
        <f>'2025'!AP31</f>
        <v>0</v>
      </c>
      <c r="AY176" s="55">
        <f>'2025'!AQ31</f>
        <v>327</v>
      </c>
      <c r="AZ176" s="56">
        <f>'2025'!AR31</f>
        <v>1132</v>
      </c>
      <c r="BA176" s="56">
        <f>'2025'!AS31</f>
        <v>4</v>
      </c>
      <c r="BB176" s="56">
        <f>'2025'!AT31</f>
        <v>12</v>
      </c>
      <c r="BC176" s="56">
        <f>'2025'!AU31</f>
        <v>56</v>
      </c>
      <c r="BD176" s="56">
        <f>'2025'!AV31</f>
        <v>6</v>
      </c>
      <c r="BE176" s="57">
        <f>'2025'!AW31</f>
        <v>5.8392857142857144</v>
      </c>
      <c r="BF176" s="57">
        <f>'2025'!AX31</f>
        <v>40.1</v>
      </c>
      <c r="BG176" s="57">
        <f>'2025'!AY31</f>
        <v>3.71</v>
      </c>
      <c r="BH176" s="57">
        <f>'2025'!AZ31</f>
        <v>33.299999999999997</v>
      </c>
      <c r="BI176" s="56">
        <f>'2025'!BA31</f>
        <v>5</v>
      </c>
      <c r="BJ176" s="56">
        <f>'2025'!BB31</f>
        <v>1141</v>
      </c>
      <c r="BK176" s="56">
        <f>'2025'!BC31</f>
        <v>1</v>
      </c>
      <c r="BL176" s="56">
        <f>'2025'!BD31</f>
        <v>0</v>
      </c>
      <c r="BM176" s="58">
        <f>'2025'!BE31</f>
        <v>10</v>
      </c>
      <c r="BN176" s="55">
        <f>'2025'!BF31</f>
        <v>237</v>
      </c>
      <c r="BO176" s="56">
        <f>'2025'!BG31</f>
        <v>2109</v>
      </c>
      <c r="BP176" s="56">
        <f>'2025'!BH31</f>
        <v>3</v>
      </c>
      <c r="BQ176" s="56">
        <f>'2025'!BI31</f>
        <v>19</v>
      </c>
      <c r="BR176" s="56">
        <f>'2025'!BJ31</f>
        <v>56</v>
      </c>
      <c r="BS176" s="56">
        <f>'2025'!BK31</f>
        <v>8</v>
      </c>
      <c r="BT176" s="57">
        <f>'2025'!BL31</f>
        <v>4.2321428571428568</v>
      </c>
      <c r="BU176" s="57">
        <f>'2025'!BM31</f>
        <v>50.9</v>
      </c>
      <c r="BV176" s="57">
        <f>'2025'!BN31</f>
        <v>3.18</v>
      </c>
      <c r="BW176" s="57">
        <f>'2025'!BO31</f>
        <v>27</v>
      </c>
      <c r="BX176" s="56">
        <f>'2025'!BP31</f>
        <v>252</v>
      </c>
      <c r="BY176" s="56">
        <f>'2025'!BQ31</f>
        <v>2775</v>
      </c>
      <c r="BZ176" s="56">
        <f>'2025'!BR31</f>
        <v>19</v>
      </c>
      <c r="CA176" s="56">
        <f>'2025'!BS31</f>
        <v>1</v>
      </c>
      <c r="CB176" s="58">
        <f>'2025'!BT31</f>
        <v>19</v>
      </c>
      <c r="CC176" s="55">
        <f>'2025'!BU31</f>
        <v>469</v>
      </c>
      <c r="CD176" s="56">
        <f>'2025'!BV31</f>
        <v>2106</v>
      </c>
      <c r="CE176" s="56">
        <f>'2025'!BW31</f>
        <v>4</v>
      </c>
      <c r="CF176" s="56">
        <f>'2025'!BX31</f>
        <v>24</v>
      </c>
      <c r="CG176" s="56">
        <f>'2025'!BY31</f>
        <v>62</v>
      </c>
      <c r="CH176" s="56">
        <f>'2025'!BZ31</f>
        <v>15</v>
      </c>
      <c r="CI176" s="57">
        <f>'2025'!CA31</f>
        <v>7.564516129032258</v>
      </c>
      <c r="CJ176" s="57">
        <f>'2025'!CB31</f>
        <v>83</v>
      </c>
      <c r="CK176" s="57">
        <f>'2025'!CC31</f>
        <v>4.24</v>
      </c>
      <c r="CL176" s="57">
        <f>'2025'!CD31</f>
        <v>52.7</v>
      </c>
      <c r="CM176" s="56">
        <f>'2025'!CE31</f>
        <v>334</v>
      </c>
      <c r="CN176" s="56">
        <f>'2025'!CF31</f>
        <v>3245</v>
      </c>
      <c r="CO176" s="56">
        <f>'2025'!CG31</f>
        <v>26</v>
      </c>
      <c r="CP176" s="56">
        <f>'2025'!CH31</f>
        <v>1</v>
      </c>
      <c r="CQ176" s="58">
        <f>'2025'!CI31</f>
        <v>23</v>
      </c>
      <c r="CR176" s="55">
        <f>'2025'!CJ31</f>
        <v>1111</v>
      </c>
      <c r="CS176" s="56">
        <f>'2025'!CK31</f>
        <v>1807</v>
      </c>
      <c r="CT176" s="56">
        <f>'2025'!CL31</f>
        <v>13</v>
      </c>
      <c r="CU176" s="56">
        <f>'2025'!CM31</f>
        <v>15</v>
      </c>
      <c r="CV176" s="56">
        <f>'2025'!CN31</f>
        <v>176</v>
      </c>
      <c r="CW176" s="56">
        <f>'2025'!CO31</f>
        <v>43</v>
      </c>
      <c r="CX176" s="57">
        <f>'2025'!CP31</f>
        <v>6.3125</v>
      </c>
      <c r="CY176" s="57">
        <f>'2025'!CQ31</f>
        <v>105</v>
      </c>
      <c r="CZ176" s="57">
        <f>'2025'!CR31</f>
        <v>3.98</v>
      </c>
      <c r="DA176" s="57">
        <f>'2025'!CS31</f>
        <v>50</v>
      </c>
      <c r="DB176" s="56">
        <f>'2025'!CT31</f>
        <v>198</v>
      </c>
      <c r="DC176" s="56">
        <f>'2025'!CU31</f>
        <v>2474</v>
      </c>
      <c r="DD176" s="56">
        <f>'2025'!CV31</f>
        <v>21</v>
      </c>
      <c r="DE176" s="56">
        <f>'2025'!CW31</f>
        <v>2</v>
      </c>
      <c r="DF176" s="58">
        <f>'2025'!CX31</f>
        <v>15</v>
      </c>
      <c r="DG176" s="55">
        <f>'2025'!CY31</f>
        <v>1470</v>
      </c>
      <c r="DH176" s="56">
        <f>'2025'!CZ31</f>
        <v>1917</v>
      </c>
      <c r="DI176" s="56">
        <f>'2025'!DA31</f>
        <v>17</v>
      </c>
      <c r="DJ176" s="56">
        <f>'2025'!DB31</f>
        <v>21</v>
      </c>
      <c r="DK176" s="56">
        <f>'2025'!DC31</f>
        <v>284</v>
      </c>
      <c r="DL176" s="56">
        <f>'2025'!DD31</f>
        <v>60</v>
      </c>
      <c r="DM176" s="57">
        <f>'2025'!DE31</f>
        <v>5.176056338028169</v>
      </c>
      <c r="DN176" s="57">
        <f>'2025'!DF31</f>
        <v>72.599999999999994</v>
      </c>
      <c r="DO176" s="57">
        <f>'2025'!DG31</f>
        <v>3.29</v>
      </c>
      <c r="DP176" s="57">
        <f>'2025'!DH31</f>
        <v>37.1</v>
      </c>
      <c r="DQ176" s="56">
        <f>'2025'!DI31</f>
        <v>853</v>
      </c>
      <c r="DR176" s="56">
        <f>'2025'!DJ31</f>
        <v>4643</v>
      </c>
      <c r="DS176" s="56">
        <f>'2025'!DK31</f>
        <v>65</v>
      </c>
      <c r="DT176" s="56">
        <f>'2025'!DL31</f>
        <v>6</v>
      </c>
      <c r="DU176" s="58">
        <f>'2025'!DM31</f>
        <v>39</v>
      </c>
    </row>
    <row r="177" spans="1:125" ht="15.75" customHeight="1" x14ac:dyDescent="0.2">
      <c r="A177" s="33">
        <f t="shared" si="0"/>
        <v>175</v>
      </c>
      <c r="B177" s="11">
        <f>'2018'!A18</f>
        <v>16</v>
      </c>
      <c r="C177" s="11">
        <v>2018</v>
      </c>
      <c r="D177" s="34" t="str">
        <f>'2018'!B18</f>
        <v>Jordan Wilkins</v>
      </c>
      <c r="E177" s="14">
        <f>'2018'!C18</f>
        <v>4.8555555555555552</v>
      </c>
      <c r="F177" s="14">
        <f t="shared" si="6"/>
        <v>29.4</v>
      </c>
      <c r="G177" s="35">
        <f t="shared" si="2"/>
        <v>-0.98164565748802635</v>
      </c>
      <c r="H177" s="36" t="str">
        <f>'2018'!D18</f>
        <v>Ole Miss</v>
      </c>
      <c r="I177" s="37">
        <f>'2018'!E18</f>
        <v>1</v>
      </c>
      <c r="J177" s="38">
        <f>'2018'!F18</f>
        <v>34533</v>
      </c>
      <c r="K177" s="39">
        <f>'2018'!G18</f>
        <v>30.794520547945204</v>
      </c>
      <c r="L177" s="39" t="str">
        <f>'2018'!H18</f>
        <v>SR</v>
      </c>
      <c r="M177" s="39">
        <f>'2018'!I18</f>
        <v>23.789041095890411</v>
      </c>
      <c r="N177" s="39" t="str">
        <f t="shared" si="3"/>
        <v>BELL COW</v>
      </c>
      <c r="O177" s="39" t="str">
        <f t="shared" si="9"/>
        <v>+RECEIVER</v>
      </c>
      <c r="P177" s="37">
        <f>'2018'!J18</f>
        <v>71</v>
      </c>
      <c r="Q177" s="37">
        <f>'2018'!K18</f>
        <v>217</v>
      </c>
      <c r="R177" s="37">
        <f>'2018'!L18</f>
        <v>4.53</v>
      </c>
      <c r="S177" s="40">
        <f>'2018'!M18</f>
        <v>169</v>
      </c>
      <c r="T177" s="41">
        <f>'2018'!N18</f>
        <v>0</v>
      </c>
      <c r="U177" s="42">
        <f>'2018'!O18</f>
        <v>6.8098384728340677E-2</v>
      </c>
      <c r="V177" s="42">
        <f>'2018'!P18</f>
        <v>6.8043381369781608E-2</v>
      </c>
      <c r="W177" s="42">
        <f>'2018'!Q18</f>
        <v>0</v>
      </c>
      <c r="X177" s="42">
        <f>'2018'!R18</f>
        <v>0.22602739726027396</v>
      </c>
      <c r="Y177" s="42">
        <f>'2018'!S18</f>
        <v>0.22602739726027396</v>
      </c>
      <c r="Z177" s="42">
        <f>'2018'!T18</f>
        <v>0.22602739726027396</v>
      </c>
      <c r="AA177" s="42">
        <f>'2018'!U18</f>
        <v>0</v>
      </c>
      <c r="AB177" s="42">
        <f>'2018'!V18</f>
        <v>6.1913219994925148E-2</v>
      </c>
      <c r="AC177" s="42">
        <f>'2018'!W18</f>
        <v>6.1913219994925148E-2</v>
      </c>
      <c r="AD177" s="43">
        <f>'2018'!X18</f>
        <v>6.1913219994925148E-2</v>
      </c>
      <c r="AE177" s="44">
        <f>'2018'!Y18</f>
        <v>23.150684931506849</v>
      </c>
      <c r="AF177" s="45">
        <f>'2018'!Z18</f>
        <v>103.06160972821449</v>
      </c>
      <c r="AG177" s="45">
        <f>'2018'!AA18</f>
        <v>30.262051180321365</v>
      </c>
      <c r="AH177" s="45">
        <f>'2018'!AB18</f>
        <v>0.20645161290322581</v>
      </c>
      <c r="AI177" s="45">
        <f>'2018'!AC18</f>
        <v>6.5</v>
      </c>
      <c r="AJ177" s="45">
        <f t="shared" si="4"/>
        <v>9.8484848484848477</v>
      </c>
      <c r="AK177" s="45">
        <f t="shared" si="43"/>
        <v>0.14835164835164835</v>
      </c>
      <c r="AL177" s="45">
        <f>'2018'!AD18</f>
        <v>79</v>
      </c>
      <c r="AM177" s="45">
        <f>'2018'!AE18</f>
        <v>3.34</v>
      </c>
      <c r="AN177" s="46">
        <f>'2018'!AF18</f>
        <v>47.7</v>
      </c>
      <c r="AO177" s="47">
        <f>'2018'!AG18</f>
        <v>4</v>
      </c>
      <c r="AP177" s="48">
        <f>'2018'!AH18</f>
        <v>6</v>
      </c>
      <c r="AQ177" s="48">
        <f>'2018'!AI18</f>
        <v>0</v>
      </c>
      <c r="AR177" s="48">
        <f t="shared" ref="AR177:AR184" si="63">IF(AF177&gt;113.25,10,IF(AF177&gt;=107.84,9,IF(AF177&gt;=105.37,8,IF(AF177&gt;=103.25,7,IF(AF177&gt;=100.55,6,IF(AF177&gt;=98.75,5,IF(AF177&gt;=96.08,4,IF(AF177&gt;=94.39,3,IF(AF177&gt;=88.43,2,IF(AF177&gt;=85.16,1,IF(AF177&lt;85.16,0,FALSE)))))))))))</f>
        <v>6</v>
      </c>
      <c r="AS177" s="48">
        <f>'2018'!AK18</f>
        <v>4</v>
      </c>
      <c r="AT177" s="48">
        <f>'2018'!AL18</f>
        <v>5</v>
      </c>
      <c r="AU177" s="48">
        <f>'2018'!AM18</f>
        <v>2</v>
      </c>
      <c r="AV177" s="48">
        <f>'2018'!AN18</f>
        <v>1</v>
      </c>
      <c r="AW177" s="49" t="str">
        <f t="shared" ref="AW177:AW183" si="64">IF(S177=1,10,IF(S177=2,7,IF(S177=3,6,IF(S177=4,4,IF(S177=5,3,IF(S177=6,2,IF(S177=7,1,IF(S177=0,0,"-"))))))))</f>
        <v>-</v>
      </c>
      <c r="AX177" s="50">
        <f>'2018'!AP18</f>
        <v>0</v>
      </c>
      <c r="AY177" s="55">
        <f>'2018'!AQ18</f>
        <v>0</v>
      </c>
      <c r="AZ177" s="56">
        <f>'2018'!AR18</f>
        <v>2470</v>
      </c>
      <c r="BA177" s="56">
        <f>'2018'!AS18</f>
        <v>0</v>
      </c>
      <c r="BB177" s="56">
        <f>'2018'!AT18</f>
        <v>0</v>
      </c>
      <c r="BC177" s="56">
        <f>'2018'!AU18</f>
        <v>0</v>
      </c>
      <c r="BD177" s="56">
        <f>'2018'!AV18</f>
        <v>0</v>
      </c>
      <c r="BE177" s="57">
        <f>'2018'!AW18</f>
        <v>0</v>
      </c>
      <c r="BF177" s="57">
        <f>'2018'!AX18</f>
        <v>0</v>
      </c>
      <c r="BG177" s="57">
        <f>'2018'!AY18</f>
        <v>0</v>
      </c>
      <c r="BH177" s="57">
        <f>'2018'!AZ18</f>
        <v>0</v>
      </c>
      <c r="BI177" s="56">
        <f>'2018'!BA18</f>
        <v>0</v>
      </c>
      <c r="BJ177" s="56">
        <f>'2018'!BB18</f>
        <v>3683</v>
      </c>
      <c r="BK177" s="56">
        <f>'2018'!BC18</f>
        <v>0</v>
      </c>
      <c r="BL177" s="56">
        <f>'2018'!BD18</f>
        <v>0</v>
      </c>
      <c r="BM177" s="58">
        <f>'2018'!BE18</f>
        <v>0</v>
      </c>
      <c r="BN177" s="55">
        <f>'2018'!BF18</f>
        <v>365</v>
      </c>
      <c r="BO177" s="56">
        <f>'2018'!BG18</f>
        <v>2021</v>
      </c>
      <c r="BP177" s="56">
        <f>'2018'!BH18</f>
        <v>1</v>
      </c>
      <c r="BQ177" s="56">
        <f>'2018'!BI18</f>
        <v>0</v>
      </c>
      <c r="BR177" s="56">
        <f>'2018'!BJ18</f>
        <v>52</v>
      </c>
      <c r="BS177" s="56">
        <f>'2018'!BK18</f>
        <v>15</v>
      </c>
      <c r="BT177" s="57">
        <f>'2018'!BL18</f>
        <v>7</v>
      </c>
      <c r="BU177" s="57">
        <f>'2018'!BM18</f>
        <v>99.1</v>
      </c>
      <c r="BV177" s="57">
        <f>'2018'!BN18</f>
        <v>3.5</v>
      </c>
      <c r="BW177" s="57">
        <f>'2018'!BO18</f>
        <v>56.2</v>
      </c>
      <c r="BX177" s="56">
        <f>'2018'!BP18</f>
        <v>6</v>
      </c>
      <c r="BY177" s="56">
        <f>'2018'!BQ18</f>
        <v>3427</v>
      </c>
      <c r="BZ177" s="56">
        <f>'2018'!BR18</f>
        <v>1</v>
      </c>
      <c r="CA177" s="56">
        <f>'2018'!BS18</f>
        <v>0</v>
      </c>
      <c r="CB177" s="58">
        <f>'2018'!BT18</f>
        <v>0</v>
      </c>
      <c r="CC177" s="55">
        <f>'2018'!BU18</f>
        <v>383</v>
      </c>
      <c r="CD177" s="56">
        <f>'2018'!BV18</f>
        <v>2380</v>
      </c>
      <c r="CE177" s="56">
        <f>'2018'!BW18</f>
        <v>4</v>
      </c>
      <c r="CF177" s="56">
        <f>'2018'!BX18</f>
        <v>0</v>
      </c>
      <c r="CG177" s="56">
        <f>'2018'!BY18</f>
        <v>72</v>
      </c>
      <c r="CH177" s="56">
        <f>'2018'!BZ18</f>
        <v>16</v>
      </c>
      <c r="CI177" s="57">
        <f>'2018'!CA18</f>
        <v>5.3</v>
      </c>
      <c r="CJ177" s="57">
        <f>'2018'!CB18</f>
        <v>67.8</v>
      </c>
      <c r="CK177" s="57">
        <f>'2018'!CC18</f>
        <v>3.26</v>
      </c>
      <c r="CL177" s="57">
        <f>'2018'!CD18</f>
        <v>35</v>
      </c>
      <c r="CM177" s="56">
        <f>'2018'!CE18</f>
        <v>75</v>
      </c>
      <c r="CN177" s="56">
        <f>'2018'!CF18</f>
        <v>4351</v>
      </c>
      <c r="CO177" s="56">
        <f>'2018'!CG18</f>
        <v>5</v>
      </c>
      <c r="CP177" s="56">
        <f>'2018'!CH18</f>
        <v>0</v>
      </c>
      <c r="CQ177" s="58">
        <f>'2018'!CI18</f>
        <v>0</v>
      </c>
      <c r="CR177" s="55">
        <f>'2018'!CJ18</f>
        <v>0</v>
      </c>
      <c r="CS177" s="56">
        <f>'2018'!CK18</f>
        <v>1793</v>
      </c>
      <c r="CT177" s="56">
        <f>'2018'!CL18</f>
        <v>0</v>
      </c>
      <c r="CU177" s="56">
        <f>'2018'!CM18</f>
        <v>0</v>
      </c>
      <c r="CV177" s="56">
        <f>'2018'!CN18</f>
        <v>0</v>
      </c>
      <c r="CW177" s="56">
        <f>'2018'!CO18</f>
        <v>0</v>
      </c>
      <c r="CX177" s="57">
        <f>'2018'!CP18</f>
        <v>0</v>
      </c>
      <c r="CY177" s="57">
        <f>'2018'!CQ18</f>
        <v>0</v>
      </c>
      <c r="CZ177" s="57">
        <f>'2018'!CR18</f>
        <v>0</v>
      </c>
      <c r="DA177" s="57">
        <f>'2018'!CS18</f>
        <v>0</v>
      </c>
      <c r="DB177" s="56">
        <f>'2018'!CT18</f>
        <v>0</v>
      </c>
      <c r="DC177" s="56">
        <f>'2018'!CU18</f>
        <v>3779</v>
      </c>
      <c r="DD177" s="56">
        <f>'2018'!CV18</f>
        <v>0</v>
      </c>
      <c r="DE177" s="56">
        <f>'2018'!CW18</f>
        <v>0</v>
      </c>
      <c r="DF177" s="58">
        <f>'2018'!CX18</f>
        <v>0</v>
      </c>
      <c r="DG177" s="55">
        <f>'2018'!CY18</f>
        <v>1010</v>
      </c>
      <c r="DH177" s="56">
        <f>'2018'!CZ18</f>
        <v>1607</v>
      </c>
      <c r="DI177" s="56">
        <f>'2018'!DA18</f>
        <v>9</v>
      </c>
      <c r="DJ177" s="56">
        <f>'2018'!DB18</f>
        <v>0</v>
      </c>
      <c r="DK177" s="56">
        <f>'2018'!DC18</f>
        <v>155</v>
      </c>
      <c r="DL177" s="56">
        <f>'2018'!DD18</f>
        <v>32</v>
      </c>
      <c r="DM177" s="57">
        <f>'2018'!DE18</f>
        <v>6.5</v>
      </c>
      <c r="DN177" s="57">
        <f>'2018'!DF18</f>
        <v>79</v>
      </c>
      <c r="DO177" s="57">
        <f>'2018'!DG18</f>
        <v>3.34</v>
      </c>
      <c r="DP177" s="57">
        <f>'2018'!DH18</f>
        <v>47.7</v>
      </c>
      <c r="DQ177" s="56">
        <f>'2018'!DI18</f>
        <v>244</v>
      </c>
      <c r="DR177" s="56">
        <f>'2018'!DJ18</f>
        <v>3941</v>
      </c>
      <c r="DS177" s="56">
        <f>'2018'!DK18</f>
        <v>27</v>
      </c>
      <c r="DT177" s="56">
        <f>'2018'!DL18</f>
        <v>0</v>
      </c>
      <c r="DU177" s="58">
        <f>'2018'!DM18</f>
        <v>0</v>
      </c>
    </row>
    <row r="178" spans="1:125" ht="15.75" customHeight="1" x14ac:dyDescent="0.2">
      <c r="A178" s="33">
        <f t="shared" si="0"/>
        <v>176</v>
      </c>
      <c r="B178" s="11">
        <f>'2022'!A26</f>
        <v>24</v>
      </c>
      <c r="C178" s="11">
        <v>2022</v>
      </c>
      <c r="D178" s="34" t="str">
        <f>'2022'!B26</f>
        <v>Jashaun Corbin</v>
      </c>
      <c r="E178" s="14">
        <f>'2022'!C26</f>
        <v>4.8111111111111118</v>
      </c>
      <c r="F178" s="14">
        <f t="shared" si="6"/>
        <v>28.999999999999996</v>
      </c>
      <c r="G178" s="35">
        <f t="shared" si="2"/>
        <v>-0.99992399960354483</v>
      </c>
      <c r="H178" s="36" t="str">
        <f>'2022'!D26</f>
        <v>Florida State</v>
      </c>
      <c r="I178" s="37">
        <f>'2022'!E26</f>
        <v>4</v>
      </c>
      <c r="J178" s="38">
        <f>'2022'!F26</f>
        <v>36758</v>
      </c>
      <c r="K178" s="39">
        <f>'2022'!G26</f>
        <v>24.698630136986303</v>
      </c>
      <c r="L178" s="39" t="str">
        <f>'2022'!H26</f>
        <v>JR</v>
      </c>
      <c r="M178" s="39">
        <f>'2022'!I26</f>
        <v>21.701369863013699</v>
      </c>
      <c r="N178" s="39" t="str">
        <f t="shared" si="3"/>
        <v>BELL COW</v>
      </c>
      <c r="O178" s="39" t="str">
        <f t="shared" si="9"/>
        <v>+RECEIVER</v>
      </c>
      <c r="P178" s="37">
        <f>'2022'!J26</f>
        <v>71</v>
      </c>
      <c r="Q178" s="37">
        <f>'2022'!K26</f>
        <v>202</v>
      </c>
      <c r="R178" s="37">
        <f>'2022'!L26</f>
        <v>4.5199999999999996</v>
      </c>
      <c r="S178" s="40">
        <f>'2022'!M26</f>
        <v>0</v>
      </c>
      <c r="T178" s="41">
        <f>'2022'!N26</f>
        <v>0</v>
      </c>
      <c r="U178" s="42">
        <f>'2022'!O26</f>
        <v>9.8469271190312999E-2</v>
      </c>
      <c r="V178" s="42">
        <f>'2022'!P26</f>
        <v>2.983619344773791E-2</v>
      </c>
      <c r="W178" s="42">
        <f>'2022'!Q26</f>
        <v>0.14537815126050421</v>
      </c>
      <c r="X178" s="42">
        <f>'2022'!R26</f>
        <v>0.22473637961335677</v>
      </c>
      <c r="Y178" s="42">
        <f>'2022'!S26</f>
        <v>0.22473637961335677</v>
      </c>
      <c r="Z178" s="42">
        <f>'2022'!T26</f>
        <v>0.2022627416520211</v>
      </c>
      <c r="AA178" s="42">
        <f>'2022'!U26</f>
        <v>6.4935064935064929E-2</v>
      </c>
      <c r="AB178" s="42">
        <f>'2022'!V26</f>
        <v>5.9528730880529145E-2</v>
      </c>
      <c r="AC178" s="42">
        <f>'2022'!W26</f>
        <v>6.223189790779704E-2</v>
      </c>
      <c r="AD178" s="43">
        <f>'2022'!X26</f>
        <v>5.6008708117017338E-2</v>
      </c>
      <c r="AE178" s="44">
        <f>'2022'!Y26</f>
        <v>21.054794520547944</v>
      </c>
      <c r="AF178" s="45">
        <f>'2022'!Z26</f>
        <v>96.789361711901662</v>
      </c>
      <c r="AG178" s="45">
        <f>'2022'!AA26</f>
        <v>28.170204324538783</v>
      </c>
      <c r="AH178" s="45">
        <f>'2022'!AB26</f>
        <v>0.19014084507042253</v>
      </c>
      <c r="AI178" s="45">
        <f>'2022'!AC26</f>
        <v>6.2</v>
      </c>
      <c r="AJ178" s="45">
        <f t="shared" si="4"/>
        <v>7.3469387755102042</v>
      </c>
      <c r="AK178" s="45">
        <f t="shared" si="43"/>
        <v>0.14457831325301204</v>
      </c>
      <c r="AL178" s="45">
        <f>'2022'!AD26</f>
        <v>92.4</v>
      </c>
      <c r="AM178" s="45">
        <f>'2022'!AE26</f>
        <v>4.57</v>
      </c>
      <c r="AN178" s="46">
        <f>'2022'!AF26</f>
        <v>47.1</v>
      </c>
      <c r="AO178" s="47">
        <f>'2022'!AG26</f>
        <v>4</v>
      </c>
      <c r="AP178" s="48">
        <f>'2022'!AH26</f>
        <v>6</v>
      </c>
      <c r="AQ178" s="48">
        <f>'2022'!AI26</f>
        <v>3</v>
      </c>
      <c r="AR178" s="48">
        <f t="shared" si="63"/>
        <v>4</v>
      </c>
      <c r="AS178" s="48">
        <f>'2022'!AK26</f>
        <v>3</v>
      </c>
      <c r="AT178" s="48">
        <f>'2022'!AL26</f>
        <v>4</v>
      </c>
      <c r="AU178" s="48">
        <f>'2022'!AM26</f>
        <v>3</v>
      </c>
      <c r="AV178" s="48">
        <f>'2022'!AN26</f>
        <v>7</v>
      </c>
      <c r="AW178" s="49">
        <f t="shared" si="64"/>
        <v>0</v>
      </c>
      <c r="AX178" s="50">
        <f>'2022'!AP26</f>
        <v>0</v>
      </c>
      <c r="AY178" s="55">
        <f>'2022'!AQ26</f>
        <v>0</v>
      </c>
      <c r="AZ178" s="56">
        <f>'2022'!AR26</f>
        <v>2024</v>
      </c>
      <c r="BA178" s="56">
        <f>'2022'!AS26</f>
        <v>0</v>
      </c>
      <c r="BB178" s="56">
        <f>'2022'!AT26</f>
        <v>18</v>
      </c>
      <c r="BC178" s="56">
        <f>'2022'!AU26</f>
        <v>0</v>
      </c>
      <c r="BD178" s="56">
        <f>'2022'!AV26</f>
        <v>0</v>
      </c>
      <c r="BE178" s="57">
        <f>'2022'!AW26</f>
        <v>0</v>
      </c>
      <c r="BF178" s="57">
        <f>'2022'!AX26</f>
        <v>0</v>
      </c>
      <c r="BG178" s="57">
        <f>'2022'!AY26</f>
        <v>0</v>
      </c>
      <c r="BH178" s="57">
        <f>'2022'!AZ26</f>
        <v>0</v>
      </c>
      <c r="BI178" s="56">
        <f>'2022'!BA26</f>
        <v>0</v>
      </c>
      <c r="BJ178" s="56">
        <f>'2022'!BB26</f>
        <v>3266</v>
      </c>
      <c r="BK178" s="56">
        <f>'2022'!BC26</f>
        <v>0</v>
      </c>
      <c r="BL178" s="56">
        <f>'2022'!BD26</f>
        <v>0</v>
      </c>
      <c r="BM178" s="58">
        <f>'2022'!BE26</f>
        <v>22</v>
      </c>
      <c r="BN178" s="55">
        <f>'2022'!BF26</f>
        <v>346</v>
      </c>
      <c r="BO178" s="56">
        <f>'2022'!BG26</f>
        <v>1093</v>
      </c>
      <c r="BP178" s="56">
        <f>'2022'!BH26</f>
        <v>1</v>
      </c>
      <c r="BQ178" s="56">
        <f>'2022'!BI26</f>
        <v>11</v>
      </c>
      <c r="BR178" s="56">
        <f>'2022'!BJ26</f>
        <v>61</v>
      </c>
      <c r="BS178" s="56">
        <f>'2022'!BK26</f>
        <v>8</v>
      </c>
      <c r="BT178" s="57">
        <f>'2022'!BL26</f>
        <v>5.7</v>
      </c>
      <c r="BU178" s="57">
        <f>'2022'!BM26</f>
        <v>37.5</v>
      </c>
      <c r="BV178" s="57">
        <f>'2022'!BN26</f>
        <v>3.33</v>
      </c>
      <c r="BW178" s="57">
        <f>'2022'!BO26</f>
        <v>43.6</v>
      </c>
      <c r="BX178" s="56">
        <f>'2022'!BP26</f>
        <v>85</v>
      </c>
      <c r="BY178" s="56">
        <f>'2022'!BQ26</f>
        <v>3284</v>
      </c>
      <c r="BZ178" s="56">
        <f>'2022'!BR26</f>
        <v>0</v>
      </c>
      <c r="CA178" s="56">
        <f>'2022'!BS26</f>
        <v>0</v>
      </c>
      <c r="CB178" s="58">
        <f>'2022'!BT26</f>
        <v>25</v>
      </c>
      <c r="CC178" s="55">
        <f>'2022'!BU26</f>
        <v>137</v>
      </c>
      <c r="CD178" s="56">
        <f>'2022'!BV26</f>
        <v>2068</v>
      </c>
      <c r="CE178" s="56">
        <f>'2022'!BW26</f>
        <v>1</v>
      </c>
      <c r="CF178" s="56">
        <f>'2022'!BX26</f>
        <v>24</v>
      </c>
      <c r="CG178" s="56">
        <f>'2022'!BY26</f>
        <v>35</v>
      </c>
      <c r="CH178" s="56">
        <f>'2022'!BZ26</f>
        <v>11</v>
      </c>
      <c r="CI178" s="57">
        <f>'2022'!CA26</f>
        <v>3.9</v>
      </c>
      <c r="CJ178" s="57">
        <f>'2022'!CB26</f>
        <v>86.6</v>
      </c>
      <c r="CK178" s="57">
        <f>'2022'!CC26</f>
        <v>3.23</v>
      </c>
      <c r="CL178" s="57">
        <f>'2022'!CD26</f>
        <v>14.6</v>
      </c>
      <c r="CM178" s="56">
        <f>'2022'!CE26</f>
        <v>16</v>
      </c>
      <c r="CN178" s="56">
        <f>'2022'!CF26</f>
        <v>3060</v>
      </c>
      <c r="CO178" s="56">
        <f>'2022'!CG26</f>
        <v>6</v>
      </c>
      <c r="CP178" s="56">
        <f>'2022'!CH26</f>
        <v>0</v>
      </c>
      <c r="CQ178" s="58">
        <f>'2022'!CI26</f>
        <v>22</v>
      </c>
      <c r="CR178" s="55">
        <f>'2022'!CJ26</f>
        <v>404</v>
      </c>
      <c r="CS178" s="56">
        <f>'2022'!CK26</f>
        <v>1799</v>
      </c>
      <c r="CT178" s="56">
        <f>'2022'!CL26</f>
        <v>5</v>
      </c>
      <c r="CU178" s="56">
        <f>'2022'!CM26</f>
        <v>19</v>
      </c>
      <c r="CV178" s="56">
        <f>'2022'!CN26</f>
        <v>82</v>
      </c>
      <c r="CW178" s="56">
        <f>'2022'!CO26</f>
        <v>20</v>
      </c>
      <c r="CX178" s="57">
        <f>'2022'!CP26</f>
        <v>4.9000000000000004</v>
      </c>
      <c r="CY178" s="57">
        <f>'2022'!CQ26</f>
        <v>92.4</v>
      </c>
      <c r="CZ178" s="57">
        <f>'2022'!CR26</f>
        <v>3.89</v>
      </c>
      <c r="DA178" s="57">
        <f>'2022'!CS26</f>
        <v>30.2</v>
      </c>
      <c r="DB178" s="56">
        <f>'2022'!CT26</f>
        <v>115</v>
      </c>
      <c r="DC178" s="56">
        <f>'2022'!CU26</f>
        <v>1771</v>
      </c>
      <c r="DD178" s="56">
        <f>'2022'!CV26</f>
        <v>19</v>
      </c>
      <c r="DE178" s="56">
        <f>'2022'!CW26</f>
        <v>0</v>
      </c>
      <c r="DF178" s="58">
        <f>'2022'!CX26</f>
        <v>10</v>
      </c>
      <c r="DG178" s="55">
        <f>'2022'!CY26</f>
        <v>879</v>
      </c>
      <c r="DH178" s="56">
        <f>'2022'!CZ26</f>
        <v>2133</v>
      </c>
      <c r="DI178" s="56">
        <f>'2022'!DA26</f>
        <v>7</v>
      </c>
      <c r="DJ178" s="56">
        <f>'2022'!DB26</f>
        <v>21</v>
      </c>
      <c r="DK178" s="56">
        <f>'2022'!DC26</f>
        <v>142</v>
      </c>
      <c r="DL178" s="56">
        <f>'2022'!DD26</f>
        <v>27</v>
      </c>
      <c r="DM178" s="57">
        <f>'2022'!DE26</f>
        <v>6.2</v>
      </c>
      <c r="DN178" s="57">
        <f>'2022'!DF26</f>
        <v>82.6</v>
      </c>
      <c r="DO178" s="57">
        <f>'2022'!DG26</f>
        <v>4.57</v>
      </c>
      <c r="DP178" s="57">
        <f>'2022'!DH26</f>
        <v>47.1</v>
      </c>
      <c r="DQ178" s="56">
        <f>'2022'!DI26</f>
        <v>144</v>
      </c>
      <c r="DR178" s="56">
        <f>'2022'!DJ26</f>
        <v>2419</v>
      </c>
      <c r="DS178" s="56">
        <f>'2022'!DK26</f>
        <v>24</v>
      </c>
      <c r="DT178" s="56">
        <f>'2022'!DL26</f>
        <v>0</v>
      </c>
      <c r="DU178" s="58">
        <f>'2022'!DM26</f>
        <v>20</v>
      </c>
    </row>
    <row r="179" spans="1:125" ht="15.75" customHeight="1" x14ac:dyDescent="0.2">
      <c r="A179" s="33">
        <f t="shared" si="0"/>
        <v>177</v>
      </c>
      <c r="B179" s="11">
        <f>'2019'!A22</f>
        <v>20</v>
      </c>
      <c r="C179" s="11">
        <v>2019</v>
      </c>
      <c r="D179" s="34" t="str">
        <f>'2019'!B22</f>
        <v>Myles Gaskin</v>
      </c>
      <c r="E179" s="14">
        <f>'2019'!C22</f>
        <v>4.75</v>
      </c>
      <c r="F179" s="14">
        <f t="shared" si="6"/>
        <v>28.199999999999996</v>
      </c>
      <c r="G179" s="35">
        <f t="shared" si="2"/>
        <v>-1.0250567200123835</v>
      </c>
      <c r="H179" s="36" t="str">
        <f>'2019'!D22</f>
        <v>Washington</v>
      </c>
      <c r="I179" s="37">
        <f>'2019'!E22</f>
        <v>5</v>
      </c>
      <c r="J179" s="38">
        <f>'2019'!F22</f>
        <v>35476</v>
      </c>
      <c r="K179" s="39">
        <f>'2019'!G22</f>
        <v>28.210958904109589</v>
      </c>
      <c r="L179" s="39" t="str">
        <f>'2019'!H22</f>
        <v>SR</v>
      </c>
      <c r="M179" s="39">
        <f>'2019'!I22</f>
        <v>22.202739726027396</v>
      </c>
      <c r="N179" s="39" t="str">
        <f t="shared" si="3"/>
        <v>BELL CALF</v>
      </c>
      <c r="O179" s="39" t="str">
        <f t="shared" si="9"/>
        <v>PLODDER</v>
      </c>
      <c r="P179" s="37">
        <f>'2019'!J22</f>
        <v>69</v>
      </c>
      <c r="Q179" s="37">
        <f>'2019'!K22</f>
        <v>205</v>
      </c>
      <c r="R179" s="37">
        <f>'2019'!L22</f>
        <v>4.58</v>
      </c>
      <c r="S179" s="40">
        <f>'2019'!M22</f>
        <v>234</v>
      </c>
      <c r="T179" s="41">
        <f>'2019'!N22</f>
        <v>0</v>
      </c>
      <c r="U179" s="42">
        <f>'2019'!O22</f>
        <v>0.25152671755725192</v>
      </c>
      <c r="V179" s="42">
        <f>'2019'!P22</f>
        <v>0.23604814756917306</v>
      </c>
      <c r="W179" s="42">
        <f>'2019'!Q22</f>
        <v>0.30525516979700246</v>
      </c>
      <c r="X179" s="42">
        <f>'2019'!R22</f>
        <v>0.23204134366925064</v>
      </c>
      <c r="Y179" s="42">
        <f>'2019'!S22</f>
        <v>0.26864825673312653</v>
      </c>
      <c r="Z179" s="42">
        <f>'2019'!T22</f>
        <v>0.22835101822315754</v>
      </c>
      <c r="AA179" s="42">
        <f>'2019'!U22</f>
        <v>8.0304603669089647E-2</v>
      </c>
      <c r="AB179" s="42">
        <f>'2019'!V22</f>
        <v>2.3074617920287685E-2</v>
      </c>
      <c r="AC179" s="42">
        <f>'2019'!W22</f>
        <v>5.1689610794688666E-2</v>
      </c>
      <c r="AD179" s="43">
        <f>'2019'!X22</f>
        <v>4.3936169175485366E-2</v>
      </c>
      <c r="AE179" s="44">
        <f>'2019'!Y22</f>
        <v>18.550684931506851</v>
      </c>
      <c r="AF179" s="45">
        <f>'2019'!Z22</f>
        <v>93.179836636354054</v>
      </c>
      <c r="AG179" s="45">
        <f>'2019'!AA22</f>
        <v>30.269901281243438</v>
      </c>
      <c r="AH179" s="45">
        <f>'2019'!AB22</f>
        <v>0.17374517374517376</v>
      </c>
      <c r="AI179" s="45">
        <f>'2019'!AC22</f>
        <v>6.2</v>
      </c>
      <c r="AJ179" s="45">
        <f t="shared" si="4"/>
        <v>7.1384615384615389</v>
      </c>
      <c r="AK179" s="45">
        <f t="shared" si="43"/>
        <v>7.4999999999999997E-2</v>
      </c>
      <c r="AL179" s="45">
        <f>'2019'!AD22</f>
        <v>82.9</v>
      </c>
      <c r="AM179" s="45">
        <f>'2019'!AE22</f>
        <v>3.57</v>
      </c>
      <c r="AN179" s="46">
        <f>'2019'!AF22</f>
        <v>46</v>
      </c>
      <c r="AO179" s="47">
        <f>'2019'!AG22</f>
        <v>4</v>
      </c>
      <c r="AP179" s="48">
        <f>'2019'!AH22</f>
        <v>5</v>
      </c>
      <c r="AQ179" s="48">
        <f>'2019'!AI22</f>
        <v>9</v>
      </c>
      <c r="AR179" s="48">
        <f t="shared" si="63"/>
        <v>2</v>
      </c>
      <c r="AS179" s="48">
        <f>'2019'!AK22</f>
        <v>2</v>
      </c>
      <c r="AT179" s="48">
        <f>'2019'!AL22</f>
        <v>4</v>
      </c>
      <c r="AU179" s="48">
        <f>'2019'!AM22</f>
        <v>2</v>
      </c>
      <c r="AV179" s="48">
        <f>'2019'!AN22</f>
        <v>2</v>
      </c>
      <c r="AW179" s="49" t="str">
        <f t="shared" si="64"/>
        <v>-</v>
      </c>
      <c r="AX179" s="50">
        <f>'2019'!AP22</f>
        <v>0.25</v>
      </c>
      <c r="AY179" s="55">
        <f>'2019'!AQ22</f>
        <v>0</v>
      </c>
      <c r="AZ179" s="56">
        <f>'2019'!AR22</f>
        <v>2640</v>
      </c>
      <c r="BA179" s="56">
        <f>'2019'!AS22</f>
        <v>0</v>
      </c>
      <c r="BB179" s="56">
        <f>'2019'!AT22</f>
        <v>23</v>
      </c>
      <c r="BC179" s="56">
        <f>'2019'!AU22</f>
        <v>0</v>
      </c>
      <c r="BD179" s="56">
        <f>'2019'!AV22</f>
        <v>0</v>
      </c>
      <c r="BE179" s="57">
        <f>'2019'!AW22</f>
        <v>0</v>
      </c>
      <c r="BF179" s="57">
        <f>'2019'!AX22</f>
        <v>0</v>
      </c>
      <c r="BG179" s="57">
        <f>'2019'!AY22</f>
        <v>0</v>
      </c>
      <c r="BH179" s="57">
        <f>'2019'!AZ22</f>
        <v>0</v>
      </c>
      <c r="BI179" s="56">
        <f>'2019'!BA22</f>
        <v>0</v>
      </c>
      <c r="BJ179" s="56">
        <f>'2019'!BB22</f>
        <v>2801</v>
      </c>
      <c r="BK179" s="56">
        <f>'2019'!BC22</f>
        <v>0</v>
      </c>
      <c r="BL179" s="56">
        <f>'2019'!BD22</f>
        <v>0</v>
      </c>
      <c r="BM179" s="58">
        <f>'2019'!BE22</f>
        <v>19</v>
      </c>
      <c r="BN179" s="55">
        <f>'2019'!BF22</f>
        <v>1300</v>
      </c>
      <c r="BO179" s="56">
        <f>'2019'!BG22</f>
        <v>2130</v>
      </c>
      <c r="BP179" s="56">
        <f>'2019'!BH22</f>
        <v>14</v>
      </c>
      <c r="BQ179" s="56">
        <f>'2019'!BI22</f>
        <v>27</v>
      </c>
      <c r="BR179" s="56">
        <f>'2019'!BJ22</f>
        <v>226</v>
      </c>
      <c r="BS179" s="56">
        <f>'2019'!BK22</f>
        <v>61</v>
      </c>
      <c r="BT179" s="57">
        <f>'2019'!BL22</f>
        <v>5.8</v>
      </c>
      <c r="BU179" s="57">
        <f>'2019'!BM22</f>
        <v>105.5</v>
      </c>
      <c r="BV179" s="57">
        <f>'2019'!BN22</f>
        <v>3.88</v>
      </c>
      <c r="BW179" s="57">
        <f>'2019'!BO22</f>
        <v>46.9</v>
      </c>
      <c r="BX179" s="56">
        <f>'2019'!BP22</f>
        <v>18</v>
      </c>
      <c r="BY179" s="56">
        <f>'2019'!BQ22</f>
        <v>3110</v>
      </c>
      <c r="BZ179" s="56">
        <f>'2019'!BR22</f>
        <v>6</v>
      </c>
      <c r="CA179" s="56">
        <f>'2019'!BS22</f>
        <v>0</v>
      </c>
      <c r="CB179" s="58">
        <f>'2019'!BT22</f>
        <v>17</v>
      </c>
      <c r="CC179" s="55">
        <f>'2019'!BU22</f>
        <v>1373</v>
      </c>
      <c r="CD179" s="56">
        <f>'2019'!BV22</f>
        <v>2774</v>
      </c>
      <c r="CE179" s="56">
        <f>'2019'!BW22</f>
        <v>10</v>
      </c>
      <c r="CF179" s="56">
        <f>'2019'!BX22</f>
        <v>24</v>
      </c>
      <c r="CG179" s="56">
        <f>'2019'!BY22</f>
        <v>237</v>
      </c>
      <c r="CH179" s="56">
        <f>'2019'!BZ22</f>
        <v>45</v>
      </c>
      <c r="CI179" s="57">
        <f>'2019'!CA22</f>
        <v>5.8</v>
      </c>
      <c r="CJ179" s="57">
        <f>'2019'!CB22</f>
        <v>57.4</v>
      </c>
      <c r="CK179" s="57">
        <f>'2019'!CC22</f>
        <v>2.94</v>
      </c>
      <c r="CL179" s="57">
        <f>'2019'!CD22</f>
        <v>27.2</v>
      </c>
      <c r="CM179" s="56">
        <f>'2019'!CE22</f>
        <v>137</v>
      </c>
      <c r="CN179" s="56">
        <f>'2019'!CF22</f>
        <v>3623</v>
      </c>
      <c r="CO179" s="56">
        <f>'2019'!CG22</f>
        <v>19</v>
      </c>
      <c r="CP179" s="56">
        <f>'2019'!CH22</f>
        <v>0</v>
      </c>
      <c r="CQ179" s="58">
        <f>'2019'!CI22</f>
        <v>47</v>
      </c>
      <c r="CR179" s="55">
        <f>'2019'!CJ22</f>
        <v>1377</v>
      </c>
      <c r="CS179" s="56">
        <f>'2019'!CK22</f>
        <v>2382</v>
      </c>
      <c r="CT179" s="56">
        <f>'2019'!CL22</f>
        <v>21</v>
      </c>
      <c r="CU179" s="56">
        <f>'2019'!CM22</f>
        <v>37</v>
      </c>
      <c r="CV179" s="56">
        <f>'2019'!CN22</f>
        <v>222</v>
      </c>
      <c r="CW179" s="56">
        <f>'2019'!CO22</f>
        <v>44</v>
      </c>
      <c r="CX179" s="57">
        <f>'2019'!CP22</f>
        <v>6.2</v>
      </c>
      <c r="CY179" s="57">
        <f>'2019'!CQ22</f>
        <v>82.9</v>
      </c>
      <c r="CZ179" s="57">
        <f>'2019'!CR22</f>
        <v>3.57</v>
      </c>
      <c r="DA179" s="57">
        <f>'2019'!CS22</f>
        <v>46</v>
      </c>
      <c r="DB179" s="56">
        <f>'2019'!CT22</f>
        <v>232</v>
      </c>
      <c r="DC179" s="56">
        <f>'2019'!CU22</f>
        <v>2889</v>
      </c>
      <c r="DD179" s="56">
        <f>'2019'!CV22</f>
        <v>19</v>
      </c>
      <c r="DE179" s="56">
        <f>'2019'!CW22</f>
        <v>0</v>
      </c>
      <c r="DF179" s="58">
        <f>'2019'!CX22</f>
        <v>19</v>
      </c>
      <c r="DG179" s="55">
        <f>'2019'!CY22</f>
        <v>1270</v>
      </c>
      <c r="DH179" s="56">
        <f>'2019'!CZ22</f>
        <v>2468</v>
      </c>
      <c r="DI179" s="56">
        <f>'2019'!DA22</f>
        <v>12</v>
      </c>
      <c r="DJ179" s="56">
        <f>'2019'!DB22</f>
        <v>26</v>
      </c>
      <c r="DK179" s="56">
        <f>'2019'!DC22</f>
        <v>259</v>
      </c>
      <c r="DL179" s="56">
        <f>'2019'!DD22</f>
        <v>45</v>
      </c>
      <c r="DM179" s="57">
        <f>'2019'!DE22</f>
        <v>4.9000000000000004</v>
      </c>
      <c r="DN179" s="57">
        <f>'2019'!DF22</f>
        <v>48.1</v>
      </c>
      <c r="DO179" s="57">
        <f>'2019'!DG22</f>
        <v>2.85</v>
      </c>
      <c r="DP179" s="57">
        <f>'2019'!DH22</f>
        <v>28.7</v>
      </c>
      <c r="DQ179" s="56">
        <f>'2019'!DI22</f>
        <v>77</v>
      </c>
      <c r="DR179" s="56">
        <f>'2019'!DJ22</f>
        <v>3337</v>
      </c>
      <c r="DS179" s="56">
        <f>'2019'!DK22</f>
        <v>21</v>
      </c>
      <c r="DT179" s="56">
        <f>'2019'!DL22</f>
        <v>0</v>
      </c>
      <c r="DU179" s="58">
        <f>'2019'!DM22</f>
        <v>19</v>
      </c>
    </row>
    <row r="180" spans="1:125" ht="15.75" customHeight="1" x14ac:dyDescent="0.2">
      <c r="A180" s="33">
        <f t="shared" si="0"/>
        <v>177</v>
      </c>
      <c r="B180" s="11">
        <f>'2018'!A19</f>
        <v>17</v>
      </c>
      <c r="C180" s="11">
        <v>2018</v>
      </c>
      <c r="D180" s="34" t="str">
        <f>'2018'!B19</f>
        <v>Kalen Ballage</v>
      </c>
      <c r="E180" s="14">
        <f>'2018'!C19</f>
        <v>4.75</v>
      </c>
      <c r="F180" s="14">
        <f t="shared" si="6"/>
        <v>28.199999999999996</v>
      </c>
      <c r="G180" s="35">
        <f t="shared" si="2"/>
        <v>-1.0250567200123835</v>
      </c>
      <c r="H180" s="36" t="str">
        <f>'2018'!D19</f>
        <v>Arizona State</v>
      </c>
      <c r="I180" s="37">
        <f>'2018'!E19</f>
        <v>5</v>
      </c>
      <c r="J180" s="38">
        <f>'2018'!F19</f>
        <v>35055</v>
      </c>
      <c r="K180" s="39">
        <f>'2018'!G19</f>
        <v>29.364383561643837</v>
      </c>
      <c r="L180" s="39" t="str">
        <f>'2018'!H19</f>
        <v>SR</v>
      </c>
      <c r="M180" s="39">
        <f>'2018'!I19</f>
        <v>22.358904109589041</v>
      </c>
      <c r="N180" s="39" t="str">
        <f t="shared" si="3"/>
        <v>FREAK</v>
      </c>
      <c r="O180" s="39" t="str">
        <f t="shared" si="9"/>
        <v>PLODDER</v>
      </c>
      <c r="P180" s="37">
        <f>'2018'!J19</f>
        <v>74</v>
      </c>
      <c r="Q180" s="37">
        <f>'2018'!K19</f>
        <v>228</v>
      </c>
      <c r="R180" s="37">
        <f>'2018'!L19</f>
        <v>4.46</v>
      </c>
      <c r="S180" s="40">
        <f>'2018'!M19</f>
        <v>131</v>
      </c>
      <c r="T180" s="41">
        <f>'2018'!N19</f>
        <v>0</v>
      </c>
      <c r="U180" s="42">
        <f>'2018'!O19</f>
        <v>3.3043478260869563E-2</v>
      </c>
      <c r="V180" s="42">
        <f>'2018'!P19</f>
        <v>0.11488881727360618</v>
      </c>
      <c r="W180" s="42">
        <f>'2018'!Q19</f>
        <v>0.21198549797398167</v>
      </c>
      <c r="X180" s="42">
        <f>'2018'!R19</f>
        <v>0.1357142857142857</v>
      </c>
      <c r="Y180" s="42">
        <f>'2018'!S19</f>
        <v>0.17384989184413369</v>
      </c>
      <c r="Z180" s="42">
        <f>'2018'!T19</f>
        <v>0.14777240806751363</v>
      </c>
      <c r="AA180" s="42">
        <f>'2018'!U19</f>
        <v>0.15075538412086145</v>
      </c>
      <c r="AB180" s="42">
        <f>'2018'!V19</f>
        <v>2.7376654632972324E-2</v>
      </c>
      <c r="AC180" s="42">
        <f>'2018'!W19</f>
        <v>8.9066019376916883E-2</v>
      </c>
      <c r="AD180" s="43">
        <f>'2018'!X19</f>
        <v>7.570611647037935E-2</v>
      </c>
      <c r="AE180" s="44">
        <f>'2018'!Y19</f>
        <v>20.706849315068492</v>
      </c>
      <c r="AF180" s="45">
        <f>'2018'!Z19</f>
        <v>115.2458798282743</v>
      </c>
      <c r="AG180" s="45">
        <f>'2018'!AA19</f>
        <v>29.27027027027027</v>
      </c>
      <c r="AH180" s="45">
        <f>'2018'!AB19</f>
        <v>8.2802547770700632E-2</v>
      </c>
      <c r="AI180" s="45">
        <f>'2018'!AC19</f>
        <v>4.3</v>
      </c>
      <c r="AJ180" s="45">
        <f t="shared" si="4"/>
        <v>8.3902439024390247</v>
      </c>
      <c r="AK180" s="45">
        <f t="shared" si="43"/>
        <v>0.11299435028248588</v>
      </c>
      <c r="AL180" s="45">
        <f>'2018'!AD19</f>
        <v>52.9</v>
      </c>
      <c r="AM180" s="45">
        <f>'2018'!AE19</f>
        <v>2.74</v>
      </c>
      <c r="AN180" s="46">
        <f>'2018'!AF19</f>
        <v>39.799999999999997</v>
      </c>
      <c r="AO180" s="47">
        <f>'2018'!AG19</f>
        <v>1</v>
      </c>
      <c r="AP180" s="48">
        <f>'2018'!AH19</f>
        <v>8</v>
      </c>
      <c r="AQ180" s="48">
        <f>'2018'!AI19</f>
        <v>3</v>
      </c>
      <c r="AR180" s="48">
        <f t="shared" si="63"/>
        <v>10</v>
      </c>
      <c r="AS180" s="48">
        <f>'2018'!AK19</f>
        <v>0</v>
      </c>
      <c r="AT180" s="48">
        <f>'2018'!AL19</f>
        <v>0</v>
      </c>
      <c r="AU180" s="48">
        <f>'2018'!AM19</f>
        <v>0</v>
      </c>
      <c r="AV180" s="48">
        <f>'2018'!AN19</f>
        <v>0</v>
      </c>
      <c r="AW180" s="49" t="str">
        <f t="shared" si="64"/>
        <v>-</v>
      </c>
      <c r="AX180" s="50">
        <f>'2018'!AP19</f>
        <v>0</v>
      </c>
      <c r="AY180" s="55">
        <f>'2018'!AQ19</f>
        <v>0</v>
      </c>
      <c r="AZ180" s="56">
        <f>'2018'!AR19</f>
        <v>2679</v>
      </c>
      <c r="BA180" s="56">
        <f>'2018'!AS19</f>
        <v>0</v>
      </c>
      <c r="BB180" s="56">
        <f>'2018'!AT19</f>
        <v>0</v>
      </c>
      <c r="BC180" s="56">
        <f>'2018'!AU19</f>
        <v>0</v>
      </c>
      <c r="BD180" s="56">
        <f>'2018'!AV19</f>
        <v>0</v>
      </c>
      <c r="BE180" s="57">
        <f>'2018'!AW19</f>
        <v>0</v>
      </c>
      <c r="BF180" s="57">
        <f>'2018'!AX19</f>
        <v>0</v>
      </c>
      <c r="BG180" s="57">
        <f>'2018'!AY19</f>
        <v>0</v>
      </c>
      <c r="BH180" s="57">
        <f>'2018'!AZ19</f>
        <v>0</v>
      </c>
      <c r="BI180" s="56">
        <f>'2018'!BA19</f>
        <v>0</v>
      </c>
      <c r="BJ180" s="56">
        <f>'2018'!BB19</f>
        <v>3723</v>
      </c>
      <c r="BK180" s="56">
        <f>'2018'!BC19</f>
        <v>0</v>
      </c>
      <c r="BL180" s="56">
        <f>'2018'!BD19</f>
        <v>0</v>
      </c>
      <c r="BM180" s="58">
        <f>'2018'!BE19</f>
        <v>0</v>
      </c>
      <c r="BN180" s="55">
        <f>'2018'!BF19</f>
        <v>126</v>
      </c>
      <c r="BO180" s="56">
        <f>'2018'!BG19</f>
        <v>2194</v>
      </c>
      <c r="BP180" s="56">
        <f>'2018'!BH19</f>
        <v>3</v>
      </c>
      <c r="BQ180" s="56">
        <f>'2018'!BI19</f>
        <v>0</v>
      </c>
      <c r="BR180" s="56">
        <f>'2018'!BJ19</f>
        <v>41</v>
      </c>
      <c r="BS180" s="56">
        <f>'2018'!BK19</f>
        <v>4</v>
      </c>
      <c r="BT180" s="57">
        <f>'2018'!BL19</f>
        <v>3.1</v>
      </c>
      <c r="BU180" s="57">
        <f>'2018'!BM19</f>
        <v>23.1</v>
      </c>
      <c r="BV180" s="57">
        <f>'2018'!BN19</f>
        <v>2.17</v>
      </c>
      <c r="BW180" s="57">
        <f>'2018'!BO19</f>
        <v>0</v>
      </c>
      <c r="BX180" s="56">
        <f>'2018'!BP19</f>
        <v>64</v>
      </c>
      <c r="BY180" s="56">
        <f>'2018'!BQ19</f>
        <v>3556</v>
      </c>
      <c r="BZ180" s="56">
        <f>'2018'!BR19</f>
        <v>6</v>
      </c>
      <c r="CA180" s="56">
        <f>'2018'!BS19</f>
        <v>0</v>
      </c>
      <c r="CB180" s="58">
        <f>'2018'!BT19</f>
        <v>0</v>
      </c>
      <c r="CC180" s="55">
        <f>'2018'!BU19</f>
        <v>649</v>
      </c>
      <c r="CD180" s="56">
        <f>'2018'!BV19</f>
        <v>2319</v>
      </c>
      <c r="CE180" s="56">
        <f>'2018'!BW19</f>
        <v>4</v>
      </c>
      <c r="CF180" s="56">
        <f>'2018'!BX19</f>
        <v>0</v>
      </c>
      <c r="CG180" s="56">
        <f>'2018'!BY19</f>
        <v>124</v>
      </c>
      <c r="CH180" s="56">
        <f>'2018'!BZ19</f>
        <v>16</v>
      </c>
      <c r="CI180" s="57">
        <f>'2018'!CA19</f>
        <v>5.2</v>
      </c>
      <c r="CJ180" s="57">
        <f>'2018'!CB19</f>
        <v>40.200000000000003</v>
      </c>
      <c r="CK180" s="57">
        <f>'2018'!CC19</f>
        <v>3.22</v>
      </c>
      <c r="CL180" s="57">
        <f>'2018'!CD19</f>
        <v>41.6</v>
      </c>
      <c r="CM180" s="56">
        <f>'2018'!CE19</f>
        <v>64</v>
      </c>
      <c r="CN180" s="56">
        <f>'2018'!CF19</f>
        <v>3887</v>
      </c>
      <c r="CO180" s="56">
        <f>'2018'!CG19</f>
        <v>12</v>
      </c>
      <c r="CP180" s="56">
        <f>'2018'!CH19</f>
        <v>0</v>
      </c>
      <c r="CQ180" s="58">
        <f>'2018'!CI19</f>
        <v>0</v>
      </c>
      <c r="CR180" s="55">
        <f>'2018'!CJ19</f>
        <v>525</v>
      </c>
      <c r="CS180" s="56">
        <f>'2018'!CK19</f>
        <v>1578</v>
      </c>
      <c r="CT180" s="56">
        <f>'2018'!CL19</f>
        <v>14</v>
      </c>
      <c r="CU180" s="56">
        <f>'2018'!CM19</f>
        <v>0</v>
      </c>
      <c r="CV180" s="56">
        <f>'2018'!CN19</f>
        <v>127</v>
      </c>
      <c r="CW180" s="56">
        <f>'2018'!CO19</f>
        <v>15</v>
      </c>
      <c r="CX180" s="57">
        <f>'2018'!CP19</f>
        <v>4.0999999999999996</v>
      </c>
      <c r="CY180" s="57">
        <f>'2018'!CQ19</f>
        <v>52.9</v>
      </c>
      <c r="CZ180" s="57">
        <f>'2018'!CR19</f>
        <v>2.74</v>
      </c>
      <c r="DA180" s="57">
        <f>'2018'!CS19</f>
        <v>39.799999999999997</v>
      </c>
      <c r="DB180" s="56">
        <f>'2018'!CT19</f>
        <v>469</v>
      </c>
      <c r="DC180" s="56">
        <f>'2018'!CU19</f>
        <v>3111</v>
      </c>
      <c r="DD180" s="56">
        <f>'2018'!CV19</f>
        <v>44</v>
      </c>
      <c r="DE180" s="56">
        <f>'2018'!CW19</f>
        <v>0</v>
      </c>
      <c r="DF180" s="58">
        <f>'2018'!CX19</f>
        <v>0</v>
      </c>
      <c r="DG180" s="55">
        <f>'2018'!CY19</f>
        <v>669</v>
      </c>
      <c r="DH180" s="56">
        <f>'2018'!CZ19</f>
        <v>2276</v>
      </c>
      <c r="DI180" s="56">
        <f>'2018'!DA19</f>
        <v>6</v>
      </c>
      <c r="DJ180" s="56">
        <f>'2018'!DB19</f>
        <v>0</v>
      </c>
      <c r="DK180" s="56">
        <f>'2018'!DC19</f>
        <v>157</v>
      </c>
      <c r="DL180" s="56">
        <f>'2018'!DD19</f>
        <v>13</v>
      </c>
      <c r="DM180" s="57">
        <f>'2018'!DE19</f>
        <v>4.3</v>
      </c>
      <c r="DN180" s="57">
        <f>'2018'!DF19</f>
        <v>25.1</v>
      </c>
      <c r="DO180" s="57">
        <f>'2018'!DG19</f>
        <v>2.46</v>
      </c>
      <c r="DP180" s="57">
        <f>'2018'!DH19</f>
        <v>26</v>
      </c>
      <c r="DQ180" s="56">
        <f>'2018'!DI19</f>
        <v>91</v>
      </c>
      <c r="DR180" s="56">
        <f>'2018'!DJ19</f>
        <v>3324</v>
      </c>
      <c r="DS180" s="56">
        <f>'2018'!DK19</f>
        <v>20</v>
      </c>
      <c r="DT180" s="56">
        <f>'2018'!DL19</f>
        <v>0</v>
      </c>
      <c r="DU180" s="58">
        <f>'2018'!DM19</f>
        <v>0</v>
      </c>
    </row>
    <row r="181" spans="1:125" ht="15.75" customHeight="1" x14ac:dyDescent="0.2">
      <c r="A181" s="33">
        <f t="shared" si="0"/>
        <v>179</v>
      </c>
      <c r="B181" s="11">
        <f>'2022'!A27</f>
        <v>25</v>
      </c>
      <c r="C181" s="11">
        <v>2022</v>
      </c>
      <c r="D181" s="34" t="str">
        <f>'2022'!B27</f>
        <v>ZaQuandre White</v>
      </c>
      <c r="E181" s="14">
        <f>'2022'!C27</f>
        <v>4.7444444444444445</v>
      </c>
      <c r="F181" s="14">
        <f t="shared" si="6"/>
        <v>27.800000000000004</v>
      </c>
      <c r="G181" s="35">
        <f t="shared" si="2"/>
        <v>-1.0273415127768233</v>
      </c>
      <c r="H181" s="36" t="str">
        <f>'2022'!D27</f>
        <v>South Carolina</v>
      </c>
      <c r="I181" s="37">
        <f>'2022'!E27</f>
        <v>1</v>
      </c>
      <c r="J181" s="38">
        <f>'2022'!F27</f>
        <v>36150</v>
      </c>
      <c r="K181" s="39">
        <f>'2022'!G27</f>
        <v>26.364383561643837</v>
      </c>
      <c r="L181" s="39" t="str">
        <f>'2022'!H27</f>
        <v>RS SR</v>
      </c>
      <c r="M181" s="39">
        <f>'2022'!I27</f>
        <v>23.367123287671234</v>
      </c>
      <c r="N181" s="39" t="str">
        <f t="shared" si="3"/>
        <v>BELL COW</v>
      </c>
      <c r="O181" s="39" t="str">
        <f t="shared" si="9"/>
        <v>+RECEIVER</v>
      </c>
      <c r="P181" s="37">
        <f>'2022'!J27</f>
        <v>72</v>
      </c>
      <c r="Q181" s="37">
        <f>'2022'!K27</f>
        <v>206</v>
      </c>
      <c r="R181" s="37">
        <f>'2022'!L27</f>
        <v>4.63</v>
      </c>
      <c r="S181" s="40">
        <f>'2022'!M27</f>
        <v>0</v>
      </c>
      <c r="T181" s="41">
        <f>'2022'!N27</f>
        <v>0</v>
      </c>
      <c r="U181" s="42">
        <f>'2022'!O27</f>
        <v>0</v>
      </c>
      <c r="V181" s="42">
        <f>'2022'!P27</f>
        <v>0</v>
      </c>
      <c r="W181" s="42">
        <f>'2022'!Q27</f>
        <v>1.3235708251196845E-2</v>
      </c>
      <c r="X181" s="42">
        <f>'2022'!R27</f>
        <v>0.17639015496809479</v>
      </c>
      <c r="Y181" s="42">
        <f>'2022'!S27</f>
        <v>0.17639015496809479</v>
      </c>
      <c r="Z181" s="42">
        <f>'2022'!T27</f>
        <v>0.17639015496809479</v>
      </c>
      <c r="AA181" s="42">
        <f>'2022'!U27</f>
        <v>-4.2735042735042739E-3</v>
      </c>
      <c r="AB181" s="42">
        <f>'2022'!V27</f>
        <v>8.2982791586998089E-2</v>
      </c>
      <c r="AC181" s="42">
        <f>'2022'!W27</f>
        <v>8.2982791586998089E-2</v>
      </c>
      <c r="AD181" s="43">
        <f>'2022'!X27</f>
        <v>8.2982791586998089E-2</v>
      </c>
      <c r="AE181" s="44">
        <f>'2022'!Y27</f>
        <v>22.720547945205478</v>
      </c>
      <c r="AF181" s="45">
        <f>'2022'!Z27</f>
        <v>89.65473928370362</v>
      </c>
      <c r="AG181" s="45">
        <f>'2022'!AA27</f>
        <v>27.935570987654323</v>
      </c>
      <c r="AH181" s="45">
        <f>'2022'!AB27</f>
        <v>0.3258426966292135</v>
      </c>
      <c r="AI181" s="45">
        <f>'2022'!AC27</f>
        <v>6.3</v>
      </c>
      <c r="AJ181" s="45">
        <f t="shared" si="4"/>
        <v>9.9523809523809526</v>
      </c>
      <c r="AK181" s="45">
        <f t="shared" si="43"/>
        <v>0.17592592592592593</v>
      </c>
      <c r="AL181" s="45">
        <f>'2022'!AD27</f>
        <v>153.6</v>
      </c>
      <c r="AM181" s="45">
        <f>'2022'!AE27</f>
        <v>4.6100000000000003</v>
      </c>
      <c r="AN181" s="46">
        <f>'2022'!AF27</f>
        <v>51.2</v>
      </c>
      <c r="AO181" s="47">
        <f>'2022'!AG27</f>
        <v>3</v>
      </c>
      <c r="AP181" s="48">
        <f>'2022'!AH27</f>
        <v>8</v>
      </c>
      <c r="AQ181" s="48">
        <f>'2022'!AI27</f>
        <v>0</v>
      </c>
      <c r="AR181" s="48">
        <f t="shared" si="63"/>
        <v>2</v>
      </c>
      <c r="AS181" s="48">
        <f>'2022'!AK27</f>
        <v>9</v>
      </c>
      <c r="AT181" s="48">
        <f>'2022'!AL27</f>
        <v>4</v>
      </c>
      <c r="AU181" s="48">
        <f>'2022'!AM27</f>
        <v>8</v>
      </c>
      <c r="AV181" s="48">
        <f>'2022'!AN27</f>
        <v>7</v>
      </c>
      <c r="AW181" s="49">
        <f t="shared" si="64"/>
        <v>0</v>
      </c>
      <c r="AX181" s="50">
        <f>'2022'!AP27</f>
        <v>0</v>
      </c>
      <c r="AY181" s="55">
        <f>'2022'!AQ27</f>
        <v>0</v>
      </c>
      <c r="AZ181" s="56">
        <f>'2022'!AR27</f>
        <v>1588</v>
      </c>
      <c r="BA181" s="56">
        <f>'2022'!AS27</f>
        <v>0</v>
      </c>
      <c r="BB181" s="56">
        <f>'2022'!AT27</f>
        <v>16</v>
      </c>
      <c r="BC181" s="56">
        <f>'2022'!AU27</f>
        <v>0</v>
      </c>
      <c r="BD181" s="56">
        <f>'2022'!AV27</f>
        <v>0</v>
      </c>
      <c r="BE181" s="57">
        <f>'2022'!AW27</f>
        <v>0</v>
      </c>
      <c r="BF181" s="57">
        <f>'2022'!AX27</f>
        <v>0</v>
      </c>
      <c r="BG181" s="57">
        <f>'2022'!AY27</f>
        <v>0</v>
      </c>
      <c r="BH181" s="57">
        <f>'2022'!AZ27</f>
        <v>0</v>
      </c>
      <c r="BI181" s="56">
        <f>'2022'!BA27</f>
        <v>0</v>
      </c>
      <c r="BJ181" s="56">
        <f>'2022'!BB27</f>
        <v>2794</v>
      </c>
      <c r="BK181" s="56">
        <f>'2022'!BC27</f>
        <v>0</v>
      </c>
      <c r="BL181" s="56">
        <f>'2022'!BD27</f>
        <v>0</v>
      </c>
      <c r="BM181" s="58">
        <f>'2022'!BE27</f>
        <v>18</v>
      </c>
      <c r="BN181" s="55">
        <f>'2022'!BF27</f>
        <v>0</v>
      </c>
      <c r="BO181" s="56">
        <f>'2022'!BG27</f>
        <v>1986</v>
      </c>
      <c r="BP181" s="56">
        <f>'2022'!BH27</f>
        <v>0</v>
      </c>
      <c r="BQ181" s="56">
        <f>'2022'!BI27</f>
        <v>15</v>
      </c>
      <c r="BR181" s="56">
        <f>'2022'!BJ27</f>
        <v>0</v>
      </c>
      <c r="BS181" s="56">
        <f>'2022'!BK27</f>
        <v>0</v>
      </c>
      <c r="BT181" s="57">
        <f>'2022'!BL27</f>
        <v>0</v>
      </c>
      <c r="BU181" s="57">
        <f>'2022'!BM27</f>
        <v>0</v>
      </c>
      <c r="BV181" s="57">
        <f>'2022'!BN27</f>
        <v>0</v>
      </c>
      <c r="BW181" s="57">
        <f>'2022'!BO27</f>
        <v>0</v>
      </c>
      <c r="BX181" s="56">
        <f>'2022'!BP27</f>
        <v>0</v>
      </c>
      <c r="BY181" s="56">
        <f>'2022'!BQ27</f>
        <v>3547</v>
      </c>
      <c r="BZ181" s="56">
        <f>'2022'!BR27</f>
        <v>0</v>
      </c>
      <c r="CA181" s="56">
        <f>'2022'!BS27</f>
        <v>0</v>
      </c>
      <c r="CB181" s="58">
        <f>'2022'!BT27</f>
        <v>32</v>
      </c>
      <c r="CC181" s="55">
        <f>'2022'!BU27</f>
        <v>0</v>
      </c>
      <c r="CD181" s="56">
        <f>'2022'!BV27</f>
        <v>1796</v>
      </c>
      <c r="CE181" s="56">
        <f>'2022'!BW27</f>
        <v>0</v>
      </c>
      <c r="CF181" s="56">
        <f>'2022'!BX27</f>
        <v>18</v>
      </c>
      <c r="CG181" s="56">
        <f>'2022'!BY27</f>
        <v>0</v>
      </c>
      <c r="CH181" s="56">
        <f>'2022'!BZ27</f>
        <v>0</v>
      </c>
      <c r="CI181" s="57">
        <f>'2022'!CA27</f>
        <v>0</v>
      </c>
      <c r="CJ181" s="57">
        <f>'2022'!CB27</f>
        <v>0</v>
      </c>
      <c r="CK181" s="57">
        <f>'2022'!CC27</f>
        <v>0</v>
      </c>
      <c r="CL181" s="57">
        <f>'2022'!CD27</f>
        <v>0</v>
      </c>
      <c r="CM181" s="56">
        <f>'2022'!CE27</f>
        <v>0</v>
      </c>
      <c r="CN181" s="56">
        <f>'2022'!CF27</f>
        <v>2667</v>
      </c>
      <c r="CO181" s="56">
        <f>'2022'!CG27</f>
        <v>0</v>
      </c>
      <c r="CP181" s="56">
        <f>'2022'!CH27</f>
        <v>0</v>
      </c>
      <c r="CQ181" s="58">
        <f>'2022'!CI27</f>
        <v>12</v>
      </c>
      <c r="CR181" s="55">
        <f>'2022'!CJ27</f>
        <v>55</v>
      </c>
      <c r="CS181" s="56">
        <f>'2022'!CK27</f>
        <v>1679</v>
      </c>
      <c r="CT181" s="56">
        <f>'2022'!CL27</f>
        <v>0</v>
      </c>
      <c r="CU181" s="56">
        <f>'2022'!CM27</f>
        <v>21</v>
      </c>
      <c r="CV181" s="56">
        <f>'2022'!CN27</f>
        <v>16</v>
      </c>
      <c r="CW181" s="56">
        <f>'2022'!CO27</f>
        <v>3</v>
      </c>
      <c r="CX181" s="57">
        <f>'2022'!CP27</f>
        <v>3.4</v>
      </c>
      <c r="CY181" s="57">
        <f>'2022'!CQ27</f>
        <v>47.9</v>
      </c>
      <c r="CZ181" s="57">
        <f>'2022'!CR27</f>
        <v>2.88</v>
      </c>
      <c r="DA181" s="57">
        <f>'2022'!CS27</f>
        <v>38.200000000000003</v>
      </c>
      <c r="DB181" s="56">
        <f>'2022'!CT27</f>
        <v>-8</v>
      </c>
      <c r="DC181" s="56">
        <f>'2022'!CU27</f>
        <v>1872</v>
      </c>
      <c r="DD181" s="56">
        <f>'2022'!CV27</f>
        <v>2</v>
      </c>
      <c r="DE181" s="56">
        <f>'2022'!CW27</f>
        <v>0</v>
      </c>
      <c r="DF181" s="58">
        <f>'2022'!CX27</f>
        <v>8</v>
      </c>
      <c r="DG181" s="55">
        <f>'2022'!CY27</f>
        <v>557</v>
      </c>
      <c r="DH181" s="56">
        <f>'2022'!CZ27</f>
        <v>1773</v>
      </c>
      <c r="DI181" s="56">
        <f>'2022'!DA27</f>
        <v>2</v>
      </c>
      <c r="DJ181" s="56">
        <f>'2022'!DB27</f>
        <v>9</v>
      </c>
      <c r="DK181" s="56">
        <f>'2022'!DC27</f>
        <v>89</v>
      </c>
      <c r="DL181" s="56">
        <f>'2022'!DD27</f>
        <v>29</v>
      </c>
      <c r="DM181" s="57">
        <f>'2022'!DE27</f>
        <v>6.3</v>
      </c>
      <c r="DN181" s="57">
        <f>'2022'!DF27</f>
        <v>153.6</v>
      </c>
      <c r="DO181" s="57">
        <f>'2022'!DG27</f>
        <v>4.6100000000000003</v>
      </c>
      <c r="DP181" s="57">
        <f>'2022'!DH27</f>
        <v>51.2</v>
      </c>
      <c r="DQ181" s="56">
        <f>'2022'!DI27</f>
        <v>217</v>
      </c>
      <c r="DR181" s="56">
        <f>'2022'!DJ27</f>
        <v>2615</v>
      </c>
      <c r="DS181" s="56">
        <f>'2022'!DK27</f>
        <v>19</v>
      </c>
      <c r="DT181" s="56">
        <f>'2022'!DL27</f>
        <v>0</v>
      </c>
      <c r="DU181" s="58">
        <f>'2022'!DM27</f>
        <v>22</v>
      </c>
    </row>
    <row r="182" spans="1:125" ht="15.75" customHeight="1" x14ac:dyDescent="0.2">
      <c r="A182" s="33">
        <f t="shared" si="0"/>
        <v>180</v>
      </c>
      <c r="B182" s="11">
        <f>'2017'!A20</f>
        <v>18</v>
      </c>
      <c r="C182" s="11">
        <v>2017</v>
      </c>
      <c r="D182" s="34" t="str">
        <f>'2017'!B20</f>
        <v>Jamaal Williams</v>
      </c>
      <c r="E182" s="14">
        <f>'2017'!C20</f>
        <v>4.7388888888888889</v>
      </c>
      <c r="F182" s="14">
        <f t="shared" si="6"/>
        <v>27.400000000000002</v>
      </c>
      <c r="G182" s="35">
        <f t="shared" si="2"/>
        <v>-1.0296263055412631</v>
      </c>
      <c r="H182" s="36" t="str">
        <f>'2017'!D20</f>
        <v>BYU</v>
      </c>
      <c r="I182" s="37">
        <f>'2017'!E20</f>
        <v>6</v>
      </c>
      <c r="J182" s="38">
        <f>'2017'!F20</f>
        <v>34792</v>
      </c>
      <c r="K182" s="39">
        <f>'2017'!G20</f>
        <v>30.084931506849315</v>
      </c>
      <c r="L182" s="39" t="str">
        <f>'2017'!H20</f>
        <v>SR</v>
      </c>
      <c r="M182" s="39">
        <f>'2017'!I20</f>
        <v>22.082191780821919</v>
      </c>
      <c r="N182" s="39" t="str">
        <f t="shared" si="3"/>
        <v>BELL COW</v>
      </c>
      <c r="O182" s="39" t="str">
        <f t="shared" si="9"/>
        <v>PLODDER</v>
      </c>
      <c r="P182" s="37">
        <f>'2017'!J20</f>
        <v>72</v>
      </c>
      <c r="Q182" s="37">
        <f>'2017'!K20</f>
        <v>211</v>
      </c>
      <c r="R182" s="37">
        <f>'2017'!L20</f>
        <v>4.53</v>
      </c>
      <c r="S182" s="59">
        <f>'2017'!M20</f>
        <v>134</v>
      </c>
      <c r="T182" s="41">
        <f>'2017'!N20</f>
        <v>0.20949452239092831</v>
      </c>
      <c r="U182" s="42">
        <f>'2017'!O20</f>
        <v>0.21162537011064361</v>
      </c>
      <c r="V182" s="42">
        <f>'2017'!P20</f>
        <v>9.3885733377881725E-2</v>
      </c>
      <c r="W182" s="42">
        <f>'2017'!Q20</f>
        <v>0</v>
      </c>
      <c r="X182" s="42">
        <f>'2017'!R20</f>
        <v>0.27852737085582113</v>
      </c>
      <c r="Y182" s="42">
        <f>'2017'!S20</f>
        <v>0.27852737085582113</v>
      </c>
      <c r="Z182" s="42">
        <f>'2017'!T20</f>
        <v>0.19496915959907479</v>
      </c>
      <c r="AA182" s="42">
        <f>'2017'!U20</f>
        <v>0</v>
      </c>
      <c r="AB182" s="42">
        <f>'2017'!V20</f>
        <v>2.8760202098717449E-2</v>
      </c>
      <c r="AC182" s="42">
        <f>'2017'!W20</f>
        <v>2.8760202098717449E-2</v>
      </c>
      <c r="AD182" s="43">
        <f>'2017'!X20</f>
        <v>2.0132141469102215E-2</v>
      </c>
      <c r="AE182" s="44">
        <f>'2017'!Y20</f>
        <v>17.424657534246574</v>
      </c>
      <c r="AF182" s="45">
        <f>'2017'!Z20</f>
        <v>100.21197996614406</v>
      </c>
      <c r="AG182" s="45">
        <f>'2017'!AA20</f>
        <v>28.613618827160494</v>
      </c>
      <c r="AH182" s="45">
        <f>'2017'!AB20</f>
        <v>0.23504273504273504</v>
      </c>
      <c r="AI182" s="45">
        <f>'2017'!AC20</f>
        <v>5.8</v>
      </c>
      <c r="AJ182" s="45">
        <f t="shared" si="4"/>
        <v>9.5084745762711869</v>
      </c>
      <c r="AK182" s="45">
        <f t="shared" si="43"/>
        <v>2.5000000000000001E-2</v>
      </c>
      <c r="AL182" s="45">
        <f>'2017'!AD20</f>
        <v>77.7</v>
      </c>
      <c r="AM182" s="45">
        <f>'2017'!AE20</f>
        <v>3.31</v>
      </c>
      <c r="AN182" s="46">
        <f>'2017'!AF20</f>
        <v>43.3</v>
      </c>
      <c r="AO182" s="47">
        <f>'2017'!AG20</f>
        <v>3</v>
      </c>
      <c r="AP182" s="48">
        <f>'2017'!AH20</f>
        <v>2</v>
      </c>
      <c r="AQ182" s="48">
        <f>'2017'!AI20</f>
        <v>10</v>
      </c>
      <c r="AR182" s="48">
        <f t="shared" si="63"/>
        <v>5</v>
      </c>
      <c r="AS182" s="48">
        <f>'2017'!AK20</f>
        <v>5</v>
      </c>
      <c r="AT182" s="48">
        <f>'2017'!AL20</f>
        <v>2</v>
      </c>
      <c r="AU182" s="48">
        <f>'2017'!AM20</f>
        <v>2</v>
      </c>
      <c r="AV182" s="48">
        <f>'2017'!AN20</f>
        <v>1</v>
      </c>
      <c r="AW182" s="49" t="str">
        <f t="shared" si="64"/>
        <v>-</v>
      </c>
      <c r="AX182" s="50">
        <f>'2017'!AP20</f>
        <v>0</v>
      </c>
      <c r="AY182" s="55">
        <f>'2017'!AQ20</f>
        <v>775</v>
      </c>
      <c r="AZ182" s="56">
        <f>'2017'!AR20</f>
        <v>1989</v>
      </c>
      <c r="BA182" s="56">
        <f>'2017'!AS20</f>
        <v>0</v>
      </c>
      <c r="BB182" s="56">
        <f>'2017'!AT20</f>
        <v>0</v>
      </c>
      <c r="BC182" s="56">
        <f>'2017'!AU20</f>
        <v>0</v>
      </c>
      <c r="BD182" s="56">
        <f>'2017'!AV20</f>
        <v>0</v>
      </c>
      <c r="BE182" s="57">
        <f>'2017'!AW20</f>
        <v>0</v>
      </c>
      <c r="BF182" s="57">
        <f>'2017'!AX20</f>
        <v>0</v>
      </c>
      <c r="BG182" s="57">
        <f>'2017'!AY20</f>
        <v>0</v>
      </c>
      <c r="BH182" s="57">
        <f>'2017'!AZ20</f>
        <v>0</v>
      </c>
      <c r="BI182" s="56">
        <f>'2017'!BA20</f>
        <v>315</v>
      </c>
      <c r="BJ182" s="56">
        <f>'2017'!BB20</f>
        <v>3214</v>
      </c>
      <c r="BK182" s="56">
        <f>'2017'!BC20</f>
        <v>27</v>
      </c>
      <c r="BL182" s="56">
        <f>'2017'!BD20</f>
        <v>0</v>
      </c>
      <c r="BM182" s="58">
        <f>'2017'!BE20</f>
        <v>0</v>
      </c>
      <c r="BN182" s="55">
        <f>'2017'!BF20</f>
        <v>1233</v>
      </c>
      <c r="BO182" s="56">
        <f>'2017'!BG20</f>
        <v>3475</v>
      </c>
      <c r="BP182" s="56">
        <f>'2017'!BH20</f>
        <v>0</v>
      </c>
      <c r="BQ182" s="56">
        <f>'2017'!BI20</f>
        <v>0</v>
      </c>
      <c r="BR182" s="56">
        <f>'2017'!BJ20</f>
        <v>0</v>
      </c>
      <c r="BS182" s="56">
        <f>'2017'!BK20</f>
        <v>0</v>
      </c>
      <c r="BT182" s="57">
        <f>'2017'!BL20</f>
        <v>0</v>
      </c>
      <c r="BU182" s="57">
        <f>'2017'!BM20</f>
        <v>0</v>
      </c>
      <c r="BV182" s="57">
        <f>'2017'!BN20</f>
        <v>0</v>
      </c>
      <c r="BW182" s="57">
        <f>'2017'!BO20</f>
        <v>0</v>
      </c>
      <c r="BX182" s="56">
        <f>'2017'!BP20</f>
        <v>125</v>
      </c>
      <c r="BY182" s="56">
        <f>'2017'!BQ20</f>
        <v>2942</v>
      </c>
      <c r="BZ182" s="56">
        <f>'2017'!BR20</f>
        <v>18</v>
      </c>
      <c r="CA182" s="56">
        <f>'2017'!BS20</f>
        <v>0</v>
      </c>
      <c r="CB182" s="58">
        <f>'2017'!BT20</f>
        <v>0</v>
      </c>
      <c r="CC182" s="55">
        <f>'2017'!BU20</f>
        <v>515</v>
      </c>
      <c r="CD182" s="56">
        <f>'2017'!BV20</f>
        <v>2363</v>
      </c>
      <c r="CE182" s="56">
        <f>'2017'!BW20</f>
        <v>4</v>
      </c>
      <c r="CF182" s="56">
        <f>'2017'!BX20</f>
        <v>0</v>
      </c>
      <c r="CG182" s="56">
        <f>'2017'!BY20</f>
        <v>110</v>
      </c>
      <c r="CH182" s="56">
        <f>'2017'!BZ20</f>
        <v>12</v>
      </c>
      <c r="CI182" s="57">
        <f>'2017'!CA20</f>
        <v>4.7</v>
      </c>
      <c r="CJ182" s="57">
        <f>'2017'!CB20</f>
        <v>25.3</v>
      </c>
      <c r="CK182" s="57">
        <f>'2017'!CC20</f>
        <v>2.4900000000000002</v>
      </c>
      <c r="CL182" s="57">
        <f>'2017'!CD20</f>
        <v>22.3</v>
      </c>
      <c r="CM182" s="56">
        <f>'2017'!CE20</f>
        <v>47</v>
      </c>
      <c r="CN182" s="56">
        <f>'2017'!CF20</f>
        <v>3623</v>
      </c>
      <c r="CO182" s="56">
        <f>'2017'!CG20</f>
        <v>8</v>
      </c>
      <c r="CP182" s="56">
        <f>'2017'!CH20</f>
        <v>8</v>
      </c>
      <c r="CQ182" s="58">
        <f>'2017'!CI20</f>
        <v>0</v>
      </c>
      <c r="CR182" s="55">
        <f>'2017'!CJ20</f>
        <v>0</v>
      </c>
      <c r="CS182" s="56">
        <f>'2017'!CK20</f>
        <v>1668</v>
      </c>
      <c r="CT182" s="56">
        <f>'2017'!CL20</f>
        <v>0</v>
      </c>
      <c r="CU182" s="56">
        <f>'2017'!CM20</f>
        <v>0</v>
      </c>
      <c r="CV182" s="56">
        <f>'2017'!CN20</f>
        <v>0</v>
      </c>
      <c r="CW182" s="56">
        <f>'2017'!CO20</f>
        <v>0</v>
      </c>
      <c r="CX182" s="57">
        <f>'2017'!CP20</f>
        <v>0</v>
      </c>
      <c r="CY182" s="57">
        <f>'2017'!CQ20</f>
        <v>0</v>
      </c>
      <c r="CZ182" s="57">
        <f>'2017'!CR20</f>
        <v>0</v>
      </c>
      <c r="DA182" s="57">
        <f>'2017'!CS20</f>
        <v>0</v>
      </c>
      <c r="DB182" s="56">
        <f>'2017'!CT20</f>
        <v>0</v>
      </c>
      <c r="DC182" s="56">
        <f>'2017'!CU20</f>
        <v>3854</v>
      </c>
      <c r="DD182" s="56">
        <f>'2017'!CV20</f>
        <v>0</v>
      </c>
      <c r="DE182" s="56">
        <f>'2017'!CW20</f>
        <v>0</v>
      </c>
      <c r="DF182" s="58">
        <f>'2017'!CX20</f>
        <v>0</v>
      </c>
      <c r="DG182" s="55">
        <f>'2017'!CY20</f>
        <v>1371</v>
      </c>
      <c r="DH182" s="56">
        <f>'2017'!CZ20</f>
        <v>2615</v>
      </c>
      <c r="DI182" s="56">
        <f>'2017'!DA20</f>
        <v>12</v>
      </c>
      <c r="DJ182" s="56">
        <f>'2017'!DB20</f>
        <v>0</v>
      </c>
      <c r="DK182" s="56">
        <f>'2017'!DC20</f>
        <v>234</v>
      </c>
      <c r="DL182" s="56">
        <f>'2017'!DD20</f>
        <v>55</v>
      </c>
      <c r="DM182" s="57">
        <f>'2017'!DE20</f>
        <v>5.8</v>
      </c>
      <c r="DN182" s="57">
        <f>'2017'!DF20</f>
        <v>77.7</v>
      </c>
      <c r="DO182" s="57">
        <f>'2017'!DG20</f>
        <v>3.31</v>
      </c>
      <c r="DP182" s="57">
        <f>'2017'!DH20</f>
        <v>43.3</v>
      </c>
      <c r="DQ182" s="56">
        <f>'2017'!DI20</f>
        <v>74</v>
      </c>
      <c r="DR182" s="56">
        <f>'2017'!DJ20</f>
        <v>2573</v>
      </c>
      <c r="DS182" s="56">
        <f>'2017'!DK20</f>
        <v>6</v>
      </c>
      <c r="DT182" s="56">
        <f>'2017'!DL20</f>
        <v>7</v>
      </c>
      <c r="DU182" s="58">
        <f>'2017'!DM20</f>
        <v>0</v>
      </c>
    </row>
    <row r="183" spans="1:125" ht="15.75" customHeight="1" x14ac:dyDescent="0.2">
      <c r="A183" s="33">
        <f t="shared" si="0"/>
        <v>181</v>
      </c>
      <c r="B183" s="11">
        <f>'2021'!A17</f>
        <v>15</v>
      </c>
      <c r="C183" s="11">
        <v>2021</v>
      </c>
      <c r="D183" s="34" t="str">
        <f>'2021'!B17</f>
        <v>Kene Nwangwu</v>
      </c>
      <c r="E183" s="14">
        <f>'2021'!C17</f>
        <v>4.7222222222222223</v>
      </c>
      <c r="F183" s="14">
        <f t="shared" si="6"/>
        <v>27</v>
      </c>
      <c r="G183" s="35">
        <f t="shared" si="2"/>
        <v>-1.0364806838345828</v>
      </c>
      <c r="H183" s="36" t="str">
        <f>'2021'!D17</f>
        <v>Iowa State</v>
      </c>
      <c r="I183" s="37">
        <f>'2021'!E17</f>
        <v>3</v>
      </c>
      <c r="J183" s="38">
        <f>'2021'!F17</f>
        <v>35835</v>
      </c>
      <c r="K183" s="39">
        <f>'2021'!G17</f>
        <v>27.227397260273971</v>
      </c>
      <c r="L183" s="39" t="str">
        <f>'2021'!H17</f>
        <v>SR</v>
      </c>
      <c r="M183" s="39">
        <f>'2021'!I17</f>
        <v>23.232876712328768</v>
      </c>
      <c r="N183" s="39" t="str">
        <f t="shared" si="3"/>
        <v>JITTERBUG</v>
      </c>
      <c r="O183" s="39" t="str">
        <f t="shared" si="9"/>
        <v>SLASHER</v>
      </c>
      <c r="P183" s="37">
        <f>'2021'!J17</f>
        <v>71</v>
      </c>
      <c r="Q183" s="37">
        <f>'2021'!K17</f>
        <v>209</v>
      </c>
      <c r="R183" s="37">
        <f>'2021'!L17</f>
        <v>4.32</v>
      </c>
      <c r="S183" s="40">
        <f>'2021'!M17</f>
        <v>119</v>
      </c>
      <c r="T183" s="41">
        <f>'2021'!N17</f>
        <v>2.9452460960664163E-2</v>
      </c>
      <c r="U183" s="42">
        <f>'2021'!O17</f>
        <v>0</v>
      </c>
      <c r="V183" s="42">
        <f>'2021'!P17</f>
        <v>3.483309143686502E-2</v>
      </c>
      <c r="W183" s="42">
        <f>'2021'!Q17</f>
        <v>2.1295013850415514E-2</v>
      </c>
      <c r="X183" s="42">
        <f>'2021'!R17</f>
        <v>6.8945760122230706E-2</v>
      </c>
      <c r="Y183" s="42">
        <f>'2021'!S17</f>
        <v>6.8945760122230706E-2</v>
      </c>
      <c r="Z183" s="42">
        <f>'2021'!T17</f>
        <v>6.2051184110007637E-2</v>
      </c>
      <c r="AA183" s="42">
        <f>'2021'!U17</f>
        <v>1.9767729182110206E-3</v>
      </c>
      <c r="AB183" s="42">
        <f>'2021'!V17</f>
        <v>7.5966850828729279E-3</v>
      </c>
      <c r="AC183" s="42">
        <f>'2021'!W17</f>
        <v>7.5966850828729279E-3</v>
      </c>
      <c r="AD183" s="43">
        <f>'2021'!X17</f>
        <v>6.8370165745856356E-3</v>
      </c>
      <c r="AE183" s="44" t="str">
        <f>'2021'!Y17</f>
        <v>N/A</v>
      </c>
      <c r="AF183" s="45">
        <f>'2021'!Z17</f>
        <v>120.01659315192089</v>
      </c>
      <c r="AG183" s="45">
        <f>'2021'!AA17</f>
        <v>29.146399523903987</v>
      </c>
      <c r="AH183" s="45">
        <f>'2021'!AB17</f>
        <v>0.14754098360655737</v>
      </c>
      <c r="AI183" s="45">
        <f>'2021'!AC17</f>
        <v>7.2</v>
      </c>
      <c r="AJ183" s="45">
        <f t="shared" si="4"/>
        <v>9.5</v>
      </c>
      <c r="AK183" s="45">
        <f t="shared" si="43"/>
        <v>4.6875E-2</v>
      </c>
      <c r="AL183" s="45">
        <f>'2021'!AD17</f>
        <v>51.7</v>
      </c>
      <c r="AM183" s="45">
        <f>'2021'!AE17</f>
        <v>3.31</v>
      </c>
      <c r="AN183" s="46">
        <f>'2021'!AF17</f>
        <v>49</v>
      </c>
      <c r="AO183" s="47">
        <f>'2021'!AG17</f>
        <v>0</v>
      </c>
      <c r="AP183" s="48">
        <f>'2021'!AH17</f>
        <v>0</v>
      </c>
      <c r="AQ183" s="48">
        <f>'2021'!AI17</f>
        <v>0</v>
      </c>
      <c r="AR183" s="48">
        <f t="shared" si="63"/>
        <v>10</v>
      </c>
      <c r="AS183" s="48">
        <f>'2021'!AK17</f>
        <v>1</v>
      </c>
      <c r="AT183" s="48">
        <f>'2021'!AL17</f>
        <v>7</v>
      </c>
      <c r="AU183" s="48">
        <f>'2021'!AM17</f>
        <v>0</v>
      </c>
      <c r="AV183" s="48">
        <f>'2021'!AN17</f>
        <v>1</v>
      </c>
      <c r="AW183" s="49" t="str">
        <f t="shared" si="64"/>
        <v>-</v>
      </c>
      <c r="AX183" s="50">
        <f>'2021'!AP17</f>
        <v>1</v>
      </c>
      <c r="AY183" s="55">
        <f>'2021'!AQ17</f>
        <v>133</v>
      </c>
      <c r="AZ183" s="56">
        <f>'2021'!AR17</f>
        <v>1953</v>
      </c>
      <c r="BA183" s="56">
        <f>'2021'!AS17</f>
        <v>0</v>
      </c>
      <c r="BB183" s="56">
        <f>'2021'!AT17</f>
        <v>18</v>
      </c>
      <c r="BC183" s="56">
        <f>'2021'!AU17</f>
        <v>27</v>
      </c>
      <c r="BD183" s="56">
        <f>'2021'!AV17</f>
        <v>6</v>
      </c>
      <c r="BE183" s="57">
        <f>'2021'!AW17</f>
        <v>4.9000000000000004</v>
      </c>
      <c r="BF183" s="57">
        <f>'2021'!AX17</f>
        <v>59.5</v>
      </c>
      <c r="BG183" s="57">
        <f>'2021'!AY17</f>
        <v>2.78</v>
      </c>
      <c r="BH183" s="57">
        <f>'2021'!AZ17</f>
        <v>0</v>
      </c>
      <c r="BI183" s="56">
        <f>'2021'!BA17</f>
        <v>16</v>
      </c>
      <c r="BJ183" s="56">
        <f>'2021'!BB17</f>
        <v>3106</v>
      </c>
      <c r="BK183" s="56">
        <f>'2021'!BC17</f>
        <v>1</v>
      </c>
      <c r="BL183" s="56">
        <f>'2021'!BD17</f>
        <v>0</v>
      </c>
      <c r="BM183" s="58">
        <f>'2021'!BE17</f>
        <v>21</v>
      </c>
      <c r="BN183" s="55">
        <f>'2021'!BF17</f>
        <v>0</v>
      </c>
      <c r="BO183" s="56">
        <f>'2021'!BG17</f>
        <v>1470</v>
      </c>
      <c r="BP183" s="56">
        <f>'2021'!BH17</f>
        <v>0</v>
      </c>
      <c r="BQ183" s="56">
        <f>'2021'!BI17</f>
        <v>16</v>
      </c>
      <c r="BR183" s="56">
        <f>'2021'!BJ17</f>
        <v>0</v>
      </c>
      <c r="BS183" s="56">
        <f>'2021'!BK17</f>
        <v>0</v>
      </c>
      <c r="BT183" s="57">
        <f>'2021'!BL17</f>
        <v>0</v>
      </c>
      <c r="BU183" s="57">
        <f>'2021'!BM17</f>
        <v>0</v>
      </c>
      <c r="BV183" s="57">
        <f>'2021'!BN17</f>
        <v>0</v>
      </c>
      <c r="BW183" s="57">
        <f>'2021'!BO17</f>
        <v>0</v>
      </c>
      <c r="BX183" s="56">
        <f>'2021'!BP17</f>
        <v>0</v>
      </c>
      <c r="BY183" s="56">
        <f>'2021'!BQ17</f>
        <v>3548</v>
      </c>
      <c r="BZ183" s="56">
        <f>'2021'!BR17</f>
        <v>0</v>
      </c>
      <c r="CA183" s="56">
        <f>'2021'!BS17</f>
        <v>0</v>
      </c>
      <c r="CB183" s="58">
        <f>'2021'!BT17</f>
        <v>27</v>
      </c>
      <c r="CC183" s="55">
        <f>'2021'!BU17</f>
        <v>157</v>
      </c>
      <c r="CD183" s="56">
        <f>'2021'!BV17</f>
        <v>1691</v>
      </c>
      <c r="CE183" s="56">
        <f>'2021'!BW17</f>
        <v>0</v>
      </c>
      <c r="CF183" s="56">
        <f>'2021'!BX17</f>
        <v>20</v>
      </c>
      <c r="CG183" s="56">
        <f>'2021'!BY17</f>
        <v>39</v>
      </c>
      <c r="CH183" s="56">
        <f>'2021'!BZ17</f>
        <v>16</v>
      </c>
      <c r="CI183" s="57">
        <f>'2021'!CA17</f>
        <v>4</v>
      </c>
      <c r="CJ183" s="57">
        <f>'2021'!CB17</f>
        <v>137.1</v>
      </c>
      <c r="CK183" s="57">
        <f>'2021'!CC17</f>
        <v>3.31</v>
      </c>
      <c r="CL183" s="57">
        <f>'2021'!CD17</f>
        <v>15.3</v>
      </c>
      <c r="CM183" s="56">
        <f>'2021'!CE17</f>
        <v>11</v>
      </c>
      <c r="CN183" s="56">
        <f>'2021'!CF17</f>
        <v>3132</v>
      </c>
      <c r="CO183" s="56">
        <f>'2021'!CG17</f>
        <v>1</v>
      </c>
      <c r="CP183" s="56">
        <f>'2021'!CH17</f>
        <v>0</v>
      </c>
      <c r="CQ183" s="58">
        <f>'2021'!CI17</f>
        <v>20</v>
      </c>
      <c r="CR183" s="55">
        <f>'2021'!CJ17</f>
        <v>115</v>
      </c>
      <c r="CS183" s="56">
        <f>'2021'!CK17</f>
        <v>1729</v>
      </c>
      <c r="CT183" s="56">
        <f>'2021'!CL17</f>
        <v>0</v>
      </c>
      <c r="CU183" s="56">
        <f>'2021'!CM17</f>
        <v>22</v>
      </c>
      <c r="CV183" s="56">
        <f>'2021'!CN17</f>
        <v>16</v>
      </c>
      <c r="CW183" s="56">
        <f>'2021'!CO17</f>
        <v>3</v>
      </c>
      <c r="CX183" s="57">
        <f>'2021'!CP17</f>
        <v>7.2</v>
      </c>
      <c r="CY183" s="57">
        <f>'2021'!CQ17</f>
        <v>47.4</v>
      </c>
      <c r="CZ183" s="57">
        <f>'2021'!CR17</f>
        <v>2.69</v>
      </c>
      <c r="DA183" s="57">
        <f>'2021'!CS17</f>
        <v>32.200000000000003</v>
      </c>
      <c r="DB183" s="56">
        <f>'2021'!CT17</f>
        <v>8</v>
      </c>
      <c r="DC183" s="56">
        <f>'2021'!CU17</f>
        <v>4047</v>
      </c>
      <c r="DD183" s="56">
        <f>'2021'!CV17</f>
        <v>1</v>
      </c>
      <c r="DE183" s="56">
        <f>'2021'!CW17</f>
        <v>0</v>
      </c>
      <c r="DF183" s="58">
        <f>'2021'!CX17</f>
        <v>29</v>
      </c>
      <c r="DG183" s="55">
        <f>'2021'!CY17</f>
        <v>339</v>
      </c>
      <c r="DH183" s="56">
        <f>'2021'!CZ17</f>
        <v>2340</v>
      </c>
      <c r="DI183" s="56">
        <f>'2021'!DA17</f>
        <v>4</v>
      </c>
      <c r="DJ183" s="56">
        <f>'2021'!DB17</f>
        <v>31</v>
      </c>
      <c r="DK183" s="56">
        <f>'2021'!DC17</f>
        <v>61</v>
      </c>
      <c r="DL183" s="56">
        <f>'2021'!DD17</f>
        <v>9</v>
      </c>
      <c r="DM183" s="57">
        <f>'2021'!DE17</f>
        <v>5.6</v>
      </c>
      <c r="DN183" s="57">
        <f>'2021'!DF17</f>
        <v>51.7</v>
      </c>
      <c r="DO183" s="57">
        <f>'2021'!DG17</f>
        <v>3.31</v>
      </c>
      <c r="DP183" s="57">
        <f>'2021'!DH17</f>
        <v>49</v>
      </c>
      <c r="DQ183" s="56">
        <f>'2021'!DI17</f>
        <v>22</v>
      </c>
      <c r="DR183" s="56">
        <f>'2021'!DJ17</f>
        <v>2896</v>
      </c>
      <c r="DS183" s="56">
        <f>'2021'!DK17</f>
        <v>3</v>
      </c>
      <c r="DT183" s="56">
        <f>'2021'!DL17</f>
        <v>0</v>
      </c>
      <c r="DU183" s="58">
        <f>'2021'!DM17</f>
        <v>20</v>
      </c>
    </row>
    <row r="184" spans="1:125" ht="15.75" customHeight="1" x14ac:dyDescent="0.2">
      <c r="A184" s="33">
        <f t="shared" si="0"/>
        <v>182</v>
      </c>
      <c r="B184" s="11">
        <f>'2023'!A22</f>
        <v>20</v>
      </c>
      <c r="C184" s="11">
        <v>2023</v>
      </c>
      <c r="D184" s="34" t="str">
        <f>'2023'!B22</f>
        <v>Mohamed Ibrahim</v>
      </c>
      <c r="E184" s="14">
        <f>'2023'!C22</f>
        <v>4.6500000000000004</v>
      </c>
      <c r="F184" s="14">
        <f t="shared" si="6"/>
        <v>26.6</v>
      </c>
      <c r="G184" s="35">
        <f t="shared" si="2"/>
        <v>-1.0661829897723007</v>
      </c>
      <c r="H184" s="36" t="str">
        <f>'2023'!D22</f>
        <v>Minnesota</v>
      </c>
      <c r="I184" s="37">
        <f>'2023'!E22</f>
        <v>2</v>
      </c>
      <c r="J184" s="38">
        <f>'2023'!F22</f>
        <v>36046</v>
      </c>
      <c r="K184" s="39">
        <f>'2023'!G22</f>
        <v>26.649315068493152</v>
      </c>
      <c r="L184" s="39" t="str">
        <f>'2023'!H22</f>
        <v>RS SR</v>
      </c>
      <c r="M184" s="39">
        <f>'2023'!I22</f>
        <v>24.649315068493152</v>
      </c>
      <c r="N184" s="39" t="str">
        <f t="shared" si="3"/>
        <v>BELL CALF</v>
      </c>
      <c r="O184" s="39" t="str">
        <f t="shared" si="9"/>
        <v>HORSE</v>
      </c>
      <c r="P184" s="37">
        <f>'2023'!J22</f>
        <v>68</v>
      </c>
      <c r="Q184" s="37">
        <f>'2023'!K22</f>
        <v>203</v>
      </c>
      <c r="R184" s="37">
        <f>'2023'!L22</f>
        <v>4.5199999999999996</v>
      </c>
      <c r="S184" s="40">
        <f>'2023'!M22</f>
        <v>0</v>
      </c>
      <c r="T184" s="41">
        <f>'2023'!N22</f>
        <v>0.2403242147922999</v>
      </c>
      <c r="U184" s="42">
        <f>'2023'!O22</f>
        <v>0.10986467236467236</v>
      </c>
      <c r="V184" s="42">
        <f>'2023'!P22</f>
        <v>0.41359152356594814</v>
      </c>
      <c r="W184" s="42">
        <f>'2023'!Q22</f>
        <v>3.4821619312112799E-2</v>
      </c>
      <c r="X184" s="42">
        <f>'2023'!R22</f>
        <v>0.3404381290704559</v>
      </c>
      <c r="Y184" s="42">
        <f>'2023'!S22</f>
        <v>0.37701482631820205</v>
      </c>
      <c r="Z184" s="42">
        <f>'2023'!T22</f>
        <v>0.37701482631820205</v>
      </c>
      <c r="AA184" s="42">
        <f>'2023'!U22</f>
        <v>0</v>
      </c>
      <c r="AB184" s="42">
        <f>'2023'!V22</f>
        <v>2.1105951878429716E-2</v>
      </c>
      <c r="AC184" s="42">
        <f>'2023'!W22</f>
        <v>2.1105951878429716E-2</v>
      </c>
      <c r="AD184" s="43">
        <f>'2023'!X22</f>
        <v>2.1105951878429716E-2</v>
      </c>
      <c r="AE184" s="44">
        <f>'2023'!Y22</f>
        <v>19.991780821917807</v>
      </c>
      <c r="AF184" s="45">
        <f>'2023'!Z22</f>
        <v>97.268516967901164</v>
      </c>
      <c r="AG184" s="45">
        <f>'2023'!AA22</f>
        <v>30.862673010380622</v>
      </c>
      <c r="AH184" s="45">
        <f>'2023'!AB22</f>
        <v>0.21875</v>
      </c>
      <c r="AI184" s="45">
        <f>'2023'!AC22</f>
        <v>5.4</v>
      </c>
      <c r="AJ184" s="45">
        <f t="shared" si="4"/>
        <v>7.4736842105263159</v>
      </c>
      <c r="AK184" s="45">
        <f t="shared" si="43"/>
        <v>2.1406727828746176E-2</v>
      </c>
      <c r="AL184" s="45">
        <f>'2023'!AD22</f>
        <v>75</v>
      </c>
      <c r="AM184" s="45">
        <f>'2023'!AE22</f>
        <v>4.9000000000000004</v>
      </c>
      <c r="AN184" s="46">
        <f>'2023'!AF22</f>
        <v>46</v>
      </c>
      <c r="AO184" s="47">
        <f>'2023'!AG22</f>
        <v>10</v>
      </c>
      <c r="AP184" s="48">
        <f>'2023'!AH22</f>
        <v>2</v>
      </c>
      <c r="AQ184" s="48">
        <f>'2023'!AI22</f>
        <v>5</v>
      </c>
      <c r="AR184" s="48">
        <f t="shared" si="63"/>
        <v>4</v>
      </c>
      <c r="AS184" s="48">
        <f>'2023'!AK22</f>
        <v>4</v>
      </c>
      <c r="AT184" s="48">
        <f>'2023'!AL22</f>
        <v>1</v>
      </c>
      <c r="AU184" s="48">
        <f>'2023'!AM22</f>
        <v>2</v>
      </c>
      <c r="AV184" s="48">
        <f>'2023'!AN22</f>
        <v>8</v>
      </c>
      <c r="AW184" s="49">
        <f>'2023'!AO22</f>
        <v>0</v>
      </c>
      <c r="AX184" s="50">
        <f>'2023'!AP22</f>
        <v>0</v>
      </c>
      <c r="AY184" s="55">
        <f>'2023'!AQ22</f>
        <v>1160</v>
      </c>
      <c r="AZ184" s="56">
        <f>'2023'!AR22</f>
        <v>2221</v>
      </c>
      <c r="BA184" s="56">
        <f>'2023'!AS22</f>
        <v>9</v>
      </c>
      <c r="BB184" s="56">
        <f>'2023'!AT22</f>
        <v>23</v>
      </c>
      <c r="BC184" s="56">
        <f>'2023'!AU22</f>
        <v>202</v>
      </c>
      <c r="BD184" s="56">
        <f>'2023'!AV22</f>
        <v>34</v>
      </c>
      <c r="BE184" s="57">
        <f>'2023'!AW22</f>
        <v>5.7</v>
      </c>
      <c r="BF184" s="57">
        <f>'2023'!AX22</f>
        <v>57.3</v>
      </c>
      <c r="BG184" s="57">
        <f>'2023'!AY22</f>
        <v>3.28</v>
      </c>
      <c r="BH184" s="57">
        <f>'2023'!AZ22</f>
        <v>35.9</v>
      </c>
      <c r="BI184" s="56">
        <f>'2023'!BA22</f>
        <v>26</v>
      </c>
      <c r="BJ184" s="56">
        <f>'2023'!BB22</f>
        <v>2714</v>
      </c>
      <c r="BK184" s="56">
        <f>'2023'!BC22</f>
        <v>2</v>
      </c>
      <c r="BL184" s="56">
        <f>'2023'!BD22</f>
        <v>0</v>
      </c>
      <c r="BM184" s="58">
        <f>'2023'!BE22</f>
        <v>20</v>
      </c>
      <c r="BN184" s="55">
        <f>'2023'!BF22</f>
        <v>604</v>
      </c>
      <c r="BO184" s="56">
        <f>'2023'!BG22</f>
        <v>2323</v>
      </c>
      <c r="BP184" s="56">
        <f>'2023'!BH22</f>
        <v>7</v>
      </c>
      <c r="BQ184" s="56">
        <f>'2023'!BI22</f>
        <v>25</v>
      </c>
      <c r="BR184" s="56">
        <f>'2023'!BJ22</f>
        <v>114</v>
      </c>
      <c r="BS184" s="56">
        <f>'2023'!BK22</f>
        <v>27</v>
      </c>
      <c r="BT184" s="57">
        <f>'2023'!BL22</f>
        <v>5.3</v>
      </c>
      <c r="BU184" s="57">
        <f>'2023'!BM22</f>
        <v>89.1</v>
      </c>
      <c r="BV184" s="57">
        <f>'2023'!BN22</f>
        <v>3.6</v>
      </c>
      <c r="BW184" s="57">
        <f>'2023'!BO22</f>
        <v>24.7</v>
      </c>
      <c r="BX184" s="56">
        <f>'2023'!BP22</f>
        <v>13</v>
      </c>
      <c r="BY184" s="56">
        <f>'2023'!BQ22</f>
        <v>3293</v>
      </c>
      <c r="BZ184" s="56">
        <f>'2023'!BR22</f>
        <v>3</v>
      </c>
      <c r="CA184" s="56">
        <f>'2023'!BS22</f>
        <v>0</v>
      </c>
      <c r="CB184" s="58">
        <f>'2023'!BT22</f>
        <v>31</v>
      </c>
      <c r="CC184" s="55">
        <f>'2023'!BU22</f>
        <v>1079</v>
      </c>
      <c r="CD184" s="56">
        <f>'2023'!BV22</f>
        <v>1343</v>
      </c>
      <c r="CE184" s="56">
        <f>'2023'!BW22</f>
        <v>15</v>
      </c>
      <c r="CF184" s="56">
        <f>'2023'!BX22</f>
        <v>19</v>
      </c>
      <c r="CG184" s="56">
        <f>'2023'!BY22</f>
        <v>202</v>
      </c>
      <c r="CH184" s="56">
        <f>'2023'!BZ22</f>
        <v>37</v>
      </c>
      <c r="CI184" s="57">
        <f>'2023'!CA22</f>
        <v>5.3</v>
      </c>
      <c r="CJ184" s="57">
        <f>'2023'!CB22</f>
        <v>60.6</v>
      </c>
      <c r="CK184" s="57">
        <f>'2023'!CC22</f>
        <v>3.33</v>
      </c>
      <c r="CL184" s="57">
        <f>'2023'!CD22</f>
        <v>38.5</v>
      </c>
      <c r="CM184" s="56">
        <f>'2023'!CE22</f>
        <v>53</v>
      </c>
      <c r="CN184" s="56">
        <f>'2023'!CF22</f>
        <v>1394</v>
      </c>
      <c r="CO184" s="56">
        <f>'2023'!CG22</f>
        <v>7</v>
      </c>
      <c r="CP184" s="56">
        <f>'2023'!CH22</f>
        <v>0</v>
      </c>
      <c r="CQ184" s="58">
        <f>'2023'!CI22</f>
        <v>7</v>
      </c>
      <c r="CR184" s="55">
        <f>'2023'!CJ22</f>
        <v>163</v>
      </c>
      <c r="CS184" s="56">
        <f>'2023'!CK22</f>
        <v>2575</v>
      </c>
      <c r="CT184" s="56">
        <f>'2023'!CL22</f>
        <v>2</v>
      </c>
      <c r="CU184" s="56">
        <f>'2023'!CM22</f>
        <v>27</v>
      </c>
      <c r="CV184" s="56">
        <f>'2023'!CN22</f>
        <v>30</v>
      </c>
      <c r="CW184" s="56">
        <f>'2023'!CO22</f>
        <v>3</v>
      </c>
      <c r="CX184" s="57">
        <f>'2023'!CP22</f>
        <v>5.4</v>
      </c>
      <c r="CY184" s="57">
        <f>'2023'!CQ22</f>
        <v>49</v>
      </c>
      <c r="CZ184" s="57">
        <f>'2023'!CR22</f>
        <v>4.9000000000000004</v>
      </c>
      <c r="DA184" s="57">
        <f>'2023'!CS22</f>
        <v>46</v>
      </c>
      <c r="DB184" s="56">
        <f>'2023'!CT22</f>
        <v>0</v>
      </c>
      <c r="DC184" s="56">
        <f>'2023'!CU22</f>
        <v>2106</v>
      </c>
      <c r="DD184" s="56">
        <f>'2023'!CV22</f>
        <v>0</v>
      </c>
      <c r="DE184" s="56">
        <f>'2023'!CW22</f>
        <v>0</v>
      </c>
      <c r="DF184" s="58">
        <f>'2023'!CX22</f>
        <v>12</v>
      </c>
      <c r="DG184" s="55">
        <f>'2023'!CY22</f>
        <v>1675</v>
      </c>
      <c r="DH184" s="56">
        <f>'2023'!CZ22</f>
        <v>2698</v>
      </c>
      <c r="DI184" s="56">
        <f>'2023'!DA22</f>
        <v>20</v>
      </c>
      <c r="DJ184" s="56">
        <f>'2023'!DB22</f>
        <v>33</v>
      </c>
      <c r="DK184" s="56">
        <f>'2023'!DC22</f>
        <v>320</v>
      </c>
      <c r="DL184" s="56">
        <f>'2023'!DD22</f>
        <v>70</v>
      </c>
      <c r="DM184" s="57">
        <f>'2023'!DE22</f>
        <v>5.2</v>
      </c>
      <c r="DN184" s="57">
        <f>'2023'!DF22</f>
        <v>75</v>
      </c>
      <c r="DO184" s="57">
        <f>'2023'!DG22</f>
        <v>3.46</v>
      </c>
      <c r="DP184" s="57">
        <f>'2023'!DH22</f>
        <v>30.2</v>
      </c>
      <c r="DQ184" s="56">
        <f>'2023'!DI22</f>
        <v>50</v>
      </c>
      <c r="DR184" s="56">
        <f>'2023'!DJ22</f>
        <v>2369</v>
      </c>
      <c r="DS184" s="56">
        <f>'2023'!DK22</f>
        <v>7</v>
      </c>
      <c r="DT184" s="56">
        <f>'2023'!DL22</f>
        <v>0</v>
      </c>
      <c r="DU184" s="58">
        <f>'2023'!DM22</f>
        <v>12</v>
      </c>
    </row>
    <row r="185" spans="1:125" ht="15.75" customHeight="1" x14ac:dyDescent="0.2">
      <c r="A185" s="33">
        <f t="shared" si="0"/>
        <v>183</v>
      </c>
      <c r="B185" s="11">
        <f>'2025'!A32</f>
        <v>30</v>
      </c>
      <c r="C185" s="11">
        <v>2025</v>
      </c>
      <c r="D185" s="34" t="str">
        <f>'2025'!B32</f>
        <v>Corey Kiner</v>
      </c>
      <c r="E185" s="14">
        <f>'2025'!C32</f>
        <v>4.6388888888888893</v>
      </c>
      <c r="F185" s="14">
        <f t="shared" si="6"/>
        <v>26.200000000000003</v>
      </c>
      <c r="G185" s="35">
        <f t="shared" si="2"/>
        <v>-1.0707525753011804</v>
      </c>
      <c r="H185" s="36" t="str">
        <f>'2025'!D32</f>
        <v>Cincinnati</v>
      </c>
      <c r="I185" s="37">
        <f>'2025'!E32</f>
        <v>3</v>
      </c>
      <c r="J185" s="38">
        <f>'2025'!F32</f>
        <v>37277</v>
      </c>
      <c r="K185" s="39">
        <f>'2025'!G32</f>
        <v>23.276712328767122</v>
      </c>
      <c r="L185" s="39" t="str">
        <f>'2025'!H32</f>
        <v>SR</v>
      </c>
      <c r="M185" s="39">
        <f>'2025'!I32</f>
        <v>23.279452054794522</v>
      </c>
      <c r="N185" s="39" t="str">
        <f t="shared" si="3"/>
        <v>BELL CALF</v>
      </c>
      <c r="O185" s="39" t="str">
        <f t="shared" si="9"/>
        <v>3DOWN</v>
      </c>
      <c r="P185" s="37">
        <f>'2025'!J32</f>
        <v>69</v>
      </c>
      <c r="Q185" s="37">
        <f>'2025'!K32</f>
        <v>208</v>
      </c>
      <c r="R185" s="37">
        <f>'2025'!L32</f>
        <v>4.57</v>
      </c>
      <c r="S185" s="40">
        <f>'2025'!M32</f>
        <v>0</v>
      </c>
      <c r="T185" s="41">
        <f>'2025'!N32</f>
        <v>0</v>
      </c>
      <c r="U185" s="42">
        <f>'2025'!O32</f>
        <v>8.2039911308203997E-2</v>
      </c>
      <c r="V185" s="42">
        <f>'2025'!P32</f>
        <v>9.6401718582169713E-2</v>
      </c>
      <c r="W185" s="42">
        <f>'2025'!Q32</f>
        <v>0.21494230393115588</v>
      </c>
      <c r="X185" s="42">
        <f>'2025'!R32</f>
        <v>0.24772096710265556</v>
      </c>
      <c r="Y185" s="42">
        <f>'2025'!S32</f>
        <v>0.24772096710265556</v>
      </c>
      <c r="Z185" s="42">
        <f>'2025'!T32</f>
        <v>0.22294887039239</v>
      </c>
      <c r="AA185" s="42">
        <f>'2025'!U32</f>
        <v>1.9537480063795853E-2</v>
      </c>
      <c r="AB185" s="42">
        <f>'2025'!V32</f>
        <v>3.6305956996827635E-2</v>
      </c>
      <c r="AC185" s="42">
        <f>'2025'!W32</f>
        <v>3.6305956996827635E-2</v>
      </c>
      <c r="AD185" s="43">
        <f>'2025'!X32</f>
        <v>3.2675361297144871E-2</v>
      </c>
      <c r="AE185" s="44">
        <f>'2025'!Y32</f>
        <v>21.632876712328766</v>
      </c>
      <c r="AF185" s="45">
        <f>'2025'!Z32</f>
        <v>95.373677827473855</v>
      </c>
      <c r="AG185" s="45">
        <f>'2025'!AA32</f>
        <v>30.712875446334802</v>
      </c>
      <c r="AH185" s="45">
        <f>'2025'!AB32</f>
        <v>0.40196078431372551</v>
      </c>
      <c r="AI185" s="45">
        <f>'2025'!AC32</f>
        <v>5.6225490196078427</v>
      </c>
      <c r="AJ185" s="45">
        <f t="shared" si="4"/>
        <v>5.290322580645161</v>
      </c>
      <c r="AK185" s="45">
        <f t="shared" si="43"/>
        <v>6.8493150684931503E-2</v>
      </c>
      <c r="AL185" s="45">
        <f>'2025'!AD32</f>
        <v>163.80000000000001</v>
      </c>
      <c r="AM185" s="45">
        <f>'2025'!AE32</f>
        <v>4.12</v>
      </c>
      <c r="AN185" s="46">
        <f>'2025'!AF32</f>
        <v>45.9</v>
      </c>
      <c r="AO185" s="47">
        <f>'2025'!AG32</f>
        <v>4</v>
      </c>
      <c r="AP185" s="48">
        <f>'2025'!AH32</f>
        <v>3</v>
      </c>
      <c r="AQ185" s="48">
        <f>'2025'!AI32</f>
        <v>2</v>
      </c>
      <c r="AR185" s="48">
        <f>'2025'!AJ32</f>
        <v>3</v>
      </c>
      <c r="AS185" s="48">
        <f>'2025'!AK32</f>
        <v>10</v>
      </c>
      <c r="AT185" s="48">
        <f>'2025'!AL32</f>
        <v>1</v>
      </c>
      <c r="AU185" s="48">
        <f>'2025'!AM32</f>
        <v>8</v>
      </c>
      <c r="AV185" s="48">
        <f>'2025'!AN32</f>
        <v>5</v>
      </c>
      <c r="AW185" s="49">
        <f>'2025'!AO32</f>
        <v>0</v>
      </c>
      <c r="AX185" s="50">
        <f>'2025'!AP32</f>
        <v>0</v>
      </c>
      <c r="AY185" s="55">
        <f>'2025'!AQ32</f>
        <v>0</v>
      </c>
      <c r="AZ185" s="56">
        <f>'2025'!AR32</f>
        <v>1</v>
      </c>
      <c r="BA185" s="56">
        <f>'2025'!AS32</f>
        <v>0</v>
      </c>
      <c r="BB185" s="56">
        <f>'2025'!AT32</f>
        <v>0</v>
      </c>
      <c r="BC185" s="56">
        <f>'2025'!AU32</f>
        <v>0</v>
      </c>
      <c r="BD185" s="56">
        <f>'2025'!AV32</f>
        <v>0</v>
      </c>
      <c r="BE185" s="57">
        <f>'2025'!AW32</f>
        <v>0</v>
      </c>
      <c r="BF185" s="57">
        <f>'2025'!AX32</f>
        <v>0</v>
      </c>
      <c r="BG185" s="57">
        <f>'2025'!AY32</f>
        <v>0</v>
      </c>
      <c r="BH185" s="57">
        <f>'2025'!AZ32</f>
        <v>0</v>
      </c>
      <c r="BI185" s="56">
        <f>'2025'!BA32</f>
        <v>0</v>
      </c>
      <c r="BJ185" s="56">
        <f>'2025'!BB32</f>
        <v>0</v>
      </c>
      <c r="BK185" s="56">
        <f>'2025'!BC32</f>
        <v>0</v>
      </c>
      <c r="BL185" s="56">
        <f>'2025'!BD32</f>
        <v>0</v>
      </c>
      <c r="BM185" s="58">
        <f>'2025'!BE32</f>
        <v>0</v>
      </c>
      <c r="BN185" s="55">
        <f>'2025'!BF32</f>
        <v>323</v>
      </c>
      <c r="BO185" s="56">
        <f>'2025'!BG32</f>
        <v>1259.5</v>
      </c>
      <c r="BP185" s="56">
        <f>'2025'!BH32</f>
        <v>2</v>
      </c>
      <c r="BQ185" s="56">
        <f>'2025'!BI32</f>
        <v>7.6999999999999993</v>
      </c>
      <c r="BR185" s="56">
        <f>'2025'!BJ32</f>
        <v>79</v>
      </c>
      <c r="BS185" s="56">
        <f>'2025'!BK32</f>
        <v>24</v>
      </c>
      <c r="BT185" s="57">
        <f>'2025'!BL32</f>
        <v>4.0886075949367084</v>
      </c>
      <c r="BU185" s="57">
        <f>'2025'!BM32</f>
        <v>84.4</v>
      </c>
      <c r="BV185" s="57">
        <f>'2025'!BN32</f>
        <v>2.85</v>
      </c>
      <c r="BW185" s="57">
        <f>'2025'!BO32</f>
        <v>15.2</v>
      </c>
      <c r="BX185" s="56">
        <f>'2025'!BP32</f>
        <v>10</v>
      </c>
      <c r="BY185" s="56">
        <f>'2025'!BQ32</f>
        <v>2799.5</v>
      </c>
      <c r="BZ185" s="56">
        <f>'2025'!BR32</f>
        <v>2</v>
      </c>
      <c r="CA185" s="56">
        <f>'2025'!BS32</f>
        <v>0</v>
      </c>
      <c r="CB185" s="58">
        <f>'2025'!BT32</f>
        <v>27.5</v>
      </c>
      <c r="CC185" s="55">
        <f>'2025'!BU32</f>
        <v>357</v>
      </c>
      <c r="CD185" s="56">
        <f>'2025'!BV32</f>
        <v>1297</v>
      </c>
      <c r="CE185" s="56">
        <f>'2025'!BW32</f>
        <v>5</v>
      </c>
      <c r="CF185" s="56">
        <f>'2025'!BX32</f>
        <v>15</v>
      </c>
      <c r="CG185" s="56">
        <f>'2025'!BY32</f>
        <v>81</v>
      </c>
      <c r="CH185" s="56">
        <f>'2025'!BZ32</f>
        <v>11</v>
      </c>
      <c r="CI185" s="57">
        <f>'2025'!CA32</f>
        <v>4.4074074074074074</v>
      </c>
      <c r="CJ185" s="57">
        <f>'2025'!CB32</f>
        <v>30.3</v>
      </c>
      <c r="CK185" s="57">
        <f>'2025'!CC32</f>
        <v>2.2799999999999998</v>
      </c>
      <c r="CL185" s="57">
        <f>'2025'!CD32</f>
        <v>37.299999999999997</v>
      </c>
      <c r="CM185" s="56">
        <f>'2025'!CE32</f>
        <v>2</v>
      </c>
      <c r="CN185" s="56">
        <f>'2025'!CF32</f>
        <v>2427</v>
      </c>
      <c r="CO185" s="56">
        <f>'2025'!CG32</f>
        <v>2</v>
      </c>
      <c r="CP185" s="56">
        <f>'2025'!CH32</f>
        <v>0</v>
      </c>
      <c r="CQ185" s="58">
        <f>'2025'!CI32</f>
        <v>17</v>
      </c>
      <c r="CR185" s="55">
        <f>'2025'!CJ32</f>
        <v>1050</v>
      </c>
      <c r="CS185" s="56">
        <f>'2025'!CK32</f>
        <v>2605</v>
      </c>
      <c r="CT185" s="56">
        <f>'2025'!CL32</f>
        <v>5</v>
      </c>
      <c r="CU185" s="56">
        <f>'2025'!CM32</f>
        <v>14</v>
      </c>
      <c r="CV185" s="56">
        <f>'2025'!CN32</f>
        <v>192</v>
      </c>
      <c r="CW185" s="56">
        <f>'2025'!CO32</f>
        <v>53</v>
      </c>
      <c r="CX185" s="57">
        <f>'2025'!CP32</f>
        <v>5.46875</v>
      </c>
      <c r="CY185" s="57">
        <f>'2025'!CQ32</f>
        <v>92.7</v>
      </c>
      <c r="CZ185" s="57">
        <f>'2025'!CR32</f>
        <v>3.32</v>
      </c>
      <c r="DA185" s="57">
        <f>'2025'!CS32</f>
        <v>35.700000000000003</v>
      </c>
      <c r="DB185" s="56">
        <f>'2025'!CT32</f>
        <v>49</v>
      </c>
      <c r="DC185" s="56">
        <f>'2025'!CU32</f>
        <v>2508</v>
      </c>
      <c r="DD185" s="56">
        <f>'2025'!CV32</f>
        <v>12</v>
      </c>
      <c r="DE185" s="56">
        <f>'2025'!CW32</f>
        <v>0</v>
      </c>
      <c r="DF185" s="58">
        <f>'2025'!CX32</f>
        <v>21</v>
      </c>
      <c r="DG185" s="55">
        <f>'2025'!CY32</f>
        <v>1147</v>
      </c>
      <c r="DH185" s="56">
        <f>'2025'!CZ32</f>
        <v>2209</v>
      </c>
      <c r="DI185" s="56">
        <f>'2025'!DA32</f>
        <v>4</v>
      </c>
      <c r="DJ185" s="56">
        <f>'2025'!DB32</f>
        <v>19</v>
      </c>
      <c r="DK185" s="56">
        <f>'2025'!DC32</f>
        <v>204</v>
      </c>
      <c r="DL185" s="56">
        <f>'2025'!DD32</f>
        <v>82</v>
      </c>
      <c r="DM185" s="57">
        <f>'2025'!DE32</f>
        <v>5.6225490196078427</v>
      </c>
      <c r="DN185" s="57">
        <f>'2025'!DF32</f>
        <v>163.80000000000001</v>
      </c>
      <c r="DO185" s="57">
        <f>'2025'!DG32</f>
        <v>4.12</v>
      </c>
      <c r="DP185" s="57">
        <f>'2025'!DH32</f>
        <v>45.9</v>
      </c>
      <c r="DQ185" s="56">
        <f>'2025'!DI32</f>
        <v>103</v>
      </c>
      <c r="DR185" s="56">
        <f>'2025'!DJ32</f>
        <v>2837</v>
      </c>
      <c r="DS185" s="56">
        <f>'2025'!DK32</f>
        <v>15</v>
      </c>
      <c r="DT185" s="56">
        <f>'2025'!DL32</f>
        <v>0</v>
      </c>
      <c r="DU185" s="58">
        <f>'2025'!DM32</f>
        <v>18</v>
      </c>
    </row>
    <row r="186" spans="1:125" ht="15.75" customHeight="1" x14ac:dyDescent="0.2">
      <c r="A186" s="33">
        <f t="shared" si="0"/>
        <v>184</v>
      </c>
      <c r="B186" s="11">
        <f>'2017'!A21</f>
        <v>19</v>
      </c>
      <c r="C186" s="11">
        <v>2017</v>
      </c>
      <c r="D186" s="34" t="str">
        <f>'2017'!B21</f>
        <v>Joe Williams</v>
      </c>
      <c r="E186" s="14">
        <f>'2017'!C21</f>
        <v>4.6333333333333337</v>
      </c>
      <c r="F186" s="14">
        <f t="shared" si="6"/>
        <v>25.8</v>
      </c>
      <c r="G186" s="35">
        <f t="shared" si="2"/>
        <v>-1.0730373680656204</v>
      </c>
      <c r="H186" s="36" t="str">
        <f>'2017'!D21</f>
        <v>Utah</v>
      </c>
      <c r="I186" s="37">
        <f>'2017'!E21</f>
        <v>5</v>
      </c>
      <c r="J186" s="38">
        <f>'2017'!F21</f>
        <v>34216</v>
      </c>
      <c r="K186" s="39">
        <f>'2017'!G21</f>
        <v>31.663013698630138</v>
      </c>
      <c r="L186" s="39" t="str">
        <f>'2017'!H21</f>
        <v>SR</v>
      </c>
      <c r="M186" s="39">
        <f>'2017'!I21</f>
        <v>23.660273972602738</v>
      </c>
      <c r="N186" s="39" t="str">
        <f t="shared" si="3"/>
        <v>DYNAMIC</v>
      </c>
      <c r="O186" s="39" t="str">
        <f t="shared" si="9"/>
        <v>SLASHER</v>
      </c>
      <c r="P186" s="37">
        <f>'2017'!J21</f>
        <v>71</v>
      </c>
      <c r="Q186" s="37">
        <f>'2017'!K21</f>
        <v>210</v>
      </c>
      <c r="R186" s="37">
        <f>'2017'!L21</f>
        <v>4.41</v>
      </c>
      <c r="S186" s="59">
        <f>'2017'!M21</f>
        <v>121</v>
      </c>
      <c r="T186" s="41">
        <f>'2017'!N21</f>
        <v>0</v>
      </c>
      <c r="U186" s="42">
        <f>'2017'!O21</f>
        <v>0</v>
      </c>
      <c r="V186" s="42">
        <f>'2017'!P21</f>
        <v>0</v>
      </c>
      <c r="W186" s="42">
        <f>'2017'!Q21</f>
        <v>0.11951684678957407</v>
      </c>
      <c r="X186" s="42">
        <f>'2017'!R21</f>
        <v>0.26719056974459726</v>
      </c>
      <c r="Y186" s="42">
        <f>'2017'!S21</f>
        <v>0.26719056974459726</v>
      </c>
      <c r="Z186" s="42">
        <f>'2017'!T21</f>
        <v>0.22711198428290766</v>
      </c>
      <c r="AA186" s="42">
        <f>'2017'!U21</f>
        <v>3.5897435897435895E-2</v>
      </c>
      <c r="AB186" s="42">
        <f>'2017'!V21</f>
        <v>3.7983670571529994E-2</v>
      </c>
      <c r="AC186" s="42">
        <f>'2017'!W21</f>
        <v>3.7983670571529994E-2</v>
      </c>
      <c r="AD186" s="43">
        <f>'2017'!X21</f>
        <v>3.2286119985800492E-2</v>
      </c>
      <c r="AE186" s="44">
        <f>'2017'!Y21</f>
        <v>23.019178082191782</v>
      </c>
      <c r="AF186" s="45">
        <f>'2017'!Z21</f>
        <v>111.0439578328315</v>
      </c>
      <c r="AG186" s="45">
        <f>'2017'!AA21</f>
        <v>29.28585598095616</v>
      </c>
      <c r="AH186" s="45">
        <f>'2017'!AB21</f>
        <v>0.14761904761904762</v>
      </c>
      <c r="AI186" s="45">
        <f>'2017'!AC21</f>
        <v>6.6</v>
      </c>
      <c r="AJ186" s="45">
        <f t="shared" si="4"/>
        <v>9.5500000000000007</v>
      </c>
      <c r="AK186" s="45">
        <f t="shared" si="43"/>
        <v>4.1095890410958902E-2</v>
      </c>
      <c r="AL186" s="45">
        <f>'2017'!AD21</f>
        <v>54.6</v>
      </c>
      <c r="AM186" s="45">
        <f>'2017'!AE21</f>
        <v>3.42</v>
      </c>
      <c r="AN186" s="46">
        <f>'2017'!AF21</f>
        <v>48.2</v>
      </c>
      <c r="AO186" s="47">
        <f>'2017'!AG21</f>
        <v>4</v>
      </c>
      <c r="AP186" s="48">
        <f>'2017'!AH21</f>
        <v>3</v>
      </c>
      <c r="AQ186" s="48">
        <f>'2017'!AI21</f>
        <v>0</v>
      </c>
      <c r="AR186" s="48">
        <f t="shared" ref="AR186:AR187" si="65">IF(AF186&gt;113.25,10,IF(AF186&gt;=107.84,9,IF(AF186&gt;=105.37,8,IF(AF186&gt;=103.25,7,IF(AF186&gt;=100.55,6,IF(AF186&gt;=98.75,5,IF(AF186&gt;=96.08,4,IF(AF186&gt;=94.39,3,IF(AF186&gt;=88.43,2,IF(AF186&gt;=85.16,1,IF(AF186&lt;85.16,0,FALSE)))))))))))</f>
        <v>9</v>
      </c>
      <c r="AS186" s="48">
        <f>'2017'!AK21</f>
        <v>1</v>
      </c>
      <c r="AT186" s="48">
        <f>'2017'!AL21</f>
        <v>5</v>
      </c>
      <c r="AU186" s="48">
        <f>'2017'!AM21</f>
        <v>0</v>
      </c>
      <c r="AV186" s="48">
        <f>'2017'!AN21</f>
        <v>1</v>
      </c>
      <c r="AW186" s="49" t="str">
        <f t="shared" ref="AW186:AW187" si="66">IF(S186=1,10,IF(S186=2,7,IF(S186=3,6,IF(S186=4,4,IF(S186=5,3,IF(S186=6,2,IF(S186=7,1,IF(S186=0,0,"-"))))))))</f>
        <v>-</v>
      </c>
      <c r="AX186" s="50">
        <f>'2017'!AP21</f>
        <v>0</v>
      </c>
      <c r="AY186" s="55">
        <f>'2017'!AQ21</f>
        <v>0</v>
      </c>
      <c r="AZ186" s="56">
        <f>'2017'!AR21</f>
        <v>1605</v>
      </c>
      <c r="BA186" s="56">
        <f>'2017'!AS21</f>
        <v>0</v>
      </c>
      <c r="BB186" s="56">
        <f>'2017'!AT21</f>
        <v>0</v>
      </c>
      <c r="BC186" s="56">
        <f>'2017'!AU21</f>
        <v>0</v>
      </c>
      <c r="BD186" s="56">
        <f>'2017'!AV21</f>
        <v>0</v>
      </c>
      <c r="BE186" s="57">
        <f>'2017'!AW21</f>
        <v>0</v>
      </c>
      <c r="BF186" s="57">
        <f>'2017'!AX21</f>
        <v>0</v>
      </c>
      <c r="BG186" s="57">
        <f>'2017'!AY21</f>
        <v>0</v>
      </c>
      <c r="BH186" s="57">
        <f>'2017'!AZ21</f>
        <v>0</v>
      </c>
      <c r="BI186" s="56">
        <f>'2017'!BA21</f>
        <v>0</v>
      </c>
      <c r="BJ186" s="56">
        <f>'2017'!BB21</f>
        <v>2288</v>
      </c>
      <c r="BK186" s="56">
        <f>'2017'!BC21</f>
        <v>0</v>
      </c>
      <c r="BL186" s="56">
        <f>'2017'!BD21</f>
        <v>0</v>
      </c>
      <c r="BM186" s="58">
        <f>'2017'!BE21</f>
        <v>0</v>
      </c>
      <c r="BN186" s="55">
        <f>'2017'!BF21</f>
        <v>0</v>
      </c>
      <c r="BO186" s="56">
        <f>'2017'!BG21</f>
        <v>1924</v>
      </c>
      <c r="BP186" s="56">
        <f>'2017'!BH21</f>
        <v>0</v>
      </c>
      <c r="BQ186" s="56">
        <f>'2017'!BI21</f>
        <v>0</v>
      </c>
      <c r="BR186" s="56">
        <f>'2017'!BJ21</f>
        <v>0</v>
      </c>
      <c r="BS186" s="56">
        <f>'2017'!BK21</f>
        <v>0</v>
      </c>
      <c r="BT186" s="57">
        <f>'2017'!BL21</f>
        <v>0</v>
      </c>
      <c r="BU186" s="57">
        <f>'2017'!BM21</f>
        <v>0</v>
      </c>
      <c r="BV186" s="57">
        <f>'2017'!BN21</f>
        <v>0</v>
      </c>
      <c r="BW186" s="57">
        <f>'2017'!BO21</f>
        <v>0</v>
      </c>
      <c r="BX186" s="56">
        <f>'2017'!BP21</f>
        <v>0</v>
      </c>
      <c r="BY186" s="56">
        <f>'2017'!BQ21</f>
        <v>2835</v>
      </c>
      <c r="BZ186" s="56">
        <f>'2017'!BR21</f>
        <v>0</v>
      </c>
      <c r="CA186" s="56">
        <f>'2017'!BS21</f>
        <v>0</v>
      </c>
      <c r="CB186" s="58">
        <f>'2017'!BT21</f>
        <v>0</v>
      </c>
      <c r="CC186" s="55">
        <f>'2017'!BU21</f>
        <v>0</v>
      </c>
      <c r="CD186" s="56">
        <f>'2017'!BV21</f>
        <v>2475</v>
      </c>
      <c r="CE186" s="56">
        <f>'2017'!BW21</f>
        <v>0</v>
      </c>
      <c r="CF186" s="56">
        <f>'2017'!BX21</f>
        <v>0</v>
      </c>
      <c r="CG186" s="56">
        <f>'2017'!BY21</f>
        <v>0</v>
      </c>
      <c r="CH186" s="56">
        <f>'2017'!BZ21</f>
        <v>0</v>
      </c>
      <c r="CI186" s="57">
        <f>'2017'!CA21</f>
        <v>0</v>
      </c>
      <c r="CJ186" s="57">
        <f>'2017'!CB21</f>
        <v>0</v>
      </c>
      <c r="CK186" s="57">
        <f>'2017'!CC21</f>
        <v>0</v>
      </c>
      <c r="CL186" s="57">
        <f>'2017'!CD21</f>
        <v>0</v>
      </c>
      <c r="CM186" s="56">
        <f>'2017'!CE21</f>
        <v>0</v>
      </c>
      <c r="CN186" s="56">
        <f>'2017'!CF21</f>
        <v>2570</v>
      </c>
      <c r="CO186" s="56">
        <f>'2017'!CG21</f>
        <v>0</v>
      </c>
      <c r="CP186" s="56">
        <f>'2017'!CH21</f>
        <v>0</v>
      </c>
      <c r="CQ186" s="58">
        <f>'2017'!CI21</f>
        <v>0</v>
      </c>
      <c r="CR186" s="55">
        <f>'2017'!CJ21</f>
        <v>480</v>
      </c>
      <c r="CS186" s="56">
        <f>'2017'!CK21</f>
        <v>2379</v>
      </c>
      <c r="CT186" s="56">
        <f>'2017'!CL21</f>
        <v>3</v>
      </c>
      <c r="CU186" s="56">
        <f>'2017'!CM21</f>
        <v>0</v>
      </c>
      <c r="CV186" s="56">
        <f>'2017'!CN21</f>
        <v>105</v>
      </c>
      <c r="CW186" s="56">
        <f>'2017'!CO21</f>
        <v>12</v>
      </c>
      <c r="CX186" s="57">
        <f>'2017'!CP21</f>
        <v>4.5999999999999996</v>
      </c>
      <c r="CY186" s="57">
        <f>'2017'!CQ21</f>
        <v>35.799999999999997</v>
      </c>
      <c r="CZ186" s="57">
        <f>'2017'!CR21</f>
        <v>2.77</v>
      </c>
      <c r="DA186" s="57">
        <f>'2017'!CS21</f>
        <v>16.5</v>
      </c>
      <c r="DB186" s="56">
        <f>'2017'!CT21</f>
        <v>84</v>
      </c>
      <c r="DC186" s="56">
        <f>'2017'!CU21</f>
        <v>2340</v>
      </c>
      <c r="DD186" s="56">
        <f>'2017'!CV21</f>
        <v>11</v>
      </c>
      <c r="DE186" s="56">
        <f>'2017'!CW21</f>
        <v>0</v>
      </c>
      <c r="DF186" s="58">
        <f>'2017'!CX21</f>
        <v>0</v>
      </c>
      <c r="DG186" s="55">
        <f>'2017'!CY21</f>
        <v>1389</v>
      </c>
      <c r="DH186" s="56">
        <f>'2017'!CZ21</f>
        <v>2782</v>
      </c>
      <c r="DI186" s="56">
        <f>'2017'!DA21</f>
        <v>10</v>
      </c>
      <c r="DJ186" s="56">
        <f>'2017'!DB21</f>
        <v>0</v>
      </c>
      <c r="DK186" s="56">
        <f>'2017'!DC21</f>
        <v>210</v>
      </c>
      <c r="DL186" s="56">
        <f>'2017'!DD21</f>
        <v>31</v>
      </c>
      <c r="DM186" s="57">
        <f>'2017'!DE21</f>
        <v>6.6</v>
      </c>
      <c r="DN186" s="57">
        <f>'2017'!DF21</f>
        <v>54.6</v>
      </c>
      <c r="DO186" s="57">
        <f>'2017'!DG21</f>
        <v>3.42</v>
      </c>
      <c r="DP186" s="57">
        <f>'2017'!DH21</f>
        <v>48.2</v>
      </c>
      <c r="DQ186" s="56">
        <f>'2017'!DI21</f>
        <v>107</v>
      </c>
      <c r="DR186" s="56">
        <f>'2017'!DJ21</f>
        <v>2817</v>
      </c>
      <c r="DS186" s="56">
        <f>'2017'!DK21</f>
        <v>9</v>
      </c>
      <c r="DT186" s="56">
        <f>'2017'!DL21</f>
        <v>0</v>
      </c>
      <c r="DU186" s="58">
        <f>'2017'!DM21</f>
        <v>0</v>
      </c>
    </row>
    <row r="187" spans="1:125" ht="15.75" customHeight="1" x14ac:dyDescent="0.2">
      <c r="A187" s="33">
        <f t="shared" si="0"/>
        <v>185</v>
      </c>
      <c r="B187" s="11">
        <f>'2018'!A20</f>
        <v>18</v>
      </c>
      <c r="C187" s="11">
        <v>2018</v>
      </c>
      <c r="D187" s="34" t="str">
        <f>'2018'!B20</f>
        <v>Jaylen Samuels</v>
      </c>
      <c r="E187" s="14">
        <f>'2018'!C20</f>
        <v>4.6222222222222227</v>
      </c>
      <c r="F187" s="14">
        <f t="shared" si="6"/>
        <v>25.4</v>
      </c>
      <c r="G187" s="35">
        <f t="shared" si="2"/>
        <v>-1.0776069535945001</v>
      </c>
      <c r="H187" s="36" t="str">
        <f>'2018'!D20</f>
        <v>NC State</v>
      </c>
      <c r="I187" s="37">
        <f>'2018'!E20</f>
        <v>4</v>
      </c>
      <c r="J187" s="38">
        <f>'2018'!F20</f>
        <v>35266</v>
      </c>
      <c r="K187" s="39">
        <f>'2018'!G20</f>
        <v>28.786301369863015</v>
      </c>
      <c r="L187" s="39" t="str">
        <f>'2018'!H20</f>
        <v>SR</v>
      </c>
      <c r="M187" s="39">
        <f>'2018'!I20</f>
        <v>21.780821917808218</v>
      </c>
      <c r="N187" s="39" t="str">
        <f t="shared" si="3"/>
        <v>BELL COW</v>
      </c>
      <c r="O187" s="39" t="str">
        <f t="shared" si="9"/>
        <v>+RECEIVER</v>
      </c>
      <c r="P187" s="37">
        <f>'2018'!J20</f>
        <v>71</v>
      </c>
      <c r="Q187" s="37">
        <f>'2018'!K20</f>
        <v>223</v>
      </c>
      <c r="R187" s="37">
        <f>'2018'!L20</f>
        <v>4.54</v>
      </c>
      <c r="S187" s="40">
        <f>'2018'!M20</f>
        <v>0</v>
      </c>
      <c r="T187" s="41">
        <f>'2018'!N20</f>
        <v>0</v>
      </c>
      <c r="U187" s="42">
        <f>'2018'!O20</f>
        <v>4.0482018452268877E-2</v>
      </c>
      <c r="V187" s="42">
        <f>'2018'!P20</f>
        <v>0.18017514440096888</v>
      </c>
      <c r="W187" s="42">
        <f>'2018'!Q20</f>
        <v>0.13929429152041381</v>
      </c>
      <c r="X187" s="42">
        <f>'2018'!R20</f>
        <v>0.16805721096543505</v>
      </c>
      <c r="Y187" s="42">
        <f>'2018'!S20</f>
        <v>0.17411617768320198</v>
      </c>
      <c r="Z187" s="42">
        <f>'2018'!T20</f>
        <v>0.15670455991488177</v>
      </c>
      <c r="AA187" s="42">
        <f>'2018'!U20</f>
        <v>0.16523795447827372</v>
      </c>
      <c r="AB187" s="42">
        <f>'2018'!V20</f>
        <v>0.16564245810055866</v>
      </c>
      <c r="AC187" s="42">
        <f>'2018'!W20</f>
        <v>0.16564245810055866</v>
      </c>
      <c r="AD187" s="43">
        <f>'2018'!X20</f>
        <v>0.1490782122905028</v>
      </c>
      <c r="AE187" s="44">
        <f>'2018'!Y20</f>
        <v>19.126027397260273</v>
      </c>
      <c r="AF187" s="45">
        <f>'2018'!Z20</f>
        <v>104.98117934889736</v>
      </c>
      <c r="AG187" s="45">
        <f>'2018'!AA20</f>
        <v>31.098789922634399</v>
      </c>
      <c r="AH187" s="45">
        <f>'2018'!AB20</f>
        <v>0.19230769230769232</v>
      </c>
      <c r="AI187" s="45">
        <f>'2018'!AC20</f>
        <v>6.1</v>
      </c>
      <c r="AJ187" s="45">
        <f t="shared" si="4"/>
        <v>9.2089552238805972</v>
      </c>
      <c r="AK187" s="45">
        <f t="shared" si="43"/>
        <v>0.48684210526315791</v>
      </c>
      <c r="AL187" s="45">
        <f>'2018'!AD20</f>
        <v>59.6</v>
      </c>
      <c r="AM187" s="45">
        <f>'2018'!AE20</f>
        <v>3.49</v>
      </c>
      <c r="AN187" s="46">
        <f>'2018'!AF20</f>
        <v>39.1</v>
      </c>
      <c r="AO187" s="47">
        <f>'2018'!AG20</f>
        <v>2</v>
      </c>
      <c r="AP187" s="48">
        <f>'2018'!AH20</f>
        <v>10</v>
      </c>
      <c r="AQ187" s="48">
        <f>'2018'!AI20</f>
        <v>7</v>
      </c>
      <c r="AR187" s="48">
        <f t="shared" si="65"/>
        <v>7</v>
      </c>
      <c r="AS187" s="48">
        <f>'2018'!AK20</f>
        <v>3</v>
      </c>
      <c r="AT187" s="48">
        <f>'2018'!AL20</f>
        <v>3</v>
      </c>
      <c r="AU187" s="48">
        <f>'2018'!AM20</f>
        <v>0</v>
      </c>
      <c r="AV187" s="48">
        <f>'2018'!AN20</f>
        <v>2</v>
      </c>
      <c r="AW187" s="49">
        <f t="shared" si="66"/>
        <v>0</v>
      </c>
      <c r="AX187" s="50">
        <f>'2018'!AP20</f>
        <v>0</v>
      </c>
      <c r="AY187" s="55">
        <f>'2018'!AQ20</f>
        <v>0</v>
      </c>
      <c r="AZ187" s="56">
        <f>'2018'!AR20</f>
        <v>1952</v>
      </c>
      <c r="BA187" s="56">
        <f>'2018'!AS20</f>
        <v>0</v>
      </c>
      <c r="BB187" s="56">
        <f>'2018'!AT20</f>
        <v>0</v>
      </c>
      <c r="BC187" s="56">
        <f>'2018'!AU20</f>
        <v>0</v>
      </c>
      <c r="BD187" s="56">
        <f>'2018'!AV20</f>
        <v>0</v>
      </c>
      <c r="BE187" s="57">
        <f>'2018'!AW20</f>
        <v>0</v>
      </c>
      <c r="BF187" s="57">
        <f>'2018'!AX20</f>
        <v>0</v>
      </c>
      <c r="BG187" s="57">
        <f>'2018'!AY20</f>
        <v>0</v>
      </c>
      <c r="BH187" s="57">
        <f>'2018'!AZ20</f>
        <v>0</v>
      </c>
      <c r="BI187" s="56">
        <f>'2018'!BA20</f>
        <v>0</v>
      </c>
      <c r="BJ187" s="56">
        <f>'2018'!BB20</f>
        <v>2890</v>
      </c>
      <c r="BK187" s="56">
        <f>'2018'!BC20</f>
        <v>0</v>
      </c>
      <c r="BL187" s="56">
        <f>'2018'!BD20</f>
        <v>0</v>
      </c>
      <c r="BM187" s="58">
        <f>'2018'!BE20</f>
        <v>0</v>
      </c>
      <c r="BN187" s="55">
        <f>'2018'!BF20</f>
        <v>119</v>
      </c>
      <c r="BO187" s="56">
        <f>'2018'!BG20</f>
        <v>2659</v>
      </c>
      <c r="BP187" s="56">
        <f>'2018'!BH20</f>
        <v>1</v>
      </c>
      <c r="BQ187" s="56">
        <f>'2018'!BI20</f>
        <v>0</v>
      </c>
      <c r="BR187" s="56">
        <f>'2018'!BJ20</f>
        <v>14</v>
      </c>
      <c r="BS187" s="56">
        <f>'2018'!BK20</f>
        <v>9</v>
      </c>
      <c r="BT187" s="57">
        <f>'2018'!BL20</f>
        <v>8.5</v>
      </c>
      <c r="BU187" s="57">
        <f>'2018'!BM20</f>
        <v>392.9</v>
      </c>
      <c r="BV187" s="57">
        <f>'2018'!BN20</f>
        <v>7.86</v>
      </c>
      <c r="BW187" s="57">
        <f>'2018'!BO20</f>
        <v>52.1</v>
      </c>
      <c r="BX187" s="56">
        <f>'2018'!BP20</f>
        <v>96</v>
      </c>
      <c r="BY187" s="56">
        <f>'2018'!BQ20</f>
        <v>2652</v>
      </c>
      <c r="BZ187" s="56">
        <f>'2018'!BR20</f>
        <v>6</v>
      </c>
      <c r="CA187" s="56">
        <f>'2018'!BS20</f>
        <v>0</v>
      </c>
      <c r="CB187" s="58">
        <f>'2018'!BT20</f>
        <v>0</v>
      </c>
      <c r="CC187" s="55">
        <f>'2018'!BU20</f>
        <v>364</v>
      </c>
      <c r="CD187" s="56">
        <f>'2018'!BV20</f>
        <v>2627</v>
      </c>
      <c r="CE187" s="56">
        <f>'2018'!BW20</f>
        <v>9</v>
      </c>
      <c r="CF187" s="56">
        <f>'2018'!BX20</f>
        <v>0</v>
      </c>
      <c r="CG187" s="56">
        <f>'2018'!BY20</f>
        <v>55</v>
      </c>
      <c r="CH187" s="56">
        <f>'2018'!BZ20</f>
        <v>13</v>
      </c>
      <c r="CI187" s="57">
        <f>'2018'!CA20</f>
        <v>6.6</v>
      </c>
      <c r="CJ187" s="57">
        <f>'2018'!CB20</f>
        <v>42.2</v>
      </c>
      <c r="CK187" s="57">
        <f>'2018'!CC20</f>
        <v>1.95</v>
      </c>
      <c r="CL187" s="57">
        <f>'2018'!CD20</f>
        <v>51.4</v>
      </c>
      <c r="CM187" s="56">
        <f>'2018'!CE20</f>
        <v>603</v>
      </c>
      <c r="CN187" s="56">
        <f>'2018'!CF20</f>
        <v>2740</v>
      </c>
      <c r="CO187" s="56">
        <f>'2018'!CG20</f>
        <v>65</v>
      </c>
      <c r="CP187" s="56">
        <f>'2018'!CH20</f>
        <v>0</v>
      </c>
      <c r="CQ187" s="58">
        <f>'2018'!CI20</f>
        <v>0</v>
      </c>
      <c r="CR187" s="55">
        <f>'2018'!CJ20</f>
        <v>195</v>
      </c>
      <c r="CS187" s="56">
        <f>'2018'!CK20</f>
        <v>2030</v>
      </c>
      <c r="CT187" s="56">
        <f>'2018'!CL20</f>
        <v>6</v>
      </c>
      <c r="CU187" s="56">
        <f>'2018'!CM20</f>
        <v>0</v>
      </c>
      <c r="CV187" s="56">
        <f>'2018'!CN20</f>
        <v>32</v>
      </c>
      <c r="CW187" s="56">
        <f>'2018'!CO20</f>
        <v>2</v>
      </c>
      <c r="CX187" s="57">
        <f>'2018'!CP20</f>
        <v>6.1</v>
      </c>
      <c r="CY187" s="57">
        <f>'2018'!CQ20</f>
        <v>16.3</v>
      </c>
      <c r="CZ187" s="57">
        <f>'2018'!CR20</f>
        <v>1.59</v>
      </c>
      <c r="DA187" s="57">
        <f>'2018'!CS20</f>
        <v>32.799999999999997</v>
      </c>
      <c r="DB187" s="56">
        <f>'2018'!CT20</f>
        <v>559</v>
      </c>
      <c r="DC187" s="56">
        <f>'2018'!CU20</f>
        <v>3383</v>
      </c>
      <c r="DD187" s="56">
        <f>'2018'!CV20</f>
        <v>56</v>
      </c>
      <c r="DE187" s="56">
        <f>'2018'!CW20</f>
        <v>0</v>
      </c>
      <c r="DF187" s="58">
        <f>'2018'!CX20</f>
        <v>0</v>
      </c>
      <c r="DG187" s="55">
        <f>'2018'!CY20</f>
        <v>394</v>
      </c>
      <c r="DH187" s="56">
        <f>'2018'!CZ20</f>
        <v>2293</v>
      </c>
      <c r="DI187" s="56">
        <f>'2018'!DA20</f>
        <v>12</v>
      </c>
      <c r="DJ187" s="56">
        <f>'2018'!DB20</f>
        <v>0</v>
      </c>
      <c r="DK187" s="56">
        <f>'2018'!DC20</f>
        <v>78</v>
      </c>
      <c r="DL187" s="56">
        <f>'2018'!DD20</f>
        <v>15</v>
      </c>
      <c r="DM187" s="57">
        <f>'2018'!DE20</f>
        <v>5.0999999999999996</v>
      </c>
      <c r="DN187" s="57">
        <f>'2018'!DF20</f>
        <v>59.6</v>
      </c>
      <c r="DO187" s="57">
        <f>'2018'!DG20</f>
        <v>3.49</v>
      </c>
      <c r="DP187" s="57">
        <f>'2018'!DH20</f>
        <v>39.1</v>
      </c>
      <c r="DQ187" s="56">
        <f>'2018'!DI20</f>
        <v>593</v>
      </c>
      <c r="DR187" s="56">
        <f>'2018'!DJ20</f>
        <v>3580</v>
      </c>
      <c r="DS187" s="56">
        <f>'2018'!DK20</f>
        <v>74</v>
      </c>
      <c r="DT187" s="56">
        <f>'2018'!DL20</f>
        <v>0</v>
      </c>
      <c r="DU187" s="58">
        <f>'2018'!DM20</f>
        <v>0</v>
      </c>
    </row>
    <row r="188" spans="1:125" ht="15.75" customHeight="1" x14ac:dyDescent="0.2">
      <c r="A188" s="33">
        <f t="shared" si="0"/>
        <v>186</v>
      </c>
      <c r="B188" s="11">
        <f>'2024'!A26</f>
        <v>24</v>
      </c>
      <c r="C188" s="11">
        <v>2024</v>
      </c>
      <c r="D188" s="34" t="str">
        <f>'2024'!B26</f>
        <v>Miyan Williams</v>
      </c>
      <c r="E188" s="14">
        <f>'2024'!C26</f>
        <v>4.6111111111111107</v>
      </c>
      <c r="F188" s="14">
        <f t="shared" si="6"/>
        <v>25</v>
      </c>
      <c r="G188" s="35">
        <f t="shared" si="2"/>
        <v>-1.0821765391233802</v>
      </c>
      <c r="H188" s="36" t="str">
        <f>'2024'!D26</f>
        <v>Ohio State</v>
      </c>
      <c r="I188" s="37">
        <f>'2024'!E26</f>
        <v>2</v>
      </c>
      <c r="J188" s="38">
        <f>'2024'!F26</f>
        <v>37193</v>
      </c>
      <c r="K188" s="39">
        <f>'2024'!G26</f>
        <v>23.506849315068493</v>
      </c>
      <c r="L188" s="39" t="str">
        <f>'2024'!H26</f>
        <v>RS JR</v>
      </c>
      <c r="M188" s="39">
        <f>'2024'!I26</f>
        <v>22.509589041095889</v>
      </c>
      <c r="N188" s="39" t="str">
        <f t="shared" si="3"/>
        <v>BRUISER</v>
      </c>
      <c r="O188" s="39" t="str">
        <f t="shared" si="9"/>
        <v>HORSE</v>
      </c>
      <c r="P188" s="37">
        <f>'2024'!J26</f>
        <v>68</v>
      </c>
      <c r="Q188" s="37">
        <f>'2024'!K26</f>
        <v>229</v>
      </c>
      <c r="R188" s="37">
        <f>'2024'!L26</f>
        <v>4.55</v>
      </c>
      <c r="S188" s="40">
        <f>'2024'!M26</f>
        <v>0</v>
      </c>
      <c r="T188" s="41">
        <f>'2024'!N26</f>
        <v>0</v>
      </c>
      <c r="U188" s="42">
        <f>'2024'!O26</f>
        <v>3.0804774740084716E-2</v>
      </c>
      <c r="V188" s="42">
        <f>'2024'!P26</f>
        <v>0.10343599786362827</v>
      </c>
      <c r="W188" s="42">
        <f>'2024'!Q26</f>
        <v>0.15784500805898807</v>
      </c>
      <c r="X188" s="42">
        <f>'2024'!R26</f>
        <v>8.1719375663969918E-2</v>
      </c>
      <c r="Y188" s="42">
        <f>'2024'!S26</f>
        <v>0.119782191861479</v>
      </c>
      <c r="Z188" s="42">
        <f>'2024'!T26</f>
        <v>0.119782191861479</v>
      </c>
      <c r="AA188" s="42">
        <f>'2024'!U26</f>
        <v>8.2284460427269682E-3</v>
      </c>
      <c r="AB188" s="42">
        <f>'2024'!V26</f>
        <v>2.601263470828688E-2</v>
      </c>
      <c r="AC188" s="42">
        <f>'2024'!W26</f>
        <v>2.601263470828688E-2</v>
      </c>
      <c r="AD188" s="43">
        <f>'2024'!X26</f>
        <v>2.601263470828688E-2</v>
      </c>
      <c r="AE188" s="44">
        <f>'2024'!Y26</f>
        <v>20.865753424657534</v>
      </c>
      <c r="AF188" s="45">
        <f>'2024'!Z26</f>
        <v>106.86116175844418</v>
      </c>
      <c r="AG188" s="45">
        <f>'2024'!AA26</f>
        <v>34.815527681660903</v>
      </c>
      <c r="AH188" s="45">
        <f>'2024'!AB26</f>
        <v>0.20408163265306123</v>
      </c>
      <c r="AI188" s="45">
        <f>'2024'!AC26</f>
        <v>6.4453125</v>
      </c>
      <c r="AJ188" s="45">
        <f t="shared" si="4"/>
        <v>7.9444444444444446</v>
      </c>
      <c r="AK188" s="45">
        <f t="shared" si="43"/>
        <v>7.5471698113207544E-2</v>
      </c>
      <c r="AL188" s="45">
        <f>'2024'!AD26</f>
        <v>157.6</v>
      </c>
      <c r="AM188" s="45">
        <f>'2024'!AE26</f>
        <v>4.37</v>
      </c>
      <c r="AN188" s="46">
        <f>'2024'!AF26</f>
        <v>38.1</v>
      </c>
      <c r="AO188" s="47">
        <f>'2024'!AG26</f>
        <v>0</v>
      </c>
      <c r="AP188" s="48">
        <f>'2024'!AH26</f>
        <v>2</v>
      </c>
      <c r="AQ188" s="48">
        <f>'2024'!AI26</f>
        <v>3</v>
      </c>
      <c r="AR188" s="48">
        <f>'2024'!AJ26</f>
        <v>8</v>
      </c>
      <c r="AS188" s="48">
        <f>'2024'!AK26</f>
        <v>4</v>
      </c>
      <c r="AT188" s="48">
        <f>'2024'!AL26</f>
        <v>4</v>
      </c>
      <c r="AU188" s="48">
        <f>'2024'!AM26</f>
        <v>8</v>
      </c>
      <c r="AV188" s="48">
        <f>'2024'!AN26</f>
        <v>6</v>
      </c>
      <c r="AW188" s="49">
        <f>'2024'!AO26</f>
        <v>0</v>
      </c>
      <c r="AX188" s="50">
        <f>'2024'!AP26</f>
        <v>0</v>
      </c>
      <c r="AY188" s="55">
        <f>'2024'!AQ26</f>
        <v>0</v>
      </c>
      <c r="AZ188" s="56">
        <f>'2024'!AR26</f>
        <v>1</v>
      </c>
      <c r="BA188" s="56">
        <f>'2024'!AS26</f>
        <v>0</v>
      </c>
      <c r="BB188" s="56">
        <f>'2024'!AT26</f>
        <v>0</v>
      </c>
      <c r="BC188" s="56">
        <f>'2024'!AU26</f>
        <v>0</v>
      </c>
      <c r="BD188" s="56">
        <f>'2024'!AV26</f>
        <v>0</v>
      </c>
      <c r="BE188" s="57">
        <f>'2024'!AW26</f>
        <v>0</v>
      </c>
      <c r="BF188" s="57">
        <f>'2024'!AX26</f>
        <v>0</v>
      </c>
      <c r="BG188" s="57">
        <f>'2024'!AY26</f>
        <v>0</v>
      </c>
      <c r="BH188" s="57">
        <f>'2024'!AZ26</f>
        <v>0</v>
      </c>
      <c r="BI188" s="56">
        <f>'2024'!BA26</f>
        <v>0</v>
      </c>
      <c r="BJ188" s="56">
        <f>'2024'!BB26</f>
        <v>1</v>
      </c>
      <c r="BK188" s="56">
        <f>'2024'!BC26</f>
        <v>0</v>
      </c>
      <c r="BL188" s="56">
        <f>'2024'!BD26</f>
        <v>0</v>
      </c>
      <c r="BM188" s="58">
        <f>'2024'!BE26</f>
        <v>0</v>
      </c>
      <c r="BN188" s="55">
        <f>'2024'!BF26</f>
        <v>64</v>
      </c>
      <c r="BO188" s="56">
        <f>'2024'!BG26</f>
        <v>1027.5999999999999</v>
      </c>
      <c r="BP188" s="56">
        <f>'2024'!BH26</f>
        <v>0</v>
      </c>
      <c r="BQ188" s="56">
        <f>'2024'!BI26</f>
        <v>9.6</v>
      </c>
      <c r="BR188" s="56">
        <f>'2024'!BJ26</f>
        <v>10</v>
      </c>
      <c r="BS188" s="56">
        <f>'2024'!BK26</f>
        <v>9</v>
      </c>
      <c r="BT188" s="57">
        <f>'2024'!BL26</f>
        <v>6.4</v>
      </c>
      <c r="BU188" s="57">
        <f>'2024'!BM26</f>
        <v>396</v>
      </c>
      <c r="BV188" s="57">
        <f>'2024'!BN26</f>
        <v>4.4000000000000004</v>
      </c>
      <c r="BW188" s="57">
        <f>'2024'!BO26</f>
        <v>23.4</v>
      </c>
      <c r="BX188" s="56">
        <f>'2024'!BP26</f>
        <v>0</v>
      </c>
      <c r="BY188" s="56">
        <f>'2024'!BQ26</f>
        <v>1050</v>
      </c>
      <c r="BZ188" s="56">
        <f>'2024'!BR26</f>
        <v>0</v>
      </c>
      <c r="CA188" s="56">
        <f>'2024'!BS26</f>
        <v>0</v>
      </c>
      <c r="CB188" s="58">
        <f>'2024'!BT26</f>
        <v>11.2</v>
      </c>
      <c r="CC188" s="55">
        <f>'2024'!BU26</f>
        <v>507</v>
      </c>
      <c r="CD188" s="56">
        <f>'2024'!BV26</f>
        <v>1808</v>
      </c>
      <c r="CE188" s="56">
        <f>'2024'!BW26</f>
        <v>3</v>
      </c>
      <c r="CF188" s="56">
        <f>'2024'!BX26</f>
        <v>18</v>
      </c>
      <c r="CG188" s="56">
        <f>'2024'!BY26</f>
        <v>71</v>
      </c>
      <c r="CH188" s="56">
        <f>'2024'!BZ26</f>
        <v>31</v>
      </c>
      <c r="CI188" s="57">
        <f>'2024'!CA26</f>
        <v>7.140845070422535</v>
      </c>
      <c r="CJ188" s="57">
        <f>'2024'!CB26</f>
        <v>210.4</v>
      </c>
      <c r="CK188" s="57">
        <f>'2024'!CC26</f>
        <v>4.68</v>
      </c>
      <c r="CL188" s="57">
        <f>'2024'!CD26</f>
        <v>40</v>
      </c>
      <c r="CM188" s="56">
        <f>'2024'!CE26</f>
        <v>74</v>
      </c>
      <c r="CN188" s="56">
        <f>'2024'!CF26</f>
        <v>3809</v>
      </c>
      <c r="CO188" s="56">
        <f>'2024'!CG26</f>
        <v>9</v>
      </c>
      <c r="CP188" s="56">
        <f>'2024'!CH26</f>
        <v>0</v>
      </c>
      <c r="CQ188" s="58">
        <f>'2024'!CI26</f>
        <v>35</v>
      </c>
      <c r="CR188" s="55">
        <f>'2024'!CJ26</f>
        <v>825</v>
      </c>
      <c r="CS188" s="56">
        <f>'2024'!CK26</f>
        <v>2116.4</v>
      </c>
      <c r="CT188" s="56">
        <f>'2024'!CL26</f>
        <v>14</v>
      </c>
      <c r="CU188" s="56">
        <f>'2024'!CM26</f>
        <v>25.299999999999997</v>
      </c>
      <c r="CV188" s="56">
        <f>'2024'!CN26</f>
        <v>128</v>
      </c>
      <c r="CW188" s="56">
        <f>'2024'!CO26</f>
        <v>48</v>
      </c>
      <c r="CX188" s="57">
        <f>'2024'!CP26</f>
        <v>6.4453125</v>
      </c>
      <c r="CY188" s="57">
        <f>'2024'!CQ26</f>
        <v>157.6</v>
      </c>
      <c r="CZ188" s="57">
        <f>'2024'!CR26</f>
        <v>4.37</v>
      </c>
      <c r="DA188" s="57">
        <f>'2024'!CS26</f>
        <v>38.1</v>
      </c>
      <c r="DB188" s="56">
        <f>'2024'!CT26</f>
        <v>27</v>
      </c>
      <c r="DC188" s="56">
        <f>'2024'!CU26</f>
        <v>3281.3</v>
      </c>
      <c r="DD188" s="56">
        <f>'2024'!CV26</f>
        <v>5</v>
      </c>
      <c r="DE188" s="56">
        <f>'2024'!CW26</f>
        <v>0</v>
      </c>
      <c r="DF188" s="58">
        <f>'2024'!CX26</f>
        <v>35.200000000000003</v>
      </c>
      <c r="DG188" s="55">
        <f>'2024'!CY26</f>
        <v>158</v>
      </c>
      <c r="DH188" s="56">
        <f>'2024'!CZ26</f>
        <v>832.80000000000007</v>
      </c>
      <c r="DI188" s="56">
        <f>'2024'!DA26</f>
        <v>3</v>
      </c>
      <c r="DJ188" s="56">
        <f>'2024'!DB26</f>
        <v>9</v>
      </c>
      <c r="DK188" s="56">
        <f>'2024'!DC26</f>
        <v>49</v>
      </c>
      <c r="DL188" s="56">
        <f>'2024'!DD26</f>
        <v>10</v>
      </c>
      <c r="DM188" s="57">
        <f>'2024'!DE26</f>
        <v>3.2</v>
      </c>
      <c r="DN188" s="57">
        <f>'2024'!DF26</f>
        <v>37.4</v>
      </c>
      <c r="DO188" s="57">
        <f>'2024'!DG26</f>
        <v>1.98</v>
      </c>
      <c r="DP188" s="57">
        <f>'2024'!DH26</f>
        <v>0</v>
      </c>
      <c r="DQ188" s="56">
        <f>'2024'!DI26</f>
        <v>42</v>
      </c>
      <c r="DR188" s="56">
        <f>'2024'!DJ26</f>
        <v>1614.6000000000001</v>
      </c>
      <c r="DS188" s="56">
        <f>'2024'!DK26</f>
        <v>4</v>
      </c>
      <c r="DT188" s="56">
        <f>'2024'!DL26</f>
        <v>0</v>
      </c>
      <c r="DU188" s="58">
        <f>'2024'!DM26</f>
        <v>12</v>
      </c>
    </row>
    <row r="189" spans="1:125" ht="15.75" customHeight="1" x14ac:dyDescent="0.2">
      <c r="A189" s="33">
        <f t="shared" si="0"/>
        <v>187</v>
      </c>
      <c r="B189" s="11">
        <f>'2021'!A18</f>
        <v>16</v>
      </c>
      <c r="C189" s="11">
        <v>2021</v>
      </c>
      <c r="D189" s="34" t="str">
        <f>'2021'!B18</f>
        <v>Demetric Felton</v>
      </c>
      <c r="E189" s="14">
        <f>'2021'!C18</f>
        <v>4.5999999999999996</v>
      </c>
      <c r="F189" s="14">
        <f t="shared" si="6"/>
        <v>24.5</v>
      </c>
      <c r="G189" s="35">
        <f t="shared" si="2"/>
        <v>-1.0867461246522598</v>
      </c>
      <c r="H189" s="36" t="str">
        <f>'2021'!D18</f>
        <v>UCLA</v>
      </c>
      <c r="I189" s="37">
        <f>'2021'!E18</f>
        <v>5</v>
      </c>
      <c r="J189" s="38">
        <f>'2021'!F18</f>
        <v>35992</v>
      </c>
      <c r="K189" s="39">
        <f>'2021'!G18</f>
        <v>26.797260273972604</v>
      </c>
      <c r="L189" s="39" t="str">
        <f>'2021'!H18</f>
        <v>SR</v>
      </c>
      <c r="M189" s="39">
        <f>'2021'!I18</f>
        <v>22.802739726027397</v>
      </c>
      <c r="N189" s="39" t="str">
        <f t="shared" si="3"/>
        <v>DYNAMIC</v>
      </c>
      <c r="O189" s="39" t="str">
        <f t="shared" si="9"/>
        <v>SLASHER</v>
      </c>
      <c r="P189" s="37">
        <f>'2021'!J18</f>
        <v>69</v>
      </c>
      <c r="Q189" s="37">
        <f>'2021'!K18</f>
        <v>189</v>
      </c>
      <c r="R189" s="37">
        <f>'2021'!L18</f>
        <v>4.59</v>
      </c>
      <c r="S189" s="40">
        <f>'2021'!M18</f>
        <v>211</v>
      </c>
      <c r="T189" s="41">
        <f>'2021'!N18</f>
        <v>0</v>
      </c>
      <c r="U189" s="42">
        <f>'2021'!O18</f>
        <v>1.2264784946236559E-2</v>
      </c>
      <c r="V189" s="42">
        <f>'2021'!P18</f>
        <v>4.9670982806198256E-2</v>
      </c>
      <c r="W189" s="42">
        <f>'2021'!Q18</f>
        <v>0.1900164338537387</v>
      </c>
      <c r="X189" s="42">
        <f>'2021'!R18</f>
        <v>0.25965463108320253</v>
      </c>
      <c r="Y189" s="42">
        <f>'2021'!S18</f>
        <v>0.25965463108320253</v>
      </c>
      <c r="Z189" s="42">
        <f>'2021'!T18</f>
        <v>0.22070643642072213</v>
      </c>
      <c r="AA189" s="42">
        <f>'2021'!U18</f>
        <v>0.19373776908023482</v>
      </c>
      <c r="AB189" s="42">
        <f>'2021'!V18</f>
        <v>0.10120942075111394</v>
      </c>
      <c r="AC189" s="42">
        <f>'2021'!W18</f>
        <v>0.14747359491567438</v>
      </c>
      <c r="AD189" s="43">
        <f>'2021'!X18</f>
        <v>0.12535255567832324</v>
      </c>
      <c r="AE189" s="44">
        <f>'2021'!Y18</f>
        <v>21.139726027397259</v>
      </c>
      <c r="AF189" s="45">
        <f>'2021'!Z18</f>
        <v>85.161059847711627</v>
      </c>
      <c r="AG189" s="45">
        <f>'2021'!AA18</f>
        <v>27.907372400756142</v>
      </c>
      <c r="AH189" s="45">
        <f>'2021'!AB18</f>
        <v>0.27272727272727271</v>
      </c>
      <c r="AI189" s="45">
        <f>'2021'!AC18</f>
        <v>5.0999999999999996</v>
      </c>
      <c r="AJ189" s="45">
        <f t="shared" si="4"/>
        <v>11.682926829268293</v>
      </c>
      <c r="AK189" s="45">
        <f t="shared" si="43"/>
        <v>0.14285714285714285</v>
      </c>
      <c r="AL189" s="45">
        <f>'2021'!AD18</f>
        <v>91.5</v>
      </c>
      <c r="AM189" s="45">
        <f>'2021'!AE18</f>
        <v>3.36</v>
      </c>
      <c r="AN189" s="46">
        <f>'2021'!AF18</f>
        <v>47.4</v>
      </c>
      <c r="AO189" s="47">
        <f>'2021'!AG18</f>
        <v>4</v>
      </c>
      <c r="AP189" s="48">
        <f>'2021'!AH18</f>
        <v>9</v>
      </c>
      <c r="AQ189" s="48">
        <f>'2021'!AI18</f>
        <v>3</v>
      </c>
      <c r="AR189" s="48">
        <f t="shared" ref="AR189:AR195" si="67">IF(AF189&gt;113.25,10,IF(AF189&gt;=107.84,9,IF(AF189&gt;=105.37,8,IF(AF189&gt;=103.25,7,IF(AF189&gt;=100.55,6,IF(AF189&gt;=98.75,5,IF(AF189&gt;=96.08,4,IF(AF189&gt;=94.39,3,IF(AF189&gt;=88.43,2,IF(AF189&gt;=85.16,1,IF(AF189&lt;85.16,0,FALSE)))))))))))</f>
        <v>1</v>
      </c>
      <c r="AS189" s="48">
        <f>'2021'!AK18</f>
        <v>7</v>
      </c>
      <c r="AT189" s="48">
        <f>'2021'!AL18</f>
        <v>0</v>
      </c>
      <c r="AU189" s="48">
        <f>'2021'!AM18</f>
        <v>3</v>
      </c>
      <c r="AV189" s="48">
        <f>'2021'!AN18</f>
        <v>1</v>
      </c>
      <c r="AW189" s="49" t="str">
        <f t="shared" ref="AW189:AW195" si="68">IF(S189=1,10,IF(S189=2,7,IF(S189=3,6,IF(S189=4,4,IF(S189=5,3,IF(S189=6,2,IF(S189=7,1,IF(S189=0,0,"-"))))))))</f>
        <v>-</v>
      </c>
      <c r="AX189" s="50">
        <f>'2021'!AP18</f>
        <v>0</v>
      </c>
      <c r="AY189" s="55">
        <f>'2021'!AQ18</f>
        <v>0</v>
      </c>
      <c r="AZ189" s="56">
        <f>'2021'!AR18</f>
        <v>1011</v>
      </c>
      <c r="BA189" s="56">
        <f>'2021'!AS18</f>
        <v>0</v>
      </c>
      <c r="BB189" s="56">
        <f>'2021'!AT18</f>
        <v>13</v>
      </c>
      <c r="BC189" s="56">
        <f>'2021'!AU18</f>
        <v>0</v>
      </c>
      <c r="BD189" s="56">
        <f>'2021'!AV18</f>
        <v>0</v>
      </c>
      <c r="BE189" s="57">
        <f>'2021'!AW18</f>
        <v>0</v>
      </c>
      <c r="BF189" s="57">
        <f>'2021'!AX18</f>
        <v>0</v>
      </c>
      <c r="BG189" s="57">
        <f>'2021'!AY18</f>
        <v>0</v>
      </c>
      <c r="BH189" s="57">
        <f>'2021'!AZ18</f>
        <v>0</v>
      </c>
      <c r="BI189" s="56">
        <f>'2021'!BA18</f>
        <v>0</v>
      </c>
      <c r="BJ189" s="56">
        <f>'2021'!BB18</f>
        <v>3547</v>
      </c>
      <c r="BK189" s="56">
        <f>'2021'!BC18</f>
        <v>0</v>
      </c>
      <c r="BL189" s="56">
        <f>'2021'!BD18</f>
        <v>0</v>
      </c>
      <c r="BM189" s="58">
        <f>'2021'!BE18</f>
        <v>22</v>
      </c>
      <c r="BN189" s="55">
        <f>'2021'!BF18</f>
        <v>75</v>
      </c>
      <c r="BO189" s="56">
        <f>'2021'!BG18</f>
        <v>1474</v>
      </c>
      <c r="BP189" s="56">
        <f>'2021'!BH18</f>
        <v>1</v>
      </c>
      <c r="BQ189" s="56">
        <f>'2021'!BI18</f>
        <v>19</v>
      </c>
      <c r="BR189" s="56">
        <f>'2021'!BJ18</f>
        <v>10</v>
      </c>
      <c r="BS189" s="56">
        <f>'2021'!BK18</f>
        <v>6</v>
      </c>
      <c r="BT189" s="57">
        <f>'2021'!BL18</f>
        <v>7.5</v>
      </c>
      <c r="BU189" s="57">
        <f>'2021'!BM18</f>
        <v>220</v>
      </c>
      <c r="BV189" s="57">
        <f>'2021'!BN18</f>
        <v>4.4000000000000004</v>
      </c>
      <c r="BW189" s="57">
        <f>'2021'!BO18</f>
        <v>60</v>
      </c>
      <c r="BX189" s="56">
        <f>'2021'!BP18</f>
        <v>-2</v>
      </c>
      <c r="BY189" s="56">
        <f>'2021'!BQ18</f>
        <v>4478</v>
      </c>
      <c r="BZ189" s="56">
        <f>'2021'!BR18</f>
        <v>2</v>
      </c>
      <c r="CA189" s="56">
        <f>'2021'!BS18</f>
        <v>0</v>
      </c>
      <c r="CB189" s="58">
        <f>'2021'!BT18</f>
        <v>31</v>
      </c>
      <c r="CC189" s="55">
        <f>'2021'!BU18</f>
        <v>27</v>
      </c>
      <c r="CD189" s="56">
        <f>'2021'!BV18</f>
        <v>1858</v>
      </c>
      <c r="CE189" s="56">
        <f>'2021'!BW18</f>
        <v>0</v>
      </c>
      <c r="CF189" s="56">
        <f>'2021'!BX18</f>
        <v>20</v>
      </c>
      <c r="CG189" s="56">
        <f>'2021'!BY18</f>
        <v>5</v>
      </c>
      <c r="CH189" s="56">
        <f>'2021'!BZ18</f>
        <v>0</v>
      </c>
      <c r="CI189" s="57">
        <f>'2021'!CA18</f>
        <v>5.4</v>
      </c>
      <c r="CJ189" s="57">
        <f>'2021'!CB18</f>
        <v>19.2</v>
      </c>
      <c r="CK189" s="57">
        <f>'2021'!CC18</f>
        <v>1.2</v>
      </c>
      <c r="CL189" s="57">
        <f>'2021'!CD18</f>
        <v>0</v>
      </c>
      <c r="CM189" s="56">
        <f>'2021'!CE18</f>
        <v>207</v>
      </c>
      <c r="CN189" s="56">
        <f>'2021'!CF18</f>
        <v>2853</v>
      </c>
      <c r="CO189" s="56">
        <f>'2021'!CG18</f>
        <v>4</v>
      </c>
      <c r="CP189" s="56">
        <f>'2021'!CH18</f>
        <v>0</v>
      </c>
      <c r="CQ189" s="58">
        <f>'2021'!CI18</f>
        <v>13</v>
      </c>
      <c r="CR189" s="55">
        <f>'2021'!CJ18</f>
        <v>331</v>
      </c>
      <c r="CS189" s="56">
        <f>'2021'!CK18</f>
        <v>1802</v>
      </c>
      <c r="CT189" s="56">
        <f>'2021'!CL18</f>
        <v>1</v>
      </c>
      <c r="CU189" s="56">
        <f>'2021'!CM18</f>
        <v>18</v>
      </c>
      <c r="CV189" s="56">
        <f>'2021'!CN18</f>
        <v>87</v>
      </c>
      <c r="CW189" s="56">
        <f>'2021'!CO18</f>
        <v>21</v>
      </c>
      <c r="CX189" s="57">
        <f>'2021'!CP18</f>
        <v>3.8</v>
      </c>
      <c r="CY189" s="57">
        <f>'2021'!CQ18</f>
        <v>86.2</v>
      </c>
      <c r="CZ189" s="57">
        <f>'2021'!CR18</f>
        <v>3.11</v>
      </c>
      <c r="DA189" s="57">
        <f>'2021'!CS18</f>
        <v>47.4</v>
      </c>
      <c r="DB189" s="56">
        <f>'2021'!CT18</f>
        <v>594</v>
      </c>
      <c r="DC189" s="56">
        <f>'2021'!CU18</f>
        <v>3066</v>
      </c>
      <c r="DD189" s="56">
        <f>'2021'!CV18</f>
        <v>54</v>
      </c>
      <c r="DE189" s="56">
        <f>'2021'!CW18</f>
        <v>0</v>
      </c>
      <c r="DF189" s="58">
        <f>'2021'!CX18</f>
        <v>22</v>
      </c>
      <c r="DG189" s="55">
        <f>'2021'!CY18</f>
        <v>668</v>
      </c>
      <c r="DH189" s="56">
        <f>'2021'!CZ18</f>
        <v>1614</v>
      </c>
      <c r="DI189" s="56">
        <f>'2021'!DA18</f>
        <v>5</v>
      </c>
      <c r="DJ189" s="56">
        <f>'2021'!DB18</f>
        <v>13</v>
      </c>
      <c r="DK189" s="56">
        <f>'2021'!DC18</f>
        <v>132</v>
      </c>
      <c r="DL189" s="56">
        <f>'2021'!DD18</f>
        <v>36</v>
      </c>
      <c r="DM189" s="57">
        <f>'2021'!DE18</f>
        <v>5.0999999999999996</v>
      </c>
      <c r="DN189" s="57">
        <f>'2021'!DF18</f>
        <v>91.5</v>
      </c>
      <c r="DO189" s="57">
        <f>'2021'!DG18</f>
        <v>3.36</v>
      </c>
      <c r="DP189" s="57">
        <f>'2021'!DH18</f>
        <v>26.3</v>
      </c>
      <c r="DQ189" s="56">
        <f>'2021'!DI18</f>
        <v>159</v>
      </c>
      <c r="DR189" s="56">
        <f>'2021'!DJ18</f>
        <v>1571</v>
      </c>
      <c r="DS189" s="56">
        <f>'2021'!DK18</f>
        <v>22</v>
      </c>
      <c r="DT189" s="56">
        <f>'2021'!DL18</f>
        <v>0</v>
      </c>
      <c r="DU189" s="58">
        <f>'2021'!DM18</f>
        <v>18</v>
      </c>
    </row>
    <row r="190" spans="1:125" ht="15.75" customHeight="1" x14ac:dyDescent="0.2">
      <c r="A190" s="33">
        <f t="shared" si="0"/>
        <v>188</v>
      </c>
      <c r="B190" s="11">
        <f>'2017'!A22</f>
        <v>20</v>
      </c>
      <c r="C190" s="11">
        <v>2017</v>
      </c>
      <c r="D190" s="34" t="str">
        <f>'2017'!B22</f>
        <v>Brian Hill</v>
      </c>
      <c r="E190" s="14">
        <f>'2017'!C22</f>
        <v>4.5055555555555555</v>
      </c>
      <c r="F190" s="14">
        <f t="shared" si="6"/>
        <v>24.099999999999998</v>
      </c>
      <c r="G190" s="35">
        <f t="shared" si="2"/>
        <v>-1.1255876016477373</v>
      </c>
      <c r="H190" s="36" t="str">
        <f>'2017'!D22</f>
        <v>Wyoming</v>
      </c>
      <c r="I190" s="37">
        <f>'2017'!E22</f>
        <v>7</v>
      </c>
      <c r="J190" s="38">
        <f>'2017'!F22</f>
        <v>35008</v>
      </c>
      <c r="K190" s="39">
        <f>'2017'!G22</f>
        <v>29.493150684931507</v>
      </c>
      <c r="L190" s="39" t="str">
        <f>'2017'!H22</f>
        <v>JR</v>
      </c>
      <c r="M190" s="39">
        <f>'2017'!I22</f>
        <v>21.490410958904111</v>
      </c>
      <c r="N190" s="39" t="str">
        <f t="shared" si="3"/>
        <v>BELL COW</v>
      </c>
      <c r="O190" s="39" t="str">
        <f t="shared" si="9"/>
        <v>SLASHER</v>
      </c>
      <c r="P190" s="37">
        <f>'2017'!J22</f>
        <v>71</v>
      </c>
      <c r="Q190" s="37">
        <f>'2017'!K22</f>
        <v>219</v>
      </c>
      <c r="R190" s="37">
        <f>'2017'!L22</f>
        <v>4.54</v>
      </c>
      <c r="S190" s="59">
        <f>'2017'!M22</f>
        <v>156</v>
      </c>
      <c r="T190" s="41">
        <f>'2017'!N22</f>
        <v>0</v>
      </c>
      <c r="U190" s="42">
        <f>'2017'!O22</f>
        <v>0</v>
      </c>
      <c r="V190" s="42">
        <f>'2017'!P22</f>
        <v>0.2185517392255524</v>
      </c>
      <c r="W190" s="42">
        <f>'2017'!Q22</f>
        <v>0.41427911275415896</v>
      </c>
      <c r="X190" s="42">
        <f>'2017'!R22</f>
        <v>0.31801712779973651</v>
      </c>
      <c r="Y190" s="42">
        <f>'2017'!S22</f>
        <v>0.36614812027694776</v>
      </c>
      <c r="Z190" s="42">
        <f>'2017'!T22</f>
        <v>0.23799627818001606</v>
      </c>
      <c r="AA190" s="42">
        <f>'2017'!U22</f>
        <v>6.7645749888740545E-2</v>
      </c>
      <c r="AB190" s="42">
        <f>'2017'!V22</f>
        <v>2.0891799189273464E-2</v>
      </c>
      <c r="AC190" s="42">
        <f>'2017'!W22</f>
        <v>4.4268774539007003E-2</v>
      </c>
      <c r="AD190" s="43">
        <f>'2017'!X22</f>
        <v>2.8774703450354551E-2</v>
      </c>
      <c r="AE190" s="44">
        <f>'2017'!Y22</f>
        <v>18.835616438356166</v>
      </c>
      <c r="AF190" s="45">
        <f>'2017'!Z22</f>
        <v>103.09810886730278</v>
      </c>
      <c r="AG190" s="45">
        <f>'2017'!AA22</f>
        <v>30.540964094425711</v>
      </c>
      <c r="AH190" s="45">
        <f>'2017'!AB22</f>
        <v>0.14040114613180515</v>
      </c>
      <c r="AI190" s="45">
        <f>'2017'!AC22</f>
        <v>5.8</v>
      </c>
      <c r="AJ190" s="45">
        <f t="shared" si="4"/>
        <v>10.341463414634147</v>
      </c>
      <c r="AK190" s="45">
        <f t="shared" si="43"/>
        <v>2.2408963585434174E-2</v>
      </c>
      <c r="AL190" s="45">
        <f>'2017'!AD22</f>
        <v>55.1</v>
      </c>
      <c r="AM190" s="45">
        <f>'2017'!AE22</f>
        <v>3.19</v>
      </c>
      <c r="AN190" s="46">
        <f>'2017'!AF22</f>
        <v>50.9</v>
      </c>
      <c r="AO190" s="47">
        <f>'2017'!AG22</f>
        <v>5</v>
      </c>
      <c r="AP190" s="48">
        <f>'2017'!AH22</f>
        <v>3</v>
      </c>
      <c r="AQ190" s="48">
        <f>'2017'!AI22</f>
        <v>9</v>
      </c>
      <c r="AR190" s="48">
        <f t="shared" si="67"/>
        <v>6</v>
      </c>
      <c r="AS190" s="48">
        <f>'2017'!AK22</f>
        <v>1</v>
      </c>
      <c r="AT190" s="48">
        <f>'2017'!AL22</f>
        <v>2</v>
      </c>
      <c r="AU190" s="48">
        <f>'2017'!AM22</f>
        <v>0</v>
      </c>
      <c r="AV190" s="48">
        <f>'2017'!AN22</f>
        <v>0</v>
      </c>
      <c r="AW190" s="49" t="str">
        <f t="shared" si="68"/>
        <v>-</v>
      </c>
      <c r="AX190" s="50">
        <f>'2017'!AP22</f>
        <v>0</v>
      </c>
      <c r="AY190" s="55">
        <f>'2017'!AQ22</f>
        <v>0</v>
      </c>
      <c r="AZ190" s="56">
        <f>'2017'!AR22</f>
        <v>1492</v>
      </c>
      <c r="BA190" s="56">
        <f>'2017'!AS22</f>
        <v>0</v>
      </c>
      <c r="BB190" s="56">
        <f>'2017'!AT22</f>
        <v>0</v>
      </c>
      <c r="BC190" s="56">
        <f>'2017'!AU22</f>
        <v>0</v>
      </c>
      <c r="BD190" s="56">
        <f>'2017'!AV22</f>
        <v>0</v>
      </c>
      <c r="BE190" s="57">
        <f>'2017'!AW22</f>
        <v>0</v>
      </c>
      <c r="BF190" s="57">
        <f>'2017'!AX22</f>
        <v>0</v>
      </c>
      <c r="BG190" s="57">
        <f>'2017'!AY22</f>
        <v>0</v>
      </c>
      <c r="BH190" s="57">
        <f>'2017'!AZ22</f>
        <v>0</v>
      </c>
      <c r="BI190" s="56">
        <f>'2017'!BA22</f>
        <v>0</v>
      </c>
      <c r="BJ190" s="56">
        <f>'2017'!BB22</f>
        <v>3180</v>
      </c>
      <c r="BK190" s="56">
        <f>'2017'!BC22</f>
        <v>0</v>
      </c>
      <c r="BL190" s="56">
        <f>'2017'!BD22</f>
        <v>0</v>
      </c>
      <c r="BM190" s="58">
        <f>'2017'!BE22</f>
        <v>0</v>
      </c>
      <c r="BN190" s="55">
        <f>'2017'!BF22</f>
        <v>0</v>
      </c>
      <c r="BO190" s="56">
        <f>'2017'!BG22</f>
        <v>2285</v>
      </c>
      <c r="BP190" s="56">
        <f>'2017'!BH22</f>
        <v>0</v>
      </c>
      <c r="BQ190" s="56">
        <f>'2017'!BI22</f>
        <v>0</v>
      </c>
      <c r="BR190" s="56">
        <f>'2017'!BJ22</f>
        <v>0</v>
      </c>
      <c r="BS190" s="56">
        <f>'2017'!BK22</f>
        <v>0</v>
      </c>
      <c r="BT190" s="57">
        <f>'2017'!BL22</f>
        <v>0</v>
      </c>
      <c r="BU190" s="57">
        <f>'2017'!BM22</f>
        <v>0</v>
      </c>
      <c r="BV190" s="57">
        <f>'2017'!BN22</f>
        <v>0</v>
      </c>
      <c r="BW190" s="57">
        <f>'2017'!BO22</f>
        <v>0</v>
      </c>
      <c r="BX190" s="56">
        <f>'2017'!BP22</f>
        <v>0</v>
      </c>
      <c r="BY190" s="56">
        <f>'2017'!BQ22</f>
        <v>3389</v>
      </c>
      <c r="BZ190" s="56">
        <f>'2017'!BR22</f>
        <v>0</v>
      </c>
      <c r="CA190" s="56">
        <f>'2017'!BS22</f>
        <v>0</v>
      </c>
      <c r="CB190" s="58">
        <f>'2017'!BT22</f>
        <v>0</v>
      </c>
      <c r="CC190" s="55">
        <f>'2017'!BU22</f>
        <v>794</v>
      </c>
      <c r="CD190" s="56">
        <f>'2017'!BV22</f>
        <v>1838</v>
      </c>
      <c r="CE190" s="56">
        <f>'2017'!BW22</f>
        <v>7</v>
      </c>
      <c r="CF190" s="56">
        <f>'2017'!BX22</f>
        <v>0</v>
      </c>
      <c r="CG190" s="56">
        <f>'2017'!BY22</f>
        <v>143</v>
      </c>
      <c r="CH190" s="56">
        <f>'2017'!BZ22</f>
        <v>19</v>
      </c>
      <c r="CI190" s="57">
        <f>'2017'!CA22</f>
        <v>5.6</v>
      </c>
      <c r="CJ190" s="57">
        <f>'2017'!CB22</f>
        <v>34.5</v>
      </c>
      <c r="CK190" s="57">
        <f>'2017'!CC22</f>
        <v>2.4500000000000002</v>
      </c>
      <c r="CL190" s="57">
        <f>'2017'!CD22</f>
        <v>50.9</v>
      </c>
      <c r="CM190" s="56">
        <f>'2017'!CE22</f>
        <v>205</v>
      </c>
      <c r="CN190" s="56">
        <f>'2017'!CF22</f>
        <v>2733</v>
      </c>
      <c r="CO190" s="56">
        <f>'2017'!CG22</f>
        <v>13</v>
      </c>
      <c r="CP190" s="56">
        <f>'2017'!CH22</f>
        <v>0</v>
      </c>
      <c r="CQ190" s="58">
        <f>'2017'!CI22</f>
        <v>0</v>
      </c>
      <c r="CR190" s="55">
        <f>'2017'!CJ22</f>
        <v>1641</v>
      </c>
      <c r="CS190" s="56">
        <f>'2017'!CK22</f>
        <v>2081</v>
      </c>
      <c r="CT190" s="56">
        <f>'2017'!CL22</f>
        <v>5</v>
      </c>
      <c r="CU190" s="56">
        <f>'2017'!CM22</f>
        <v>0</v>
      </c>
      <c r="CV190" s="56">
        <f>'2017'!CN22</f>
        <v>281</v>
      </c>
      <c r="CW190" s="56">
        <f>'2017'!CO22</f>
        <v>46</v>
      </c>
      <c r="CX190" s="57">
        <f>'2017'!CP22</f>
        <v>5.8</v>
      </c>
      <c r="CY190" s="57">
        <f>'2017'!CQ22</f>
        <v>55.1</v>
      </c>
      <c r="CZ190" s="57">
        <f>'2017'!CR22</f>
        <v>3.19</v>
      </c>
      <c r="DA190" s="57">
        <f>'2017'!CS22</f>
        <v>45.3</v>
      </c>
      <c r="DB190" s="56">
        <f>'2017'!CT22</f>
        <v>152</v>
      </c>
      <c r="DC190" s="56">
        <f>'2017'!CU22</f>
        <v>2247</v>
      </c>
      <c r="DD190" s="56">
        <f>'2017'!CV22</f>
        <v>20</v>
      </c>
      <c r="DE190" s="56">
        <f>'2017'!CW22</f>
        <v>0</v>
      </c>
      <c r="DF190" s="58">
        <f>'2017'!CX22</f>
        <v>0</v>
      </c>
      <c r="DG190" s="55">
        <f>'2017'!CY22</f>
        <v>1864</v>
      </c>
      <c r="DH190" s="56">
        <f>'2017'!CZ22</f>
        <v>2865</v>
      </c>
      <c r="DI190" s="56">
        <f>'2017'!DA22</f>
        <v>22</v>
      </c>
      <c r="DJ190" s="56">
        <f>'2017'!DB22</f>
        <v>0</v>
      </c>
      <c r="DK190" s="56">
        <f>'2017'!DC22</f>
        <v>349</v>
      </c>
      <c r="DL190" s="56">
        <f>'2017'!DD22</f>
        <v>49</v>
      </c>
      <c r="DM190" s="57">
        <f>'2017'!DE22</f>
        <v>5.3</v>
      </c>
      <c r="DN190" s="57">
        <f>'2017'!DF22</f>
        <v>40.700000000000003</v>
      </c>
      <c r="DO190" s="57">
        <f>'2017'!DG22</f>
        <v>2.91</v>
      </c>
      <c r="DP190" s="57">
        <f>'2017'!DH22</f>
        <v>42.8</v>
      </c>
      <c r="DQ190" s="56">
        <f>'2017'!DI22</f>
        <v>67</v>
      </c>
      <c r="DR190" s="56">
        <f>'2017'!DJ22</f>
        <v>3207</v>
      </c>
      <c r="DS190" s="56">
        <f>'2017'!DK22</f>
        <v>8</v>
      </c>
      <c r="DT190" s="56">
        <f>'2017'!DL22</f>
        <v>0</v>
      </c>
      <c r="DU190" s="58">
        <f>'2017'!DM22</f>
        <v>0</v>
      </c>
    </row>
    <row r="191" spans="1:125" ht="15.75" customHeight="1" x14ac:dyDescent="0.2">
      <c r="A191" s="33">
        <f t="shared" si="0"/>
        <v>189</v>
      </c>
      <c r="B191" s="11">
        <f>'2019'!A23</f>
        <v>21</v>
      </c>
      <c r="C191" s="11">
        <v>2019</v>
      </c>
      <c r="D191" s="34" t="str">
        <f>'2019'!B23</f>
        <v>Dexter Williams</v>
      </c>
      <c r="E191" s="14">
        <f>'2019'!C23</f>
        <v>4.4388888888888891</v>
      </c>
      <c r="F191" s="14">
        <f t="shared" si="6"/>
        <v>23.7</v>
      </c>
      <c r="G191" s="35">
        <f t="shared" si="2"/>
        <v>-1.1530051148210154</v>
      </c>
      <c r="H191" s="36" t="str">
        <f>'2019'!D23</f>
        <v>Notre Dame</v>
      </c>
      <c r="I191" s="37">
        <f>'2019'!E23</f>
        <v>2</v>
      </c>
      <c r="J191" s="38">
        <f>'2019'!F23</f>
        <v>35436</v>
      </c>
      <c r="K191" s="39">
        <f>'2019'!G23</f>
        <v>28.32054794520548</v>
      </c>
      <c r="L191" s="39" t="str">
        <f>'2019'!H23</f>
        <v>SR</v>
      </c>
      <c r="M191" s="39">
        <f>'2019'!I23</f>
        <v>22.312328767123287</v>
      </c>
      <c r="N191" s="39" t="str">
        <f t="shared" si="3"/>
        <v>BELL COW</v>
      </c>
      <c r="O191" s="39" t="str">
        <f t="shared" si="9"/>
        <v>HORSE</v>
      </c>
      <c r="P191" s="37">
        <f>'2019'!J23</f>
        <v>71</v>
      </c>
      <c r="Q191" s="37">
        <f>'2019'!K23</f>
        <v>212</v>
      </c>
      <c r="R191" s="37">
        <f>'2019'!L23</f>
        <v>4.57</v>
      </c>
      <c r="S191" s="40">
        <f>'2019'!M23</f>
        <v>194</v>
      </c>
      <c r="T191" s="41">
        <f>'2019'!N23</f>
        <v>0</v>
      </c>
      <c r="U191" s="42">
        <f>'2019'!O23</f>
        <v>1.3854527461652647E-2</v>
      </c>
      <c r="V191" s="42">
        <f>'2019'!P23</f>
        <v>4.3105168629016165E-2</v>
      </c>
      <c r="W191" s="42">
        <f>'2019'!Q23</f>
        <v>6.4012356272524454E-2</v>
      </c>
      <c r="X191" s="42">
        <f>'2019'!R23</f>
        <v>0.19716832721552177</v>
      </c>
      <c r="Y191" s="42">
        <f>'2019'!S23</f>
        <v>0.19716832721552177</v>
      </c>
      <c r="Z191" s="42">
        <f>'2019'!T23</f>
        <v>0.19716832721552177</v>
      </c>
      <c r="AA191" s="42">
        <f>'2019'!U23</f>
        <v>5.5889939810834051E-3</v>
      </c>
      <c r="AB191" s="42">
        <f>'2019'!V23</f>
        <v>3.9737077980280845E-2</v>
      </c>
      <c r="AC191" s="42">
        <f>'2019'!W23</f>
        <v>3.9737077980280845E-2</v>
      </c>
      <c r="AD191" s="43">
        <f>'2019'!X23</f>
        <v>3.9737077980280845E-2</v>
      </c>
      <c r="AE191" s="44">
        <f>'2019'!Y23</f>
        <v>21.663013698630138</v>
      </c>
      <c r="AF191" s="45">
        <f>'2019'!Z23</f>
        <v>97.20778701646374</v>
      </c>
      <c r="AG191" s="45">
        <f>'2019'!AA23</f>
        <v>29.564768895060503</v>
      </c>
      <c r="AH191" s="45">
        <f>'2019'!AB23</f>
        <v>0.12658227848101267</v>
      </c>
      <c r="AI191" s="45">
        <f>'2019'!AC23</f>
        <v>9.1999999999999993</v>
      </c>
      <c r="AJ191" s="45">
        <f t="shared" si="4"/>
        <v>7.3636363636363633</v>
      </c>
      <c r="AK191" s="45">
        <f t="shared" si="43"/>
        <v>9.1954022988505746E-2</v>
      </c>
      <c r="AL191" s="45">
        <f>'2019'!AD23</f>
        <v>46</v>
      </c>
      <c r="AM191" s="45">
        <f>'2019'!AE23</f>
        <v>4.92</v>
      </c>
      <c r="AN191" s="46">
        <f>'2019'!AF23</f>
        <v>51.1</v>
      </c>
      <c r="AO191" s="47">
        <f>'2019'!AG23</f>
        <v>3</v>
      </c>
      <c r="AP191" s="48">
        <f>'2019'!AH23</f>
        <v>4</v>
      </c>
      <c r="AQ191" s="48">
        <f>'2019'!AI23</f>
        <v>2</v>
      </c>
      <c r="AR191" s="48">
        <f t="shared" si="67"/>
        <v>4</v>
      </c>
      <c r="AS191" s="48">
        <f>'2019'!AK23</f>
        <v>0</v>
      </c>
      <c r="AT191" s="48">
        <f>'2019'!AL23</f>
        <v>9</v>
      </c>
      <c r="AU191" s="48">
        <f>'2019'!AM23</f>
        <v>0</v>
      </c>
      <c r="AV191" s="48">
        <f>'2019'!AN23</f>
        <v>8</v>
      </c>
      <c r="AW191" s="49" t="str">
        <f t="shared" si="68"/>
        <v>-</v>
      </c>
      <c r="AX191" s="50">
        <f>'2019'!AP23</f>
        <v>0</v>
      </c>
      <c r="AY191" s="55">
        <f>'2019'!AQ23</f>
        <v>0</v>
      </c>
      <c r="AZ191" s="56">
        <f>'2019'!AR23</f>
        <v>2073</v>
      </c>
      <c r="BA191" s="56">
        <f>'2019'!AS23</f>
        <v>0</v>
      </c>
      <c r="BB191" s="56">
        <f>'2019'!AT23</f>
        <v>24</v>
      </c>
      <c r="BC191" s="56">
        <f>'2019'!AU23</f>
        <v>0</v>
      </c>
      <c r="BD191" s="56">
        <f>'2019'!AV23</f>
        <v>0</v>
      </c>
      <c r="BE191" s="57">
        <f>'2019'!AW23</f>
        <v>0</v>
      </c>
      <c r="BF191" s="57">
        <f>'2019'!AX23</f>
        <v>0</v>
      </c>
      <c r="BG191" s="57">
        <f>'2019'!AY23</f>
        <v>0</v>
      </c>
      <c r="BH191" s="57">
        <f>'2019'!AZ23</f>
        <v>0</v>
      </c>
      <c r="BI191" s="56">
        <f>'2019'!BA23</f>
        <v>0</v>
      </c>
      <c r="BJ191" s="56">
        <f>'2019'!BB23</f>
        <v>3711</v>
      </c>
      <c r="BK191" s="56">
        <f>'2019'!BC23</f>
        <v>0</v>
      </c>
      <c r="BL191" s="56">
        <f>'2019'!BD23</f>
        <v>0</v>
      </c>
      <c r="BM191" s="58">
        <f>'2019'!BE23</f>
        <v>30</v>
      </c>
      <c r="BN191" s="55">
        <f>'2019'!BF23</f>
        <v>84</v>
      </c>
      <c r="BO191" s="56">
        <f>'2019'!BG23</f>
        <v>2699</v>
      </c>
      <c r="BP191" s="56">
        <f>'2019'!BH23</f>
        <v>1</v>
      </c>
      <c r="BQ191" s="56">
        <f>'2019'!BI23</f>
        <v>29</v>
      </c>
      <c r="BR191" s="56">
        <f>'2019'!BJ23</f>
        <v>21</v>
      </c>
      <c r="BS191" s="56">
        <f>'2019'!BK23</f>
        <v>2</v>
      </c>
      <c r="BT191" s="57">
        <f>'2019'!BL23</f>
        <v>4</v>
      </c>
      <c r="BU191" s="57">
        <f>'2019'!BM23</f>
        <v>21.3</v>
      </c>
      <c r="BV191" s="57">
        <f>'2019'!BN23</f>
        <v>2.2400000000000002</v>
      </c>
      <c r="BW191" s="57">
        <f>'2019'!BO23</f>
        <v>0</v>
      </c>
      <c r="BX191" s="56">
        <f>'2019'!BP23</f>
        <v>0</v>
      </c>
      <c r="BY191" s="56">
        <f>'2019'!BQ23</f>
        <v>3364</v>
      </c>
      <c r="BZ191" s="56">
        <f>'2019'!BR23</f>
        <v>0</v>
      </c>
      <c r="CA191" s="56">
        <f>'2019'!BS23</f>
        <v>0</v>
      </c>
      <c r="CB191" s="58">
        <f>'2019'!BT23</f>
        <v>25</v>
      </c>
      <c r="CC191" s="55">
        <f>'2019'!BU23</f>
        <v>200</v>
      </c>
      <c r="CD191" s="56">
        <f>'2019'!BV23</f>
        <v>1960</v>
      </c>
      <c r="CE191" s="56">
        <f>'2019'!BW23</f>
        <v>3</v>
      </c>
      <c r="CF191" s="56">
        <f>'2019'!BX23</f>
        <v>18</v>
      </c>
      <c r="CG191" s="56">
        <f>'2019'!BY23</f>
        <v>39</v>
      </c>
      <c r="CH191" s="56">
        <f>'2019'!BZ23</f>
        <v>8</v>
      </c>
      <c r="CI191" s="57">
        <f>'2019'!CA23</f>
        <v>5.0999999999999996</v>
      </c>
      <c r="CJ191" s="57">
        <f>'2019'!CB23</f>
        <v>53</v>
      </c>
      <c r="CK191" s="57">
        <f>'2019'!CC23</f>
        <v>2.85</v>
      </c>
      <c r="CL191" s="57">
        <f>'2019'!CD23</f>
        <v>41</v>
      </c>
      <c r="CM191" s="56">
        <f>'2019'!CE23</f>
        <v>16</v>
      </c>
      <c r="CN191" s="56">
        <f>'2019'!CF23</f>
        <v>3051</v>
      </c>
      <c r="CO191" s="56">
        <f>'2019'!CG23</f>
        <v>4</v>
      </c>
      <c r="CP191" s="56">
        <f>'2019'!CH23</f>
        <v>0</v>
      </c>
      <c r="CQ191" s="58">
        <f>'2019'!CI23</f>
        <v>27</v>
      </c>
      <c r="CR191" s="55">
        <f>'2019'!CJ23</f>
        <v>360</v>
      </c>
      <c r="CS191" s="56">
        <f>'2019'!CK23</f>
        <v>3501</v>
      </c>
      <c r="CT191" s="56">
        <f>'2019'!CL23</f>
        <v>4</v>
      </c>
      <c r="CU191" s="56">
        <f>'2019'!CM23</f>
        <v>35</v>
      </c>
      <c r="CV191" s="56">
        <f>'2019'!CN23</f>
        <v>39</v>
      </c>
      <c r="CW191" s="56">
        <f>'2019'!CO23</f>
        <v>3</v>
      </c>
      <c r="CX191" s="57">
        <f>'2019'!CP23</f>
        <v>9.1999999999999993</v>
      </c>
      <c r="CY191" s="57">
        <f>'2019'!CQ23</f>
        <v>36</v>
      </c>
      <c r="CZ191" s="57">
        <f>'2019'!CR23</f>
        <v>4.92</v>
      </c>
      <c r="DA191" s="57">
        <f>'2019'!CS23</f>
        <v>51.1</v>
      </c>
      <c r="DB191" s="56">
        <f>'2019'!CT23</f>
        <v>13</v>
      </c>
      <c r="DC191" s="56">
        <f>'2019'!CU23</f>
        <v>2326</v>
      </c>
      <c r="DD191" s="56">
        <f>'2019'!CV23</f>
        <v>2</v>
      </c>
      <c r="DE191" s="56">
        <f>'2019'!CW23</f>
        <v>0</v>
      </c>
      <c r="DF191" s="58">
        <f>'2019'!CX23</f>
        <v>20</v>
      </c>
      <c r="DG191" s="55">
        <f>'2019'!CY23</f>
        <v>995</v>
      </c>
      <c r="DH191" s="56">
        <f>'2019'!CZ23</f>
        <v>2374</v>
      </c>
      <c r="DI191" s="56">
        <f>'2019'!DA23</f>
        <v>12</v>
      </c>
      <c r="DJ191" s="56">
        <f>'2019'!DB23</f>
        <v>27</v>
      </c>
      <c r="DK191" s="56">
        <f>'2019'!DC23</f>
        <v>158</v>
      </c>
      <c r="DL191" s="56">
        <f>'2019'!DD23</f>
        <v>20</v>
      </c>
      <c r="DM191" s="57">
        <f>'2019'!DE23</f>
        <v>6.3</v>
      </c>
      <c r="DN191" s="57">
        <f>'2019'!DF23</f>
        <v>46</v>
      </c>
      <c r="DO191" s="57">
        <f>'2019'!DG23</f>
        <v>3.48</v>
      </c>
      <c r="DP191" s="57">
        <f>'2019'!DH23</f>
        <v>49.4</v>
      </c>
      <c r="DQ191" s="56">
        <f>'2019'!DI23</f>
        <v>133</v>
      </c>
      <c r="DR191" s="56">
        <f>'2019'!DJ23</f>
        <v>3347</v>
      </c>
      <c r="DS191" s="56">
        <f>'2019'!DK23</f>
        <v>16</v>
      </c>
      <c r="DT191" s="56">
        <f>'2019'!DL23</f>
        <v>0</v>
      </c>
      <c r="DU191" s="58">
        <f>'2019'!DM23</f>
        <v>23</v>
      </c>
    </row>
    <row r="192" spans="1:125" ht="15.75" customHeight="1" x14ac:dyDescent="0.2">
      <c r="A192" s="33">
        <f t="shared" si="0"/>
        <v>190</v>
      </c>
      <c r="B192" s="11">
        <f>'2020'!A18</f>
        <v>16</v>
      </c>
      <c r="C192" s="11">
        <v>2020</v>
      </c>
      <c r="D192" s="34" t="str">
        <f>'2020'!B18</f>
        <v>Joshua Kelley</v>
      </c>
      <c r="E192" s="14">
        <f>'2020'!C18</f>
        <v>4.427777777777778</v>
      </c>
      <c r="F192" s="14">
        <f t="shared" si="6"/>
        <v>23.3</v>
      </c>
      <c r="G192" s="35">
        <f t="shared" si="2"/>
        <v>-1.1575747003498951</v>
      </c>
      <c r="H192" s="36" t="str">
        <f>'2020'!D18</f>
        <v>UCLA</v>
      </c>
      <c r="I192" s="37">
        <f>'2020'!E18</f>
        <v>5</v>
      </c>
      <c r="J192" s="38">
        <f>'2020'!F18</f>
        <v>35754</v>
      </c>
      <c r="K192" s="39">
        <f>'2020'!G18</f>
        <v>27.449315068493149</v>
      </c>
      <c r="L192" s="39" t="str">
        <f>'2020'!H18</f>
        <v>RS SR</v>
      </c>
      <c r="M192" s="39">
        <f>'2020'!I18</f>
        <v>22.438356164383563</v>
      </c>
      <c r="N192" s="39" t="str">
        <f t="shared" si="3"/>
        <v>DYNAMIC</v>
      </c>
      <c r="O192" s="39" t="str">
        <f t="shared" si="9"/>
        <v>PLODDER</v>
      </c>
      <c r="P192" s="37">
        <f>'2020'!J18</f>
        <v>70</v>
      </c>
      <c r="Q192" s="37">
        <f>'2020'!K18</f>
        <v>212</v>
      </c>
      <c r="R192" s="37">
        <f>'2020'!L18</f>
        <v>4.49</v>
      </c>
      <c r="S192" s="40">
        <f>'2020'!M18</f>
        <v>112</v>
      </c>
      <c r="T192" s="41">
        <f>'2020'!N18</f>
        <v>0</v>
      </c>
      <c r="U192" s="42">
        <f>'2020'!O18</f>
        <v>0</v>
      </c>
      <c r="V192" s="42">
        <f>'2020'!P18</f>
        <v>0</v>
      </c>
      <c r="W192" s="42">
        <f>'2020'!Q18</f>
        <v>0.30418170239864145</v>
      </c>
      <c r="X192" s="42">
        <f>'2020'!R18</f>
        <v>0.23233360723089563</v>
      </c>
      <c r="Y192" s="42">
        <f>'2020'!S18</f>
        <v>0.26825765481476854</v>
      </c>
      <c r="Z192" s="42">
        <f>'2020'!T18</f>
        <v>0.22801900659255325</v>
      </c>
      <c r="AA192" s="42">
        <f>'2020'!U18</f>
        <v>6.7648089730108663E-2</v>
      </c>
      <c r="AB192" s="42">
        <f>'2020'!V18</f>
        <v>2.3157208088714937E-2</v>
      </c>
      <c r="AC192" s="42">
        <f>'2020'!W18</f>
        <v>4.54026489094118E-2</v>
      </c>
      <c r="AD192" s="43">
        <f>'2020'!X18</f>
        <v>3.859225157300003E-2</v>
      </c>
      <c r="AE192" s="44">
        <f>'2020'!Y18</f>
        <v>20.791780821917808</v>
      </c>
      <c r="AF192" s="45">
        <f>'2020'!Z18</f>
        <v>104.32310210825561</v>
      </c>
      <c r="AG192" s="45">
        <f>'2020'!AA18</f>
        <v>30.415510204081631</v>
      </c>
      <c r="AH192" s="45">
        <f>'2020'!AB18</f>
        <v>0.19213973799126638</v>
      </c>
      <c r="AI192" s="45">
        <f>'2020'!AC18</f>
        <v>5.5</v>
      </c>
      <c r="AJ192" s="45">
        <f t="shared" si="4"/>
        <v>17.600000000000001</v>
      </c>
      <c r="AK192" s="45">
        <f t="shared" si="43"/>
        <v>4.583333333333333E-2</v>
      </c>
      <c r="AL192" s="45">
        <f>'2020'!AD18</f>
        <v>51.3</v>
      </c>
      <c r="AM192" s="45">
        <f>'2020'!AE18</f>
        <v>2.85</v>
      </c>
      <c r="AN192" s="46">
        <f>'2020'!AF18</f>
        <v>40</v>
      </c>
      <c r="AO192" s="47">
        <f>'2020'!AG18</f>
        <v>4</v>
      </c>
      <c r="AP192" s="48">
        <f>'2020'!AH18</f>
        <v>4</v>
      </c>
      <c r="AQ192" s="48">
        <f>'2020'!AI18</f>
        <v>3</v>
      </c>
      <c r="AR192" s="48">
        <f t="shared" si="67"/>
        <v>7</v>
      </c>
      <c r="AS192" s="48">
        <f>'2020'!AK18</f>
        <v>3</v>
      </c>
      <c r="AT192" s="48">
        <f>'2020'!AL18</f>
        <v>1</v>
      </c>
      <c r="AU192" s="48">
        <f>'2020'!AM18</f>
        <v>0</v>
      </c>
      <c r="AV192" s="48">
        <f>'2020'!AN18</f>
        <v>0</v>
      </c>
      <c r="AW192" s="49" t="str">
        <f t="shared" si="68"/>
        <v>-</v>
      </c>
      <c r="AX192" s="50">
        <f>'2020'!AP18</f>
        <v>0</v>
      </c>
      <c r="AY192" s="55">
        <f>'2020'!AQ18</f>
        <v>0</v>
      </c>
      <c r="AZ192" s="56">
        <f>'2020'!AR18</f>
        <v>2308</v>
      </c>
      <c r="BA192" s="56">
        <f>'2020'!AS18</f>
        <v>0</v>
      </c>
      <c r="BB192" s="56">
        <f>'2020'!AT18</f>
        <v>26</v>
      </c>
      <c r="BC192" s="56">
        <f>'2020'!AU18</f>
        <v>0</v>
      </c>
      <c r="BD192" s="56">
        <f>'2020'!AV18</f>
        <v>0</v>
      </c>
      <c r="BE192" s="57">
        <f>'2020'!AW18</f>
        <v>0</v>
      </c>
      <c r="BF192" s="57">
        <f>'2020'!AX18</f>
        <v>0</v>
      </c>
      <c r="BG192" s="57">
        <f>'2020'!AY18</f>
        <v>0</v>
      </c>
      <c r="BH192" s="57">
        <f>'2020'!AZ18</f>
        <v>0</v>
      </c>
      <c r="BI192" s="56">
        <f>'2020'!BA18</f>
        <v>0</v>
      </c>
      <c r="BJ192" s="56">
        <f>'2020'!BB18</f>
        <v>3749</v>
      </c>
      <c r="BK192" s="56">
        <f>'2020'!BC18</f>
        <v>0</v>
      </c>
      <c r="BL192" s="56">
        <f>'2020'!BD18</f>
        <v>0</v>
      </c>
      <c r="BM192" s="58">
        <f>'2020'!BE18</f>
        <v>23</v>
      </c>
      <c r="BN192" s="55">
        <f>'2020'!BF18</f>
        <v>0</v>
      </c>
      <c r="BO192" s="56">
        <f>'2020'!BG18</f>
        <v>1011</v>
      </c>
      <c r="BP192" s="56">
        <f>'2020'!BH18</f>
        <v>0</v>
      </c>
      <c r="BQ192" s="56">
        <f>'2020'!BI18</f>
        <v>13</v>
      </c>
      <c r="BR192" s="56">
        <f>'2020'!BJ18</f>
        <v>0</v>
      </c>
      <c r="BS192" s="56">
        <f>'2020'!BK18</f>
        <v>0</v>
      </c>
      <c r="BT192" s="57">
        <f>'2020'!BL18</f>
        <v>0</v>
      </c>
      <c r="BU192" s="57">
        <f>'2020'!BM18</f>
        <v>0</v>
      </c>
      <c r="BV192" s="57">
        <f>'2020'!BN18</f>
        <v>0</v>
      </c>
      <c r="BW192" s="57">
        <f>'2020'!BO18</f>
        <v>0</v>
      </c>
      <c r="BX192" s="56">
        <f>'2020'!BP18</f>
        <v>0</v>
      </c>
      <c r="BY192" s="56">
        <f>'2020'!BQ18</f>
        <v>3547</v>
      </c>
      <c r="BZ192" s="56">
        <f>'2020'!BR18</f>
        <v>0</v>
      </c>
      <c r="CA192" s="56">
        <f>'2020'!BS18</f>
        <v>0</v>
      </c>
      <c r="CB192" s="58">
        <f>'2020'!BT18</f>
        <v>22</v>
      </c>
      <c r="CC192" s="55">
        <f>'2020'!BU18</f>
        <v>0</v>
      </c>
      <c r="CD192" s="56">
        <f>'2020'!BV18</f>
        <v>1474</v>
      </c>
      <c r="CE192" s="56">
        <f>'2020'!BW18</f>
        <v>0</v>
      </c>
      <c r="CF192" s="56">
        <f>'2020'!BX18</f>
        <v>19</v>
      </c>
      <c r="CG192" s="56">
        <f>'2020'!BY18</f>
        <v>0</v>
      </c>
      <c r="CH192" s="56">
        <f>'2020'!BZ18</f>
        <v>0</v>
      </c>
      <c r="CI192" s="57">
        <f>'2020'!CA18</f>
        <v>0</v>
      </c>
      <c r="CJ192" s="57">
        <f>'2020'!CB18</f>
        <v>0</v>
      </c>
      <c r="CK192" s="57">
        <f>'2020'!CC18</f>
        <v>0</v>
      </c>
      <c r="CL192" s="57">
        <f>'2020'!CD18</f>
        <v>0</v>
      </c>
      <c r="CM192" s="56">
        <f>'2020'!CE18</f>
        <v>0</v>
      </c>
      <c r="CN192" s="56">
        <f>'2020'!CF18</f>
        <v>4478</v>
      </c>
      <c r="CO192" s="56">
        <f>'2020'!CG18</f>
        <v>0</v>
      </c>
      <c r="CP192" s="56">
        <f>'2020'!CH18</f>
        <v>0</v>
      </c>
      <c r="CQ192" s="58">
        <f>'2020'!CI18</f>
        <v>31</v>
      </c>
      <c r="CR192" s="55">
        <f>'2020'!CJ18</f>
        <v>1240</v>
      </c>
      <c r="CS192" s="56">
        <f>'2020'!CK18</f>
        <v>1858</v>
      </c>
      <c r="CT192" s="56">
        <f>'2020'!CL18</f>
        <v>12</v>
      </c>
      <c r="CU192" s="56">
        <f>'2020'!CM18</f>
        <v>20</v>
      </c>
      <c r="CV192" s="56">
        <f>'2020'!CN18</f>
        <v>225</v>
      </c>
      <c r="CW192" s="56">
        <f>'2020'!CO18</f>
        <v>34</v>
      </c>
      <c r="CX192" s="57">
        <f>'2020'!CP18</f>
        <v>5.5</v>
      </c>
      <c r="CY192" s="57">
        <f>'2020'!CQ18</f>
        <v>43</v>
      </c>
      <c r="CZ192" s="57">
        <f>'2020'!CR18</f>
        <v>2.85</v>
      </c>
      <c r="DA192" s="57">
        <f>'2020'!CS18</f>
        <v>40</v>
      </c>
      <c r="DB192" s="56">
        <f>'2020'!CT18</f>
        <v>193</v>
      </c>
      <c r="DC192" s="56">
        <f>'2020'!CU18</f>
        <v>2853</v>
      </c>
      <c r="DD192" s="56">
        <f>'2020'!CV18</f>
        <v>4</v>
      </c>
      <c r="DE192" s="56">
        <f>'2020'!CW18</f>
        <v>0</v>
      </c>
      <c r="DF192" s="58">
        <f>'2020'!CX18</f>
        <v>13</v>
      </c>
      <c r="DG192" s="55">
        <f>'2020'!CY18</f>
        <v>1060</v>
      </c>
      <c r="DH192" s="56">
        <f>'2020'!CZ18</f>
        <v>1802</v>
      </c>
      <c r="DI192" s="56">
        <f>'2020'!DA18</f>
        <v>12</v>
      </c>
      <c r="DJ192" s="56">
        <f>'2020'!DB18</f>
        <v>18</v>
      </c>
      <c r="DK192" s="56">
        <f>'2020'!DC18</f>
        <v>229</v>
      </c>
      <c r="DL192" s="56">
        <f>'2020'!DD18</f>
        <v>44</v>
      </c>
      <c r="DM192" s="57">
        <f>'2020'!DE18</f>
        <v>4.5999999999999996</v>
      </c>
      <c r="DN192" s="57">
        <f>'2020'!DF18</f>
        <v>51.3</v>
      </c>
      <c r="DO192" s="57">
        <f>'2020'!DG18</f>
        <v>2.8</v>
      </c>
      <c r="DP192" s="57">
        <f>'2020'!DH18</f>
        <v>25.6</v>
      </c>
      <c r="DQ192" s="56">
        <f>'2020'!DI18</f>
        <v>71</v>
      </c>
      <c r="DR192" s="56">
        <f>'2020'!DJ18</f>
        <v>3066</v>
      </c>
      <c r="DS192" s="56">
        <f>'2020'!DK18</f>
        <v>11</v>
      </c>
      <c r="DT192" s="56">
        <f>'2020'!DL18</f>
        <v>0</v>
      </c>
      <c r="DU192" s="58">
        <f>'2020'!DM18</f>
        <v>22</v>
      </c>
    </row>
    <row r="193" spans="1:125" ht="15.75" customHeight="1" x14ac:dyDescent="0.2">
      <c r="A193" s="33">
        <f t="shared" si="0"/>
        <v>191</v>
      </c>
      <c r="B193" s="11">
        <f>'2018'!A21</f>
        <v>19</v>
      </c>
      <c r="C193" s="11">
        <v>2018</v>
      </c>
      <c r="D193" s="34" t="str">
        <f>'2018'!B21</f>
        <v>Phillip Lindsay</v>
      </c>
      <c r="E193" s="14">
        <f>'2018'!C21</f>
        <v>4.4111111111111105</v>
      </c>
      <c r="F193" s="14">
        <f t="shared" si="6"/>
        <v>22.900000000000002</v>
      </c>
      <c r="G193" s="35">
        <f t="shared" si="2"/>
        <v>-1.164429078643215</v>
      </c>
      <c r="H193" s="36" t="str">
        <f>'2018'!D21</f>
        <v>Colorado</v>
      </c>
      <c r="I193" s="37">
        <f>'2018'!E21</f>
        <v>5</v>
      </c>
      <c r="J193" s="38">
        <f>'2018'!F21</f>
        <v>34539</v>
      </c>
      <c r="K193" s="39">
        <f>'2018'!G21</f>
        <v>30.778082191780822</v>
      </c>
      <c r="L193" s="39" t="str">
        <f>'2018'!H21</f>
        <v>SR</v>
      </c>
      <c r="M193" s="39">
        <f>'2018'!I21</f>
        <v>23.772602739726029</v>
      </c>
      <c r="N193" s="39" t="str">
        <f t="shared" si="3"/>
        <v>JITTERBUG</v>
      </c>
      <c r="O193" s="39" t="str">
        <f t="shared" si="9"/>
        <v>+RECEIVER</v>
      </c>
      <c r="P193" s="37">
        <f>'2018'!J21</f>
        <v>68</v>
      </c>
      <c r="Q193" s="37">
        <f>'2018'!K21</f>
        <v>190</v>
      </c>
      <c r="R193" s="37">
        <f>'2018'!L21</f>
        <v>4.3899999999999997</v>
      </c>
      <c r="S193" s="40">
        <f>'2018'!M21</f>
        <v>0</v>
      </c>
      <c r="T193" s="41">
        <f>'2018'!N21</f>
        <v>0</v>
      </c>
      <c r="U193" s="42">
        <f>'2018'!O21</f>
        <v>9.5256166982922205E-2</v>
      </c>
      <c r="V193" s="42">
        <f>'2018'!P21</f>
        <v>0.16902500484590036</v>
      </c>
      <c r="W193" s="42">
        <f>'2018'!Q21</f>
        <v>0.28186274509803921</v>
      </c>
      <c r="X193" s="42">
        <f>'2018'!R21</f>
        <v>0.34524047096387944</v>
      </c>
      <c r="Y193" s="42">
        <f>'2018'!S21</f>
        <v>0.34524047096387944</v>
      </c>
      <c r="Z193" s="42">
        <f>'2018'!T21</f>
        <v>0.29345440031929754</v>
      </c>
      <c r="AA193" s="42">
        <f>'2018'!U21</f>
        <v>0.1378052203199551</v>
      </c>
      <c r="AB193" s="42">
        <f>'2018'!V21</f>
        <v>8.2239999999999994E-2</v>
      </c>
      <c r="AC193" s="42">
        <f>'2018'!W21</f>
        <v>0.11002261015997755</v>
      </c>
      <c r="AD193" s="43">
        <f>'2018'!X21</f>
        <v>9.3519218635980922E-2</v>
      </c>
      <c r="AE193" s="44">
        <f>'2018'!Y21</f>
        <v>21.117808219178084</v>
      </c>
      <c r="AF193" s="45">
        <f>'2018'!Z21</f>
        <v>102.3117505870963</v>
      </c>
      <c r="AG193" s="45">
        <f>'2018'!AA21</f>
        <v>28.886245674740483</v>
      </c>
      <c r="AH193" s="45">
        <f>'2018'!AB21</f>
        <v>0.15562913907284767</v>
      </c>
      <c r="AI193" s="45">
        <f>'2018'!AC21</f>
        <v>5.0999999999999996</v>
      </c>
      <c r="AJ193" s="45">
        <f t="shared" si="4"/>
        <v>9.2393162393162385</v>
      </c>
      <c r="AK193" s="45">
        <f t="shared" si="43"/>
        <v>7.0769230769230765E-2</v>
      </c>
      <c r="AL193" s="45">
        <f>'2018'!AD21</f>
        <v>75</v>
      </c>
      <c r="AM193" s="45">
        <f>'2018'!AE21</f>
        <v>3.24</v>
      </c>
      <c r="AN193" s="46">
        <f>'2018'!AF21</f>
        <v>33.5</v>
      </c>
      <c r="AO193" s="47">
        <f>'2018'!AG21</f>
        <v>8</v>
      </c>
      <c r="AP193" s="48">
        <f>'2018'!AH21</f>
        <v>9</v>
      </c>
      <c r="AQ193" s="48">
        <f>'2018'!AI21</f>
        <v>3</v>
      </c>
      <c r="AR193" s="48">
        <f t="shared" si="67"/>
        <v>6</v>
      </c>
      <c r="AS193" s="48">
        <f>'2018'!AK21</f>
        <v>1</v>
      </c>
      <c r="AT193" s="48">
        <f>'2018'!AL21</f>
        <v>0</v>
      </c>
      <c r="AU193" s="48">
        <f>'2018'!AM21</f>
        <v>2</v>
      </c>
      <c r="AV193" s="48">
        <f>'2018'!AN21</f>
        <v>1</v>
      </c>
      <c r="AW193" s="49">
        <f t="shared" si="68"/>
        <v>0</v>
      </c>
      <c r="AX193" s="50">
        <f>'2018'!AP21</f>
        <v>0</v>
      </c>
      <c r="AY193" s="55">
        <f>'2018'!AQ21</f>
        <v>0</v>
      </c>
      <c r="AZ193" s="56">
        <f>'2018'!AR21</f>
        <v>1450</v>
      </c>
      <c r="BA193" s="56">
        <f>'2018'!AS21</f>
        <v>0</v>
      </c>
      <c r="BB193" s="56">
        <f>'2018'!AT21</f>
        <v>0</v>
      </c>
      <c r="BC193" s="56">
        <f>'2018'!AU21</f>
        <v>0</v>
      </c>
      <c r="BD193" s="56">
        <f>'2018'!AV21</f>
        <v>0</v>
      </c>
      <c r="BE193" s="57">
        <f>'2018'!AW21</f>
        <v>0</v>
      </c>
      <c r="BF193" s="57">
        <f>'2018'!AX21</f>
        <v>0</v>
      </c>
      <c r="BG193" s="57">
        <f>'2018'!AY21</f>
        <v>0</v>
      </c>
      <c r="BH193" s="57">
        <f>'2018'!AZ21</f>
        <v>0</v>
      </c>
      <c r="BI193" s="56">
        <f>'2018'!BA21</f>
        <v>0</v>
      </c>
      <c r="BJ193" s="56">
        <f>'2018'!BB21</f>
        <v>2989</v>
      </c>
      <c r="BK193" s="56">
        <f>'2018'!BC21</f>
        <v>0</v>
      </c>
      <c r="BL193" s="56">
        <f>'2018'!BD21</f>
        <v>0</v>
      </c>
      <c r="BM193" s="58">
        <f>'2018'!BE21</f>
        <v>0</v>
      </c>
      <c r="BN193" s="55">
        <f>'2018'!BF21</f>
        <v>391</v>
      </c>
      <c r="BO193" s="56">
        <f>'2018'!BG21</f>
        <v>1855</v>
      </c>
      <c r="BP193" s="56">
        <f>'2018'!BH21</f>
        <v>0</v>
      </c>
      <c r="BQ193" s="56">
        <f>'2018'!BI21</f>
        <v>0</v>
      </c>
      <c r="BR193" s="56">
        <f>'2018'!BJ21</f>
        <v>79</v>
      </c>
      <c r="BS193" s="56">
        <f>'2018'!BK21</f>
        <v>15</v>
      </c>
      <c r="BT193" s="57">
        <f>'2018'!BL21</f>
        <v>4.9000000000000004</v>
      </c>
      <c r="BU193" s="57">
        <f>'2018'!BM21</f>
        <v>58.1</v>
      </c>
      <c r="BV193" s="57">
        <f>'2018'!BN21</f>
        <v>3</v>
      </c>
      <c r="BW193" s="57">
        <f>'2018'!BO21</f>
        <v>29.2</v>
      </c>
      <c r="BX193" s="56">
        <f>'2018'!BP21</f>
        <v>111</v>
      </c>
      <c r="BY193" s="56">
        <f>'2018'!BQ21</f>
        <v>3415</v>
      </c>
      <c r="BZ193" s="56">
        <f>'2018'!BR21</f>
        <v>14</v>
      </c>
      <c r="CA193" s="56">
        <f>'2018'!BS21</f>
        <v>0</v>
      </c>
      <c r="CB193" s="58">
        <f>'2018'!BT21</f>
        <v>0</v>
      </c>
      <c r="CC193" s="55">
        <f>'2018'!BU21</f>
        <v>650</v>
      </c>
      <c r="CD193" s="56">
        <f>'2018'!BV21</f>
        <v>2031</v>
      </c>
      <c r="CE193" s="56">
        <f>'2018'!BW21</f>
        <v>6</v>
      </c>
      <c r="CF193" s="56">
        <f>'2018'!BX21</f>
        <v>0</v>
      </c>
      <c r="CG193" s="56">
        <f>'2018'!BY21</f>
        <v>141</v>
      </c>
      <c r="CH193" s="56">
        <f>'2018'!BZ21</f>
        <v>18</v>
      </c>
      <c r="CI193" s="57">
        <f>'2018'!CA21</f>
        <v>4.5999999999999996</v>
      </c>
      <c r="CJ193" s="57">
        <f>'2018'!CB21</f>
        <v>39.4</v>
      </c>
      <c r="CK193" s="57">
        <f>'2018'!CC21</f>
        <v>2.19</v>
      </c>
      <c r="CL193" s="57">
        <f>'2018'!CD21</f>
        <v>36.299999999999997</v>
      </c>
      <c r="CM193" s="56">
        <f>'2018'!CE21</f>
        <v>222</v>
      </c>
      <c r="CN193" s="56">
        <f>'2018'!CF21</f>
        <v>3128</v>
      </c>
      <c r="CO193" s="56">
        <f>'2018'!CG21</f>
        <v>26</v>
      </c>
      <c r="CP193" s="56">
        <f>'2018'!CH21</f>
        <v>0</v>
      </c>
      <c r="CQ193" s="58">
        <f>'2018'!CI21</f>
        <v>0</v>
      </c>
      <c r="CR193" s="55">
        <f>'2018'!CJ21</f>
        <v>1234</v>
      </c>
      <c r="CS193" s="56">
        <f>'2018'!CK21</f>
        <v>2557</v>
      </c>
      <c r="CT193" s="56">
        <f>'2018'!CL21</f>
        <v>16</v>
      </c>
      <c r="CU193" s="56">
        <f>'2018'!CM21</f>
        <v>0</v>
      </c>
      <c r="CV193" s="56">
        <f>'2018'!CN21</f>
        <v>244</v>
      </c>
      <c r="CW193" s="56">
        <f>'2018'!CO21</f>
        <v>52</v>
      </c>
      <c r="CX193" s="57">
        <f>'2018'!CP21</f>
        <v>5.0999999999999996</v>
      </c>
      <c r="CY193" s="57">
        <f>'2018'!CQ21</f>
        <v>75</v>
      </c>
      <c r="CZ193" s="57">
        <f>'2018'!CR21</f>
        <v>3.24</v>
      </c>
      <c r="DA193" s="57">
        <f>'2018'!CS21</f>
        <v>33.5</v>
      </c>
      <c r="DB193" s="56">
        <f>'2018'!CT21</f>
        <v>491</v>
      </c>
      <c r="DC193" s="56">
        <f>'2018'!CU21</f>
        <v>3563</v>
      </c>
      <c r="DD193" s="56">
        <f>'2018'!CV21</f>
        <v>54</v>
      </c>
      <c r="DE193" s="56">
        <f>'2018'!CW21</f>
        <v>0</v>
      </c>
      <c r="DF193" s="58">
        <f>'2018'!CX21</f>
        <v>0</v>
      </c>
      <c r="DG193" s="55">
        <f>'2018'!CY21</f>
        <v>1473</v>
      </c>
      <c r="DH193" s="56">
        <f>'2018'!CZ21</f>
        <v>1886</v>
      </c>
      <c r="DI193" s="56">
        <f>'2018'!DA21</f>
        <v>14</v>
      </c>
      <c r="DJ193" s="56">
        <f>'2018'!DB21</f>
        <v>0</v>
      </c>
      <c r="DK193" s="56">
        <f>'2018'!DC21</f>
        <v>302</v>
      </c>
      <c r="DL193" s="56">
        <f>'2018'!DD21</f>
        <v>47</v>
      </c>
      <c r="DM193" s="57">
        <f>'2018'!DE21</f>
        <v>4.9000000000000004</v>
      </c>
      <c r="DN193" s="57">
        <f>'2018'!DF21</f>
        <v>42.2</v>
      </c>
      <c r="DO193" s="57">
        <f>'2018'!DG21</f>
        <v>2.69</v>
      </c>
      <c r="DP193" s="57">
        <f>'2018'!DH21</f>
        <v>29.4</v>
      </c>
      <c r="DQ193" s="56">
        <f>'2018'!DI21</f>
        <v>257</v>
      </c>
      <c r="DR193" s="56">
        <f>'2018'!DJ21</f>
        <v>3125</v>
      </c>
      <c r="DS193" s="56">
        <f>'2018'!DK21</f>
        <v>23</v>
      </c>
      <c r="DT193" s="56">
        <f>'2018'!DL21</f>
        <v>0</v>
      </c>
      <c r="DU193" s="58">
        <f>'2018'!DM21</f>
        <v>0</v>
      </c>
    </row>
    <row r="194" spans="1:125" ht="15.75" customHeight="1" x14ac:dyDescent="0.2">
      <c r="A194" s="33">
        <f t="shared" si="0"/>
        <v>192</v>
      </c>
      <c r="B194" s="11">
        <f>'2018'!A22</f>
        <v>20</v>
      </c>
      <c r="C194" s="11">
        <v>2018</v>
      </c>
      <c r="D194" s="34" t="str">
        <f>'2018'!B22</f>
        <v>Boston Scott</v>
      </c>
      <c r="E194" s="14">
        <f>'2018'!C22</f>
        <v>4.405555555555555</v>
      </c>
      <c r="F194" s="14">
        <f t="shared" si="6"/>
        <v>22.5</v>
      </c>
      <c r="G194" s="35">
        <f t="shared" si="2"/>
        <v>-1.166713871407655</v>
      </c>
      <c r="H194" s="36" t="str">
        <f>'2018'!D22</f>
        <v>LA Tech</v>
      </c>
      <c r="I194" s="37">
        <f>'2018'!E22</f>
        <v>6</v>
      </c>
      <c r="J194" s="38">
        <f>'2018'!F22</f>
        <v>34816</v>
      </c>
      <c r="K194" s="39">
        <f>'2018'!G22</f>
        <v>30.019178082191782</v>
      </c>
      <c r="L194" s="39" t="str">
        <f>'2018'!H22</f>
        <v>RS SR</v>
      </c>
      <c r="M194" s="39">
        <f>'2018'!I22</f>
        <v>23.013698630136986</v>
      </c>
      <c r="N194" s="39" t="str">
        <f t="shared" si="3"/>
        <v>JITTERBUG</v>
      </c>
      <c r="O194" s="39" t="str">
        <f t="shared" si="9"/>
        <v>HORSE</v>
      </c>
      <c r="P194" s="37">
        <f>'2018'!J22</f>
        <v>66</v>
      </c>
      <c r="Q194" s="37">
        <f>'2018'!K22</f>
        <v>199</v>
      </c>
      <c r="R194" s="37">
        <f>'2018'!L22</f>
        <v>4.4000000000000004</v>
      </c>
      <c r="S194" s="40">
        <f>'2018'!M22</f>
        <v>201</v>
      </c>
      <c r="T194" s="41">
        <f>'2018'!N22</f>
        <v>0</v>
      </c>
      <c r="U194" s="42">
        <f>'2018'!O22</f>
        <v>5.3466405275351988E-4</v>
      </c>
      <c r="V194" s="42">
        <f>'2018'!P22</f>
        <v>4.3817718291905672E-2</v>
      </c>
      <c r="W194" s="42">
        <f>'2018'!Q22</f>
        <v>8.812101026922009E-2</v>
      </c>
      <c r="X194" s="42">
        <f>'2018'!R22</f>
        <v>0.23305974422599732</v>
      </c>
      <c r="Y194" s="42">
        <f>'2018'!S22</f>
        <v>0.23305974422599732</v>
      </c>
      <c r="Z194" s="42">
        <f>'2018'!T22</f>
        <v>0.16314182095819812</v>
      </c>
      <c r="AA194" s="42">
        <f>'2018'!U22</f>
        <v>2.4572439551798702E-2</v>
      </c>
      <c r="AB194" s="42">
        <f>'2018'!V22</f>
        <v>6.1061061061061059E-2</v>
      </c>
      <c r="AC194" s="42">
        <f>'2018'!W22</f>
        <v>6.1061061061061059E-2</v>
      </c>
      <c r="AD194" s="43">
        <f>'2018'!X22</f>
        <v>4.2742742742742736E-2</v>
      </c>
      <c r="AE194" s="44">
        <f>'2018'!Y22</f>
        <v>22.375342465753423</v>
      </c>
      <c r="AF194" s="45">
        <f>'2018'!Z22</f>
        <v>106.18724813878831</v>
      </c>
      <c r="AG194" s="45">
        <f>'2018'!AA22</f>
        <v>32.115932047750228</v>
      </c>
      <c r="AH194" s="45">
        <f>'2018'!AB22</f>
        <v>0.22905027932960895</v>
      </c>
      <c r="AI194" s="45">
        <f>'2018'!AC22</f>
        <v>7.3</v>
      </c>
      <c r="AJ194" s="45">
        <f t="shared" si="4"/>
        <v>9.625</v>
      </c>
      <c r="AK194" s="45">
        <f t="shared" si="43"/>
        <v>0.105</v>
      </c>
      <c r="AL194" s="45">
        <f>'2018'!AD22</f>
        <v>115.6</v>
      </c>
      <c r="AM194" s="45">
        <f>'2018'!AE22</f>
        <v>4.93</v>
      </c>
      <c r="AN194" s="46">
        <f>'2018'!AF22</f>
        <v>50</v>
      </c>
      <c r="AO194" s="47">
        <f>'2018'!AG22</f>
        <v>2</v>
      </c>
      <c r="AP194" s="48">
        <f>'2018'!AH22</f>
        <v>4</v>
      </c>
      <c r="AQ194" s="48">
        <f>'2018'!AI22</f>
        <v>1</v>
      </c>
      <c r="AR194" s="48">
        <f t="shared" si="67"/>
        <v>8</v>
      </c>
      <c r="AS194" s="48">
        <f>'2018'!AK22</f>
        <v>5</v>
      </c>
      <c r="AT194" s="48">
        <f>'2018'!AL22</f>
        <v>7</v>
      </c>
      <c r="AU194" s="48">
        <f>'2018'!AM22</f>
        <v>5</v>
      </c>
      <c r="AV194" s="48">
        <f>'2018'!AN22</f>
        <v>8</v>
      </c>
      <c r="AW194" s="49" t="str">
        <f t="shared" si="68"/>
        <v>-</v>
      </c>
      <c r="AX194" s="50">
        <f>'2018'!AP22</f>
        <v>0</v>
      </c>
      <c r="AY194" s="55">
        <f>'2018'!AQ22</f>
        <v>0</v>
      </c>
      <c r="AZ194" s="56">
        <f>'2018'!AR22</f>
        <v>1922</v>
      </c>
      <c r="BA194" s="56">
        <f>'2018'!AS22</f>
        <v>0</v>
      </c>
      <c r="BB194" s="56">
        <f>'2018'!AT22</f>
        <v>0</v>
      </c>
      <c r="BC194" s="56">
        <f>'2018'!AU22</f>
        <v>0</v>
      </c>
      <c r="BD194" s="56">
        <f>'2018'!AV22</f>
        <v>0</v>
      </c>
      <c r="BE194" s="57">
        <f>'2018'!AW22</f>
        <v>0</v>
      </c>
      <c r="BF194" s="57">
        <f>'2018'!AX22</f>
        <v>0</v>
      </c>
      <c r="BG194" s="57">
        <f>'2018'!AY22</f>
        <v>0</v>
      </c>
      <c r="BH194" s="57">
        <f>'2018'!AZ22</f>
        <v>0</v>
      </c>
      <c r="BI194" s="56">
        <f>'2018'!BA22</f>
        <v>0</v>
      </c>
      <c r="BJ194" s="56">
        <f>'2018'!BB22</f>
        <v>2472</v>
      </c>
      <c r="BK194" s="56">
        <f>'2018'!BC22</f>
        <v>0</v>
      </c>
      <c r="BL194" s="56">
        <f>'2018'!BD22</f>
        <v>0</v>
      </c>
      <c r="BM194" s="58">
        <f>'2018'!BE22</f>
        <v>0</v>
      </c>
      <c r="BN194" s="55">
        <f>'2018'!BF22</f>
        <v>3</v>
      </c>
      <c r="BO194" s="56">
        <f>'2018'!BG22</f>
        <v>2080</v>
      </c>
      <c r="BP194" s="56">
        <f>'2018'!BH22</f>
        <v>0</v>
      </c>
      <c r="BQ194" s="56">
        <f>'2018'!BI22</f>
        <v>0</v>
      </c>
      <c r="BR194" s="56">
        <f>'2018'!BJ22</f>
        <v>1</v>
      </c>
      <c r="BS194" s="56">
        <f>'2018'!BK22</f>
        <v>0</v>
      </c>
      <c r="BT194" s="57">
        <f>'2018'!BL22</f>
        <v>3</v>
      </c>
      <c r="BU194" s="57">
        <f>'2018'!BM22</f>
        <v>0</v>
      </c>
      <c r="BV194" s="57">
        <f>'2018'!BN22</f>
        <v>4</v>
      </c>
      <c r="BW194" s="57">
        <f>'2018'!BO22</f>
        <v>0</v>
      </c>
      <c r="BX194" s="56">
        <f>'2018'!BP22</f>
        <v>0</v>
      </c>
      <c r="BY194" s="56">
        <f>'2018'!BQ22</f>
        <v>3531</v>
      </c>
      <c r="BZ194" s="56">
        <f>'2018'!BR22</f>
        <v>0</v>
      </c>
      <c r="CA194" s="56">
        <f>'2018'!BS22</f>
        <v>0</v>
      </c>
      <c r="CB194" s="58">
        <f>'2018'!BT22</f>
        <v>0</v>
      </c>
      <c r="CC194" s="55">
        <f>'2018'!BU22</f>
        <v>275</v>
      </c>
      <c r="CD194" s="56">
        <f>'2018'!BV22</f>
        <v>2075</v>
      </c>
      <c r="CE194" s="56">
        <f>'2018'!BW22</f>
        <v>0</v>
      </c>
      <c r="CF194" s="56">
        <f>'2018'!BX22</f>
        <v>0</v>
      </c>
      <c r="CG194" s="56">
        <f>'2018'!BY22</f>
        <v>34</v>
      </c>
      <c r="CH194" s="56">
        <f>'2018'!BZ22</f>
        <v>13</v>
      </c>
      <c r="CI194" s="57">
        <f>'2018'!CA22</f>
        <v>8.1</v>
      </c>
      <c r="CJ194" s="57">
        <f>'2018'!CB22</f>
        <v>164.2</v>
      </c>
      <c r="CK194" s="57">
        <f>'2018'!CC22</f>
        <v>4.29</v>
      </c>
      <c r="CL194" s="57">
        <f>'2018'!CD22</f>
        <v>62.2</v>
      </c>
      <c r="CM194" s="56">
        <f>'2018'!CE22</f>
        <v>0</v>
      </c>
      <c r="CN194" s="56">
        <f>'2018'!CF22</f>
        <v>4201</v>
      </c>
      <c r="CO194" s="56">
        <f>'2018'!CG22</f>
        <v>0</v>
      </c>
      <c r="CP194" s="56">
        <f>'2018'!CH22</f>
        <v>0</v>
      </c>
      <c r="CQ194" s="58">
        <f>'2018'!CI22</f>
        <v>0</v>
      </c>
      <c r="CR194" s="55">
        <f>'2018'!CJ22</f>
        <v>510</v>
      </c>
      <c r="CS194" s="56">
        <f>'2018'!CK22</f>
        <v>2119</v>
      </c>
      <c r="CT194" s="56">
        <f>'2018'!CL22</f>
        <v>6</v>
      </c>
      <c r="CU194" s="56">
        <f>'2018'!CM22</f>
        <v>0</v>
      </c>
      <c r="CV194" s="56">
        <f>'2018'!CN22</f>
        <v>70</v>
      </c>
      <c r="CW194" s="56">
        <f>'2018'!CO22</f>
        <v>14</v>
      </c>
      <c r="CX194" s="57">
        <f>'2018'!CP22</f>
        <v>7.3</v>
      </c>
      <c r="CY194" s="57">
        <f>'2018'!CQ22</f>
        <v>115.6</v>
      </c>
      <c r="CZ194" s="57">
        <f>'2018'!CR22</f>
        <v>4.93</v>
      </c>
      <c r="DA194" s="57">
        <f>'2018'!CS22</f>
        <v>50</v>
      </c>
      <c r="DB194" s="56">
        <f>'2018'!CT22</f>
        <v>125</v>
      </c>
      <c r="DC194" s="56">
        <f>'2018'!CU22</f>
        <v>5087</v>
      </c>
      <c r="DD194" s="56">
        <f>'2018'!CV22</f>
        <v>11</v>
      </c>
      <c r="DE194" s="56">
        <f>'2018'!CW22</f>
        <v>0</v>
      </c>
      <c r="DF194" s="58">
        <f>'2018'!CX22</f>
        <v>0</v>
      </c>
      <c r="DG194" s="55">
        <f>'2018'!CY22</f>
        <v>1038</v>
      </c>
      <c r="DH194" s="56">
        <f>'2018'!CZ22</f>
        <v>2242</v>
      </c>
      <c r="DI194" s="56">
        <f>'2018'!DA22</f>
        <v>8</v>
      </c>
      <c r="DJ194" s="56">
        <f>'2018'!DB22</f>
        <v>0</v>
      </c>
      <c r="DK194" s="56">
        <f>'2018'!DC22</f>
        <v>179</v>
      </c>
      <c r="DL194" s="56">
        <f>'2018'!DD22</f>
        <v>41</v>
      </c>
      <c r="DM194" s="57">
        <f>'2018'!DE22</f>
        <v>5.8</v>
      </c>
      <c r="DN194" s="57">
        <f>'2018'!DF22</f>
        <v>101.4</v>
      </c>
      <c r="DO194" s="57">
        <f>'2018'!DG22</f>
        <v>3.9</v>
      </c>
      <c r="DP194" s="57">
        <f>'2018'!DH22</f>
        <v>36.299999999999997</v>
      </c>
      <c r="DQ194" s="56">
        <f>'2018'!DI22</f>
        <v>183</v>
      </c>
      <c r="DR194" s="56">
        <f>'2018'!DJ22</f>
        <v>2997</v>
      </c>
      <c r="DS194" s="56">
        <f>'2018'!DK22</f>
        <v>21</v>
      </c>
      <c r="DT194" s="56">
        <f>'2018'!DL22</f>
        <v>0</v>
      </c>
      <c r="DU194" s="58">
        <f>'2018'!DM22</f>
        <v>0</v>
      </c>
    </row>
    <row r="195" spans="1:125" ht="15.75" customHeight="1" x14ac:dyDescent="0.2">
      <c r="A195" s="33">
        <f t="shared" si="0"/>
        <v>193</v>
      </c>
      <c r="B195" s="11">
        <f>'2017'!A23</f>
        <v>21</v>
      </c>
      <c r="C195" s="11">
        <v>2017</v>
      </c>
      <c r="D195" s="34" t="str">
        <f>'2017'!B23</f>
        <v>T.J. Logan</v>
      </c>
      <c r="E195" s="14">
        <f>'2017'!C23</f>
        <v>4.3722222222222218</v>
      </c>
      <c r="F195" s="14">
        <f t="shared" si="6"/>
        <v>22.1</v>
      </c>
      <c r="G195" s="35">
        <f t="shared" si="2"/>
        <v>-1.180422627994294</v>
      </c>
      <c r="H195" s="36" t="str">
        <f>'2017'!D23</f>
        <v>North Caroina</v>
      </c>
      <c r="I195" s="37">
        <f>'2017'!E23</f>
        <v>4</v>
      </c>
      <c r="J195" s="38">
        <f>'2017'!F23</f>
        <v>34580</v>
      </c>
      <c r="K195" s="39">
        <f>'2017'!G23</f>
        <v>30.665753424657535</v>
      </c>
      <c r="L195" s="39" t="str">
        <f>'2017'!H23</f>
        <v>SR</v>
      </c>
      <c r="M195" s="39">
        <f>'2017'!I23</f>
        <v>22.663013698630138</v>
      </c>
      <c r="N195" s="39" t="str">
        <f t="shared" si="3"/>
        <v>JITTERBUG</v>
      </c>
      <c r="O195" s="39" t="str">
        <f t="shared" si="9"/>
        <v>+RECEIVER</v>
      </c>
      <c r="P195" s="37">
        <f>'2017'!J23</f>
        <v>69</v>
      </c>
      <c r="Q195" s="37">
        <f>'2017'!K23</f>
        <v>196</v>
      </c>
      <c r="R195" s="37">
        <f>'2017'!L23</f>
        <v>4.37</v>
      </c>
      <c r="S195" s="59">
        <f>'2017'!M23</f>
        <v>179</v>
      </c>
      <c r="T195" s="41">
        <f>'2017'!N23</f>
        <v>0</v>
      </c>
      <c r="U195" s="42">
        <f>'2017'!O23</f>
        <v>0.11872063606794363</v>
      </c>
      <c r="V195" s="42">
        <f>'2017'!P23</f>
        <v>0</v>
      </c>
      <c r="W195" s="42">
        <f>'2017'!Q23</f>
        <v>8.068065131289423E-2</v>
      </c>
      <c r="X195" s="42">
        <f>'2017'!R23</f>
        <v>0.1559488347643245</v>
      </c>
      <c r="Y195" s="42">
        <f>'2017'!S23</f>
        <v>0.1559488347643245</v>
      </c>
      <c r="Z195" s="42">
        <f>'2017'!T23</f>
        <v>0.14035395128789205</v>
      </c>
      <c r="AA195" s="42">
        <f>'2017'!U23</f>
        <v>4.1088435374149662E-2</v>
      </c>
      <c r="AB195" s="42">
        <f>'2017'!V23</f>
        <v>6.822356336919444E-2</v>
      </c>
      <c r="AC195" s="42">
        <f>'2017'!W23</f>
        <v>6.822356336919444E-2</v>
      </c>
      <c r="AD195" s="43">
        <f>'2017'!X23</f>
        <v>6.1401207032274994E-2</v>
      </c>
      <c r="AE195" s="44">
        <f>'2017'!Y23</f>
        <v>22.021917808219179</v>
      </c>
      <c r="AF195" s="45">
        <f>'2017'!Z23</f>
        <v>107.48808340197904</v>
      </c>
      <c r="AG195" s="45">
        <f>'2017'!AA23</f>
        <v>28.940978785969335</v>
      </c>
      <c r="AH195" s="45">
        <f>'2017'!AB23</f>
        <v>0.21848739495798319</v>
      </c>
      <c r="AI195" s="45">
        <f>'2017'!AC23</f>
        <v>6</v>
      </c>
      <c r="AJ195" s="45">
        <f t="shared" si="4"/>
        <v>7.0394736842105265</v>
      </c>
      <c r="AK195" s="45">
        <f t="shared" si="43"/>
        <v>0.20134228187919462</v>
      </c>
      <c r="AL195" s="45">
        <f>'2017'!AD23</f>
        <v>66.900000000000006</v>
      </c>
      <c r="AM195" s="45">
        <f>'2017'!AE23</f>
        <v>3.32</v>
      </c>
      <c r="AN195" s="46">
        <f>'2017'!AF23</f>
        <v>49.1</v>
      </c>
      <c r="AO195" s="47">
        <f>'2017'!AG23</f>
        <v>1</v>
      </c>
      <c r="AP195" s="48">
        <f>'2017'!AH23</f>
        <v>6</v>
      </c>
      <c r="AQ195" s="48">
        <f>'2017'!AI23</f>
        <v>1</v>
      </c>
      <c r="AR195" s="48">
        <f t="shared" si="67"/>
        <v>8</v>
      </c>
      <c r="AS195" s="48">
        <f>'2017'!AK23</f>
        <v>4</v>
      </c>
      <c r="AT195" s="48">
        <f>'2017'!AL23</f>
        <v>3</v>
      </c>
      <c r="AU195" s="48">
        <f>'2017'!AM23</f>
        <v>1</v>
      </c>
      <c r="AV195" s="48">
        <f>'2017'!AN23</f>
        <v>1</v>
      </c>
      <c r="AW195" s="49" t="str">
        <f t="shared" si="68"/>
        <v>-</v>
      </c>
      <c r="AX195" s="50">
        <f>'2017'!AP23</f>
        <v>0</v>
      </c>
      <c r="AY195" s="55">
        <f>'2017'!AQ23</f>
        <v>0</v>
      </c>
      <c r="AZ195" s="56">
        <f>'2017'!AR23</f>
        <v>2326</v>
      </c>
      <c r="BA195" s="56">
        <f>'2017'!AS23</f>
        <v>0</v>
      </c>
      <c r="BB195" s="56">
        <f>'2017'!AT23</f>
        <v>0</v>
      </c>
      <c r="BC195" s="56">
        <f>'2017'!AU23</f>
        <v>0</v>
      </c>
      <c r="BD195" s="56">
        <f>'2017'!AV23</f>
        <v>0</v>
      </c>
      <c r="BE195" s="57">
        <f>'2017'!AW23</f>
        <v>0</v>
      </c>
      <c r="BF195" s="57">
        <f>'2017'!AX23</f>
        <v>0</v>
      </c>
      <c r="BG195" s="57">
        <f>'2017'!AY23</f>
        <v>0</v>
      </c>
      <c r="BH195" s="57">
        <f>'2017'!AZ23</f>
        <v>0</v>
      </c>
      <c r="BI195" s="56">
        <f>'2017'!BA23</f>
        <v>0</v>
      </c>
      <c r="BJ195" s="56">
        <f>'2017'!BB23</f>
        <v>3501</v>
      </c>
      <c r="BK195" s="56">
        <f>'2017'!BC23</f>
        <v>0</v>
      </c>
      <c r="BL195" s="56">
        <f>'2017'!BD23</f>
        <v>0</v>
      </c>
      <c r="BM195" s="58">
        <f>'2017'!BE23</f>
        <v>0</v>
      </c>
      <c r="BN195" s="55">
        <f>'2017'!BF23</f>
        <v>533</v>
      </c>
      <c r="BO195" s="56">
        <f>'2017'!BG23</f>
        <v>1928</v>
      </c>
      <c r="BP195" s="56">
        <f>'2017'!BH23</f>
        <v>0</v>
      </c>
      <c r="BQ195" s="56">
        <f>'2017'!BI23</f>
        <v>0</v>
      </c>
      <c r="BR195" s="56">
        <f>'2017'!BJ23</f>
        <v>0</v>
      </c>
      <c r="BS195" s="56">
        <f>'2017'!BK23</f>
        <v>0</v>
      </c>
      <c r="BT195" s="57">
        <f>'2017'!BL23</f>
        <v>0</v>
      </c>
      <c r="BU195" s="57">
        <f>'2017'!BM23</f>
        <v>0</v>
      </c>
      <c r="BV195" s="57">
        <f>'2017'!BN23</f>
        <v>0</v>
      </c>
      <c r="BW195" s="57">
        <f>'2017'!BO23</f>
        <v>0</v>
      </c>
      <c r="BX195" s="56">
        <f>'2017'!BP23</f>
        <v>124</v>
      </c>
      <c r="BY195" s="56">
        <f>'2017'!BQ23</f>
        <v>3606</v>
      </c>
      <c r="BZ195" s="56">
        <f>'2017'!BR23</f>
        <v>10</v>
      </c>
      <c r="CA195" s="56">
        <f>'2017'!BS23</f>
        <v>0</v>
      </c>
      <c r="CB195" s="58">
        <f>'2017'!BT23</f>
        <v>0</v>
      </c>
      <c r="CC195" s="55">
        <f>'2017'!BU23</f>
        <v>0</v>
      </c>
      <c r="CD195" s="56">
        <f>'2017'!BV23</f>
        <v>1973</v>
      </c>
      <c r="CE195" s="56">
        <f>'2017'!BW23</f>
        <v>3</v>
      </c>
      <c r="CF195" s="56">
        <f>'2017'!BX23</f>
        <v>0</v>
      </c>
      <c r="CG195" s="56">
        <f>'2017'!BY23</f>
        <v>119</v>
      </c>
      <c r="CH195" s="56">
        <f>'2017'!BZ23</f>
        <v>11</v>
      </c>
      <c r="CI195" s="57">
        <f>'2017'!CA23</f>
        <v>4.9000000000000004</v>
      </c>
      <c r="CJ195" s="57">
        <f>'2017'!CB23</f>
        <v>29.2</v>
      </c>
      <c r="CK195" s="57">
        <f>'2017'!CC23</f>
        <v>2.21</v>
      </c>
      <c r="CL195" s="57">
        <f>'2017'!CD23</f>
        <v>14.5</v>
      </c>
      <c r="CM195" s="56">
        <f>'2017'!CE23</f>
        <v>0</v>
      </c>
      <c r="CN195" s="56">
        <f>'2017'!CF23</f>
        <v>3614</v>
      </c>
      <c r="CO195" s="56">
        <f>'2017'!CG23</f>
        <v>25</v>
      </c>
      <c r="CP195" s="56">
        <f>'2017'!CH23</f>
        <v>0</v>
      </c>
      <c r="CQ195" s="58">
        <f>'2017'!CI23</f>
        <v>0</v>
      </c>
      <c r="CR195" s="55">
        <f>'2017'!CJ23</f>
        <v>399</v>
      </c>
      <c r="CS195" s="56">
        <f>'2017'!CK23</f>
        <v>3142</v>
      </c>
      <c r="CT195" s="56">
        <f>'2017'!CL23</f>
        <v>5</v>
      </c>
      <c r="CU195" s="56">
        <f>'2017'!CM23</f>
        <v>0</v>
      </c>
      <c r="CV195" s="56">
        <f>'2017'!CN23</f>
        <v>66</v>
      </c>
      <c r="CW195" s="56">
        <f>'2017'!CO23</f>
        <v>14</v>
      </c>
      <c r="CX195" s="57">
        <f>'2017'!CP23</f>
        <v>6</v>
      </c>
      <c r="CY195" s="57">
        <f>'2017'!CQ23</f>
        <v>60.3</v>
      </c>
      <c r="CZ195" s="57">
        <f>'2017'!CR23</f>
        <v>3.32</v>
      </c>
      <c r="DA195" s="57">
        <f>'2017'!CS23</f>
        <v>49.1</v>
      </c>
      <c r="DB195" s="56">
        <f>'2017'!CT23</f>
        <v>151</v>
      </c>
      <c r="DC195" s="56">
        <f>'2017'!CU23</f>
        <v>3675</v>
      </c>
      <c r="DD195" s="56">
        <f>'2017'!CV23</f>
        <v>11</v>
      </c>
      <c r="DE195" s="56">
        <f>'2017'!CW23</f>
        <v>0</v>
      </c>
      <c r="DF195" s="58">
        <f>'2017'!CX23</f>
        <v>0</v>
      </c>
      <c r="DG195" s="55">
        <f>'2017'!CY23</f>
        <v>630</v>
      </c>
      <c r="DH195" s="56">
        <f>'2017'!CZ23</f>
        <v>1896</v>
      </c>
      <c r="DI195" s="56">
        <f>'2017'!DA23</f>
        <v>7</v>
      </c>
      <c r="DJ195" s="56">
        <f>'2017'!DB23</f>
        <v>0</v>
      </c>
      <c r="DK195" s="56">
        <f>'2017'!DC23</f>
        <v>119</v>
      </c>
      <c r="DL195" s="56">
        <f>'2017'!DD23</f>
        <v>26</v>
      </c>
      <c r="DM195" s="57">
        <f>'2017'!DE23</f>
        <v>5.3</v>
      </c>
      <c r="DN195" s="57">
        <f>'2017'!DF23</f>
        <v>66.900000000000006</v>
      </c>
      <c r="DO195" s="57">
        <f>'2017'!DG23</f>
        <v>2.93</v>
      </c>
      <c r="DP195" s="57">
        <f>'2017'!DH23</f>
        <v>41.1</v>
      </c>
      <c r="DQ195" s="56">
        <f>'2017'!DI23</f>
        <v>260</v>
      </c>
      <c r="DR195" s="56">
        <f>'2017'!DJ23</f>
        <v>3811</v>
      </c>
      <c r="DS195" s="56">
        <f>'2017'!DK23</f>
        <v>30</v>
      </c>
      <c r="DT195" s="56">
        <f>'2017'!DL23</f>
        <v>0</v>
      </c>
      <c r="DU195" s="58">
        <f>'2017'!DM23</f>
        <v>0</v>
      </c>
    </row>
    <row r="196" spans="1:125" ht="15.75" customHeight="1" x14ac:dyDescent="0.2">
      <c r="A196" s="33">
        <f t="shared" si="0"/>
        <v>194</v>
      </c>
      <c r="B196" s="11">
        <f>'2025'!A33</f>
        <v>31</v>
      </c>
      <c r="C196" s="11">
        <v>2025</v>
      </c>
      <c r="D196" s="34" t="str">
        <f>'2025'!B33</f>
        <v>Kyle Monangai</v>
      </c>
      <c r="E196" s="14">
        <f>'2025'!C33</f>
        <v>4.3166666666666664</v>
      </c>
      <c r="F196" s="14">
        <f t="shared" si="6"/>
        <v>21.7</v>
      </c>
      <c r="G196" s="35">
        <f t="shared" si="2"/>
        <v>-1.2032705556386925</v>
      </c>
      <c r="H196" s="36" t="str">
        <f>'2025'!D33</f>
        <v>Rutgers</v>
      </c>
      <c r="I196" s="37">
        <f>'2025'!E33</f>
        <v>2</v>
      </c>
      <c r="J196" s="38">
        <f>'2025'!F33</f>
        <v>37330</v>
      </c>
      <c r="K196" s="39">
        <f>'2025'!G33</f>
        <v>23.13150684931507</v>
      </c>
      <c r="L196" s="39" t="str">
        <f>'2025'!H33</f>
        <v>RS SR</v>
      </c>
      <c r="M196" s="39">
        <f>'2025'!I33</f>
        <v>23.134246575342466</v>
      </c>
      <c r="N196" s="39" t="str">
        <f t="shared" si="3"/>
        <v>BELL CALF</v>
      </c>
      <c r="O196" s="39" t="str">
        <f t="shared" si="9"/>
        <v>SLASHER</v>
      </c>
      <c r="P196" s="37">
        <f>'2025'!J33</f>
        <v>68</v>
      </c>
      <c r="Q196" s="37">
        <f>'2025'!K33</f>
        <v>211</v>
      </c>
      <c r="R196" s="37">
        <f>'2025'!L33</f>
        <v>4.5999999999999996</v>
      </c>
      <c r="S196" s="40">
        <f>'2025'!M33</f>
        <v>233</v>
      </c>
      <c r="T196" s="41">
        <f>'2025'!N33</f>
        <v>0</v>
      </c>
      <c r="U196" s="42">
        <f>'2025'!O33</f>
        <v>8.6287586287586288E-2</v>
      </c>
      <c r="V196" s="42">
        <f>'2025'!P33</f>
        <v>0.14081173825582771</v>
      </c>
      <c r="W196" s="42">
        <f>'2025'!Q33</f>
        <v>0.33688388685122844</v>
      </c>
      <c r="X196" s="42">
        <f>'2025'!R33</f>
        <v>0.32163812148134063</v>
      </c>
      <c r="Y196" s="42">
        <f>'2025'!S33</f>
        <v>0.32926100416628457</v>
      </c>
      <c r="Z196" s="42">
        <f>'2025'!T33</f>
        <v>0.32926100416628457</v>
      </c>
      <c r="AA196" s="42">
        <f>'2025'!U33</f>
        <v>4.363636363636364E-2</v>
      </c>
      <c r="AB196" s="42">
        <f>'2025'!V33</f>
        <v>3.2874550714473566E-2</v>
      </c>
      <c r="AC196" s="42">
        <f>'2025'!W33</f>
        <v>3.8255457175418603E-2</v>
      </c>
      <c r="AD196" s="43">
        <f>'2025'!X33</f>
        <v>3.8255457175418603E-2</v>
      </c>
      <c r="AE196" s="44">
        <f>'2025'!Y33</f>
        <v>21.487671232876714</v>
      </c>
      <c r="AF196" s="45">
        <f>'2025'!Z33</f>
        <v>94.249949078226592</v>
      </c>
      <c r="AG196" s="45">
        <f>'2025'!AA33</f>
        <v>32.078935986159166</v>
      </c>
      <c r="AH196" s="45">
        <f>'2025'!AB33</f>
        <v>0.30165289256198347</v>
      </c>
      <c r="AI196" s="45">
        <f>'2025'!AC33</f>
        <v>5.2190082644628095</v>
      </c>
      <c r="AJ196" s="45">
        <f t="shared" si="4"/>
        <v>6.6944444444444446</v>
      </c>
      <c r="AK196" s="45">
        <f t="shared" si="43"/>
        <v>5.185185185185185E-2</v>
      </c>
      <c r="AL196" s="45">
        <f>'2025'!AD33</f>
        <v>113.6</v>
      </c>
      <c r="AM196" s="45">
        <f>'2025'!AE33</f>
        <v>3.64</v>
      </c>
      <c r="AN196" s="46">
        <f>'2025'!AF33</f>
        <v>36.9</v>
      </c>
      <c r="AO196" s="47">
        <f>'2025'!AG33</f>
        <v>8</v>
      </c>
      <c r="AP196" s="48">
        <f>'2025'!AH33</f>
        <v>4</v>
      </c>
      <c r="AQ196" s="48">
        <f>'2025'!AI33</f>
        <v>2</v>
      </c>
      <c r="AR196" s="48">
        <f>'2025'!AJ33</f>
        <v>2</v>
      </c>
      <c r="AS196" s="48">
        <f>'2025'!AK33</f>
        <v>8</v>
      </c>
      <c r="AT196" s="48">
        <f>'2025'!AL33</f>
        <v>0</v>
      </c>
      <c r="AU196" s="48">
        <f>'2025'!AM33</f>
        <v>5</v>
      </c>
      <c r="AV196" s="48">
        <f>'2025'!AN33</f>
        <v>2</v>
      </c>
      <c r="AW196" s="49">
        <f>'2025'!AO33</f>
        <v>1</v>
      </c>
      <c r="AX196" s="50">
        <f>'2025'!AP33</f>
        <v>0</v>
      </c>
      <c r="AY196" s="55">
        <f>'2025'!AQ33</f>
        <v>0</v>
      </c>
      <c r="AZ196" s="56">
        <f>'2025'!AR33</f>
        <v>1</v>
      </c>
      <c r="BA196" s="56">
        <f>'2025'!AS33</f>
        <v>0</v>
      </c>
      <c r="BB196" s="56">
        <f>'2025'!AT33</f>
        <v>0</v>
      </c>
      <c r="BC196" s="56">
        <f>'2025'!AU33</f>
        <v>0</v>
      </c>
      <c r="BD196" s="56">
        <f>'2025'!AV33</f>
        <v>0</v>
      </c>
      <c r="BE196" s="57">
        <f>'2025'!AW33</f>
        <v>0</v>
      </c>
      <c r="BF196" s="57">
        <f>'2025'!AX33</f>
        <v>0</v>
      </c>
      <c r="BG196" s="57">
        <f>'2025'!AY33</f>
        <v>0</v>
      </c>
      <c r="BH196" s="57">
        <f>'2025'!AZ33</f>
        <v>0</v>
      </c>
      <c r="BI196" s="56">
        <f>'2025'!BA33</f>
        <v>0</v>
      </c>
      <c r="BJ196" s="56">
        <f>'2025'!BB33</f>
        <v>1</v>
      </c>
      <c r="BK196" s="56">
        <f>'2025'!BC33</f>
        <v>0</v>
      </c>
      <c r="BL196" s="56">
        <f>'2025'!BD33</f>
        <v>0</v>
      </c>
      <c r="BM196" s="58">
        <f>'2025'!BE33</f>
        <v>0</v>
      </c>
      <c r="BN196" s="55">
        <f>'2025'!BF33</f>
        <v>238</v>
      </c>
      <c r="BO196" s="56">
        <f>'2025'!BG33</f>
        <v>1524.6</v>
      </c>
      <c r="BP196" s="56">
        <f>'2025'!BH33</f>
        <v>4</v>
      </c>
      <c r="BQ196" s="56">
        <f>'2025'!BI33</f>
        <v>0</v>
      </c>
      <c r="BR196" s="56">
        <f>'2025'!BJ33</f>
        <v>63</v>
      </c>
      <c r="BS196" s="56">
        <f>'2025'!BK33</f>
        <v>9</v>
      </c>
      <c r="BT196" s="57">
        <f>'2025'!BL33</f>
        <v>0</v>
      </c>
      <c r="BU196" s="57">
        <f>'2025'!BM33</f>
        <v>47.5</v>
      </c>
      <c r="BV196" s="57">
        <f>'2025'!BN33</f>
        <v>2.81</v>
      </c>
      <c r="BW196" s="57">
        <f>'2025'!BO33</f>
        <v>8.4</v>
      </c>
      <c r="BX196" s="56">
        <f>'2025'!BP33</f>
        <v>57</v>
      </c>
      <c r="BY196" s="56">
        <f>'2025'!BQ33</f>
        <v>1894.1999999999998</v>
      </c>
      <c r="BZ196" s="56">
        <f>'2025'!BR33</f>
        <v>8</v>
      </c>
      <c r="CA196" s="56">
        <f>'2025'!BS33</f>
        <v>0</v>
      </c>
      <c r="CB196" s="58">
        <f>'2025'!BT33</f>
        <v>0</v>
      </c>
      <c r="CC196" s="55">
        <f>'2025'!BU33</f>
        <v>445</v>
      </c>
      <c r="CD196" s="56">
        <f>'2025'!BV33</f>
        <v>1533.6</v>
      </c>
      <c r="CE196" s="56">
        <f>'2025'!BW33</f>
        <v>2</v>
      </c>
      <c r="CF196" s="56">
        <f>'2025'!BX33</f>
        <v>0</v>
      </c>
      <c r="CG196" s="56">
        <f>'2025'!BY33</f>
        <v>109</v>
      </c>
      <c r="CH196" s="56">
        <f>'2025'!BZ33</f>
        <v>25</v>
      </c>
      <c r="CI196" s="57">
        <f>'2025'!CA33</f>
        <v>0</v>
      </c>
      <c r="CJ196" s="57">
        <f>'2025'!CB33</f>
        <v>63.9</v>
      </c>
      <c r="CK196" s="57">
        <f>'2025'!CC33</f>
        <v>2.83</v>
      </c>
      <c r="CL196" s="57">
        <f>'2025'!CD33</f>
        <v>16.899999999999999</v>
      </c>
      <c r="CM196" s="56">
        <f>'2025'!CE33</f>
        <v>31</v>
      </c>
      <c r="CN196" s="56">
        <f>'2025'!CF33</f>
        <v>1846.8000000000002</v>
      </c>
      <c r="CO196" s="56">
        <f>'2025'!CG33</f>
        <v>6</v>
      </c>
      <c r="CP196" s="56">
        <f>'2025'!CH33</f>
        <v>0</v>
      </c>
      <c r="CQ196" s="58">
        <f>'2025'!CI33</f>
        <v>0</v>
      </c>
      <c r="CR196" s="55">
        <f>'2025'!CJ33</f>
        <v>1263</v>
      </c>
      <c r="CS196" s="56">
        <f>'2025'!CK33</f>
        <v>2193.1</v>
      </c>
      <c r="CT196" s="56">
        <f>'2025'!CL33</f>
        <v>8</v>
      </c>
      <c r="CU196" s="56">
        <f>'2025'!CM33</f>
        <v>0</v>
      </c>
      <c r="CV196" s="56">
        <f>'2025'!CN33</f>
        <v>242</v>
      </c>
      <c r="CW196" s="56">
        <f>'2025'!CO33</f>
        <v>73</v>
      </c>
      <c r="CX196" s="57">
        <f>'2025'!CP33</f>
        <v>5.2190082644628095</v>
      </c>
      <c r="CY196" s="57">
        <f>'2025'!CQ33</f>
        <v>113.6</v>
      </c>
      <c r="CZ196" s="57">
        <f>'2025'!CR33</f>
        <v>3.64</v>
      </c>
      <c r="DA196" s="57">
        <f>'2025'!CS33</f>
        <v>30.6</v>
      </c>
      <c r="DB196" s="56">
        <f>'2025'!CT33</f>
        <v>78</v>
      </c>
      <c r="DC196" s="56">
        <f>'2025'!CU33</f>
        <v>1787.5</v>
      </c>
      <c r="DD196" s="56">
        <f>'2025'!CV33</f>
        <v>8</v>
      </c>
      <c r="DE196" s="56">
        <f>'2025'!CW33</f>
        <v>0</v>
      </c>
      <c r="DF196" s="58">
        <f>'2025'!CX33</f>
        <v>0</v>
      </c>
      <c r="DG196" s="55">
        <f>'2025'!CY33</f>
        <v>1279</v>
      </c>
      <c r="DH196" s="56">
        <f>'2025'!CZ33</f>
        <v>1928.3000000000002</v>
      </c>
      <c r="DI196" s="56">
        <f>'2025'!DA33</f>
        <v>13</v>
      </c>
      <c r="DJ196" s="56">
        <f>'2025'!DB33</f>
        <v>22</v>
      </c>
      <c r="DK196" s="56">
        <f>'2025'!DC33</f>
        <v>256</v>
      </c>
      <c r="DL196" s="56">
        <f>'2025'!DD33</f>
        <v>66</v>
      </c>
      <c r="DM196" s="57">
        <f>'2025'!DE33</f>
        <v>4.99609375</v>
      </c>
      <c r="DN196" s="57">
        <f>'2025'!DF33</f>
        <v>84.8</v>
      </c>
      <c r="DO196" s="57">
        <f>'2025'!DG33</f>
        <v>3.37</v>
      </c>
      <c r="DP196" s="57">
        <f>'2025'!DH33</f>
        <v>36.9</v>
      </c>
      <c r="DQ196" s="56">
        <f>'2025'!DI33</f>
        <v>75</v>
      </c>
      <c r="DR196" s="56">
        <f>'2025'!DJ33</f>
        <v>2281.4</v>
      </c>
      <c r="DS196" s="56">
        <f>'2025'!DK33</f>
        <v>14</v>
      </c>
      <c r="DT196" s="56">
        <f>'2025'!DL33</f>
        <v>1</v>
      </c>
      <c r="DU196" s="58">
        <f>'2025'!DM33</f>
        <v>15.399999999999999</v>
      </c>
    </row>
    <row r="197" spans="1:125" ht="15.75" customHeight="1" x14ac:dyDescent="0.2">
      <c r="A197" s="33">
        <f t="shared" si="0"/>
        <v>195</v>
      </c>
      <c r="B197" s="11">
        <f>'2022'!A28</f>
        <v>26</v>
      </c>
      <c r="C197" s="11">
        <v>2022</v>
      </c>
      <c r="D197" s="34" t="str">
        <f>'2022'!B28</f>
        <v>Kennedy Brooks</v>
      </c>
      <c r="E197" s="14">
        <f>'2022'!C28</f>
        <v>4.3111111111111109</v>
      </c>
      <c r="F197" s="14">
        <f t="shared" si="6"/>
        <v>21.3</v>
      </c>
      <c r="G197" s="35">
        <f t="shared" si="2"/>
        <v>-1.2055553484031325</v>
      </c>
      <c r="H197" s="36" t="str">
        <f>'2022'!D28</f>
        <v>Oklahoma</v>
      </c>
      <c r="I197" s="37">
        <f>'2022'!E28</f>
        <v>3</v>
      </c>
      <c r="J197" s="38">
        <f>'2022'!F28</f>
        <v>36076</v>
      </c>
      <c r="K197" s="39">
        <f>'2022'!G28</f>
        <v>26.567123287671233</v>
      </c>
      <c r="L197" s="39" t="str">
        <f>'2022'!H28</f>
        <v>RS JR</v>
      </c>
      <c r="M197" s="39">
        <f>'2022'!I28</f>
        <v>23.56986301369863</v>
      </c>
      <c r="N197" s="39" t="str">
        <f t="shared" si="3"/>
        <v>BELL COW</v>
      </c>
      <c r="O197" s="39" t="str">
        <f t="shared" si="9"/>
        <v>3DOWN</v>
      </c>
      <c r="P197" s="37">
        <f>'2022'!J28</f>
        <v>71</v>
      </c>
      <c r="Q197" s="37">
        <f>'2022'!K28</f>
        <v>209</v>
      </c>
      <c r="R197" s="37">
        <f>'2022'!L28</f>
        <v>4.59</v>
      </c>
      <c r="S197" s="40">
        <f>'2022'!M28</f>
        <v>0</v>
      </c>
      <c r="T197" s="41">
        <f>'2022'!N28</f>
        <v>0</v>
      </c>
      <c r="U197" s="42">
        <f>'2022'!O28</f>
        <v>0</v>
      </c>
      <c r="V197" s="42">
        <f>'2022'!P28</f>
        <v>0.14481201009698419</v>
      </c>
      <c r="W197" s="42">
        <f>'2022'!Q28</f>
        <v>0</v>
      </c>
      <c r="X197" s="42">
        <f>'2022'!R28</f>
        <v>0.22650520211495823</v>
      </c>
      <c r="Y197" s="42">
        <f>'2022'!S28</f>
        <v>0.22650520211495823</v>
      </c>
      <c r="Z197" s="42">
        <f>'2022'!T28</f>
        <v>0.2038546819034624</v>
      </c>
      <c r="AA197" s="42">
        <f>'2022'!U28</f>
        <v>0</v>
      </c>
      <c r="AB197" s="42">
        <f>'2022'!V28</f>
        <v>2.1313868613138685E-2</v>
      </c>
      <c r="AC197" s="42">
        <f>'2022'!W28</f>
        <v>2.1313868613138685E-2</v>
      </c>
      <c r="AD197" s="43">
        <f>'2022'!X28</f>
        <v>1.9182481751824819E-2</v>
      </c>
      <c r="AE197" s="44">
        <f>'2022'!Y28</f>
        <v>22.923287671232877</v>
      </c>
      <c r="AF197" s="45">
        <f>'2022'!Z28</f>
        <v>94.172812212548834</v>
      </c>
      <c r="AG197" s="45">
        <f>'2022'!AA28</f>
        <v>29.146399523903987</v>
      </c>
      <c r="AH197" s="45">
        <f>'2022'!AB28</f>
        <v>0.30456852791878175</v>
      </c>
      <c r="AI197" s="45">
        <f>'2022'!AC28</f>
        <v>6.4</v>
      </c>
      <c r="AJ197" s="45">
        <f t="shared" si="4"/>
        <v>8</v>
      </c>
      <c r="AK197" s="45">
        <f t="shared" si="43"/>
        <v>4.3689320388349516E-2</v>
      </c>
      <c r="AL197" s="45">
        <f>'2022'!AD28</f>
        <v>118.9</v>
      </c>
      <c r="AM197" s="45">
        <f>'2022'!AE28</f>
        <v>3.95</v>
      </c>
      <c r="AN197" s="46">
        <f>'2022'!AF28</f>
        <v>52.7</v>
      </c>
      <c r="AO197" s="47">
        <f>'2022'!AG28</f>
        <v>4</v>
      </c>
      <c r="AP197" s="48">
        <f>'2022'!AH28</f>
        <v>1</v>
      </c>
      <c r="AQ197" s="48">
        <f>'2022'!AI28</f>
        <v>0</v>
      </c>
      <c r="AR197" s="48">
        <f t="shared" ref="AR197:AR198" si="69">IF(AF197&gt;113.25,10,IF(AF197&gt;=107.84,9,IF(AF197&gt;=105.37,8,IF(AF197&gt;=103.25,7,IF(AF197&gt;=100.55,6,IF(AF197&gt;=98.75,5,IF(AF197&gt;=96.08,4,IF(AF197&gt;=94.39,3,IF(AF197&gt;=88.43,2,IF(AF197&gt;=85.16,1,IF(AF197&lt;85.16,0,FALSE)))))))))))</f>
        <v>2</v>
      </c>
      <c r="AS197" s="48">
        <f>'2022'!AK28</f>
        <v>8</v>
      </c>
      <c r="AT197" s="48">
        <f>'2022'!AL28</f>
        <v>4</v>
      </c>
      <c r="AU197" s="48">
        <f>'2022'!AM28</f>
        <v>6</v>
      </c>
      <c r="AV197" s="48">
        <f>'2022'!AN28</f>
        <v>4</v>
      </c>
      <c r="AW197" s="49">
        <f t="shared" ref="AW197:AW198" si="70">IF(S197=1,10,IF(S197=2,7,IF(S197=3,6,IF(S197=4,4,IF(S197=5,3,IF(S197=6,2,IF(S197=7,1,IF(S197=0,0,"-"))))))))</f>
        <v>0</v>
      </c>
      <c r="AX197" s="50">
        <f>'2022'!AP28</f>
        <v>0.5</v>
      </c>
      <c r="AY197" s="55">
        <f>'2022'!AQ28</f>
        <v>0</v>
      </c>
      <c r="AZ197" s="56">
        <f>'2022'!AR28</f>
        <v>2293</v>
      </c>
      <c r="BA197" s="56">
        <f>'2022'!AS28</f>
        <v>0</v>
      </c>
      <c r="BB197" s="56">
        <f>'2022'!AT28</f>
        <v>35</v>
      </c>
      <c r="BC197" s="56">
        <f>'2022'!AU28</f>
        <v>0</v>
      </c>
      <c r="BD197" s="56">
        <f>'2022'!AV28</f>
        <v>0</v>
      </c>
      <c r="BE197" s="57">
        <f>'2022'!AW28</f>
        <v>0</v>
      </c>
      <c r="BF197" s="57">
        <f>'2022'!AX28</f>
        <v>0</v>
      </c>
      <c r="BG197" s="57">
        <f>'2022'!AY28</f>
        <v>0</v>
      </c>
      <c r="BH197" s="57">
        <f>'2022'!AZ28</f>
        <v>0</v>
      </c>
      <c r="BI197" s="56">
        <f>'2022'!BA28</f>
        <v>0</v>
      </c>
      <c r="BJ197" s="56">
        <f>'2022'!BB28</f>
        <v>3580</v>
      </c>
      <c r="BK197" s="56">
        <f>'2022'!BC28</f>
        <v>0</v>
      </c>
      <c r="BL197" s="56">
        <f>'2022'!BD28</f>
        <v>0</v>
      </c>
      <c r="BM197" s="58">
        <f>'2022'!BE28</f>
        <v>17</v>
      </c>
      <c r="BN197" s="55">
        <f>'2022'!BF28</f>
        <v>0</v>
      </c>
      <c r="BO197" s="56">
        <f>'2022'!BG28</f>
        <v>1858</v>
      </c>
      <c r="BP197" s="56">
        <f>'2022'!BH28</f>
        <v>0</v>
      </c>
      <c r="BQ197" s="56">
        <f>'2022'!BI28</f>
        <v>27</v>
      </c>
      <c r="BR197" s="56">
        <f>'2022'!BJ28</f>
        <v>119</v>
      </c>
      <c r="BS197" s="56">
        <f>'2022'!BK28</f>
        <v>37</v>
      </c>
      <c r="BT197" s="57">
        <f>'2022'!BL28</f>
        <v>0</v>
      </c>
      <c r="BU197" s="57">
        <f>'2022'!BM28</f>
        <v>0</v>
      </c>
      <c r="BV197" s="57">
        <f>'2022'!BN28</f>
        <v>0</v>
      </c>
      <c r="BW197" s="57">
        <f>'2022'!BO28</f>
        <v>0</v>
      </c>
      <c r="BX197" s="56">
        <f>'2022'!BP28</f>
        <v>0</v>
      </c>
      <c r="BY197" s="56">
        <f>'2022'!BQ28</f>
        <v>4071</v>
      </c>
      <c r="BZ197" s="56">
        <f>'2022'!BR28</f>
        <v>0</v>
      </c>
      <c r="CA197" s="56">
        <f>'2022'!BS28</f>
        <v>0</v>
      </c>
      <c r="CB197" s="58">
        <f>'2022'!BT28</f>
        <v>25</v>
      </c>
      <c r="CC197" s="55">
        <f>'2022'!BU28</f>
        <v>1011</v>
      </c>
      <c r="CD197" s="56">
        <f>'2022'!BV28</f>
        <v>3363</v>
      </c>
      <c r="CE197" s="56">
        <f>'2022'!BW28</f>
        <v>6</v>
      </c>
      <c r="CF197" s="56">
        <f>'2022'!BX28</f>
        <v>15</v>
      </c>
      <c r="CG197" s="56">
        <f>'2022'!BY28</f>
        <v>155</v>
      </c>
      <c r="CH197" s="56">
        <f>'2022'!BZ28</f>
        <v>51</v>
      </c>
      <c r="CI197" s="57">
        <f>'2022'!CA28</f>
        <v>6.5</v>
      </c>
      <c r="CJ197" s="57">
        <f>'2022'!CB28</f>
        <v>118.1</v>
      </c>
      <c r="CK197" s="57">
        <f>'2022'!CC28</f>
        <v>3.54</v>
      </c>
      <c r="CL197" s="57">
        <f>'2022'!CD28</f>
        <v>39.200000000000003</v>
      </c>
      <c r="CM197" s="56">
        <f>'2022'!CE28</f>
        <v>79</v>
      </c>
      <c r="CN197" s="56">
        <f>'2022'!CF28</f>
        <v>4164</v>
      </c>
      <c r="CO197" s="56">
        <f>'2022'!CG28</f>
        <v>10</v>
      </c>
      <c r="CP197" s="56">
        <f>'2022'!CH28</f>
        <v>0</v>
      </c>
      <c r="CQ197" s="58">
        <f>'2022'!CI28</f>
        <v>15</v>
      </c>
      <c r="CR197" s="55">
        <f>'2022'!CJ28</f>
        <v>0</v>
      </c>
      <c r="CS197" s="56">
        <f>'2022'!CK28</f>
        <v>1471</v>
      </c>
      <c r="CT197" s="56">
        <f>'2022'!CL28</f>
        <v>0</v>
      </c>
      <c r="CU197" s="56">
        <f>'2022'!CM28</f>
        <v>21</v>
      </c>
      <c r="CV197" s="56">
        <f>'2022'!CN28</f>
        <v>0</v>
      </c>
      <c r="CW197" s="56">
        <f>'2022'!CO28</f>
        <v>0</v>
      </c>
      <c r="CX197" s="57">
        <f>'2022'!CP28</f>
        <v>0</v>
      </c>
      <c r="CY197" s="57">
        <f>'2022'!CQ28</f>
        <v>0</v>
      </c>
      <c r="CZ197" s="57">
        <f>'2022'!CR28</f>
        <v>0</v>
      </c>
      <c r="DA197" s="57">
        <f>'2022'!CS28</f>
        <v>0</v>
      </c>
      <c r="DB197" s="56">
        <f>'2022'!CT28</f>
        <v>0</v>
      </c>
      <c r="DC197" s="56">
        <f>'2022'!CU28</f>
        <v>3155</v>
      </c>
      <c r="DD197" s="56">
        <f>'2022'!CV28</f>
        <v>0</v>
      </c>
      <c r="DE197" s="56">
        <f>'2022'!CW28</f>
        <v>0</v>
      </c>
      <c r="DF197" s="58">
        <f>'2022'!CX28</f>
        <v>25</v>
      </c>
      <c r="DG197" s="55">
        <f>'2022'!CY28</f>
        <v>1255</v>
      </c>
      <c r="DH197" s="56">
        <f>'2022'!CZ28</f>
        <v>2438</v>
      </c>
      <c r="DI197" s="56">
        <f>'2022'!DA28</f>
        <v>13</v>
      </c>
      <c r="DJ197" s="56">
        <f>'2022'!DB28</f>
        <v>29</v>
      </c>
      <c r="DK197" s="56">
        <f>'2022'!DC28</f>
        <v>197</v>
      </c>
      <c r="DL197" s="56">
        <f>'2022'!DD28</f>
        <v>60</v>
      </c>
      <c r="DM197" s="57">
        <f>'2022'!DE28</f>
        <v>6.4</v>
      </c>
      <c r="DN197" s="57">
        <f>'2022'!DF28</f>
        <v>118.9</v>
      </c>
      <c r="DO197" s="57">
        <f>'2022'!DG28</f>
        <v>3.95</v>
      </c>
      <c r="DP197" s="57">
        <f>'2022'!DH28</f>
        <v>52.7</v>
      </c>
      <c r="DQ197" s="56">
        <f>'2022'!DI28</f>
        <v>73</v>
      </c>
      <c r="DR197" s="56">
        <f>'2022'!DJ28</f>
        <v>3425</v>
      </c>
      <c r="DS197" s="56">
        <f>'2022'!DK28</f>
        <v>9</v>
      </c>
      <c r="DT197" s="56">
        <f>'2022'!DL28</f>
        <v>0</v>
      </c>
      <c r="DU197" s="58">
        <f>'2022'!DM28</f>
        <v>32</v>
      </c>
    </row>
    <row r="198" spans="1:125" ht="15.75" customHeight="1" x14ac:dyDescent="0.2">
      <c r="A198" s="33">
        <f t="shared" si="0"/>
        <v>196</v>
      </c>
      <c r="B198" s="11">
        <f>'2021'!A19</f>
        <v>17</v>
      </c>
      <c r="C198" s="11">
        <v>2021</v>
      </c>
      <c r="D198" s="34" t="str">
        <f>'2021'!B19</f>
        <v>Chris Evans</v>
      </c>
      <c r="E198" s="14">
        <f>'2021'!C19</f>
        <v>4.3055555555555554</v>
      </c>
      <c r="F198" s="14">
        <f t="shared" si="6"/>
        <v>20.9</v>
      </c>
      <c r="G198" s="35">
        <f t="shared" si="2"/>
        <v>-1.2078401411675723</v>
      </c>
      <c r="H198" s="36" t="str">
        <f>'2021'!D19</f>
        <v>Michigan</v>
      </c>
      <c r="I198" s="37">
        <f>'2021'!E19</f>
        <v>2</v>
      </c>
      <c r="J198" s="38">
        <f>'2021'!F19</f>
        <v>35708</v>
      </c>
      <c r="K198" s="39">
        <f>'2021'!G19</f>
        <v>27.575342465753426</v>
      </c>
      <c r="L198" s="39" t="str">
        <f>'2021'!H19</f>
        <v>SR</v>
      </c>
      <c r="M198" s="39">
        <f>'2021'!I19</f>
        <v>23.580821917808219</v>
      </c>
      <c r="N198" s="39" t="str">
        <f t="shared" si="3"/>
        <v>BELL COW</v>
      </c>
      <c r="O198" s="39" t="str">
        <f t="shared" si="9"/>
        <v>+RECEIVER</v>
      </c>
      <c r="P198" s="37">
        <f>'2021'!J19</f>
        <v>71</v>
      </c>
      <c r="Q198" s="37">
        <f>'2021'!K19</f>
        <v>211</v>
      </c>
      <c r="R198" s="37">
        <f>'2021'!L19</f>
        <v>4.5199999999999996</v>
      </c>
      <c r="S198" s="40">
        <f>'2021'!M19</f>
        <v>202</v>
      </c>
      <c r="T198" s="41">
        <f>'2021'!N19</f>
        <v>0.12690079652425779</v>
      </c>
      <c r="U198" s="42">
        <f>'2021'!O19</f>
        <v>0.17522974101921471</v>
      </c>
      <c r="V198" s="42">
        <f>'2021'!P19</f>
        <v>0.10471300201723822</v>
      </c>
      <c r="W198" s="42">
        <f>'2021'!Q19</f>
        <v>0</v>
      </c>
      <c r="X198" s="42">
        <f>'2021'!R19</f>
        <v>6.9838498472282851E-2</v>
      </c>
      <c r="Y198" s="42">
        <f>'2021'!S19</f>
        <v>0.12253411974574878</v>
      </c>
      <c r="Z198" s="42">
        <f>'2021'!T19</f>
        <v>0.12253411974574878</v>
      </c>
      <c r="AA198" s="42">
        <f>'2021'!U19</f>
        <v>0</v>
      </c>
      <c r="AB198" s="42">
        <f>'2021'!V19</f>
        <v>5.7922769640479363E-2</v>
      </c>
      <c r="AC198" s="42">
        <f>'2021'!W19</f>
        <v>5.7922769640479363E-2</v>
      </c>
      <c r="AD198" s="43">
        <f>'2021'!X19</f>
        <v>5.7922769640479363E-2</v>
      </c>
      <c r="AE198" s="44">
        <f>'2021'!Y19</f>
        <v>19.917808219178081</v>
      </c>
      <c r="AF198" s="45">
        <f>'2021'!Z19</f>
        <v>101.10175901589727</v>
      </c>
      <c r="AG198" s="45">
        <f>'2021'!AA19</f>
        <v>29.425312438008334</v>
      </c>
      <c r="AH198" s="45">
        <f>'2021'!AB19</f>
        <v>0.3125</v>
      </c>
      <c r="AI198" s="45">
        <f>'2021'!AC19</f>
        <v>4.5999999999999996</v>
      </c>
      <c r="AJ198" s="45">
        <f t="shared" si="4"/>
        <v>12.605263157894736</v>
      </c>
      <c r="AK198" s="45">
        <f t="shared" si="43"/>
        <v>0.36</v>
      </c>
      <c r="AL198" s="45">
        <f>'2021'!AD19</f>
        <v>68.3</v>
      </c>
      <c r="AM198" s="45">
        <f>'2021'!AE19</f>
        <v>2.44</v>
      </c>
      <c r="AN198" s="46">
        <f>'2021'!AF19</f>
        <v>21.9</v>
      </c>
      <c r="AO198" s="47">
        <f>'2021'!AG19</f>
        <v>1</v>
      </c>
      <c r="AP198" s="48">
        <f>'2021'!AH19</f>
        <v>6</v>
      </c>
      <c r="AQ198" s="48">
        <f>'2021'!AI19</f>
        <v>5</v>
      </c>
      <c r="AR198" s="48">
        <f t="shared" si="69"/>
        <v>6</v>
      </c>
      <c r="AS198" s="48">
        <f>'2021'!AK19</f>
        <v>8</v>
      </c>
      <c r="AT198" s="48">
        <f>'2021'!AL19</f>
        <v>0</v>
      </c>
      <c r="AU198" s="48">
        <f>'2021'!AM19</f>
        <v>1</v>
      </c>
      <c r="AV198" s="48">
        <f>'2021'!AN19</f>
        <v>0</v>
      </c>
      <c r="AW198" s="49" t="str">
        <f t="shared" si="70"/>
        <v>-</v>
      </c>
      <c r="AX198" s="50">
        <f>'2021'!AP19</f>
        <v>0</v>
      </c>
      <c r="AY198" s="55">
        <f>'2021'!AQ19</f>
        <v>614</v>
      </c>
      <c r="AZ198" s="56">
        <f>'2021'!AR19</f>
        <v>2768</v>
      </c>
      <c r="BA198" s="56">
        <f>'2021'!AS19</f>
        <v>4</v>
      </c>
      <c r="BB198" s="56">
        <f>'2021'!AT19</f>
        <v>41</v>
      </c>
      <c r="BC198" s="56">
        <f>'2021'!AU19</f>
        <v>88</v>
      </c>
      <c r="BD198" s="56">
        <f>'2021'!AV19</f>
        <v>28</v>
      </c>
      <c r="BE198" s="57">
        <f>'2021'!AW19</f>
        <v>7</v>
      </c>
      <c r="BF198" s="57">
        <f>'2021'!AX19</f>
        <v>132.4</v>
      </c>
      <c r="BG198" s="57">
        <f>'2021'!AY19</f>
        <v>4.1500000000000004</v>
      </c>
      <c r="BH198" s="57">
        <f>'2021'!AZ19</f>
        <v>52.1</v>
      </c>
      <c r="BI198" s="56">
        <f>'2021'!BA19</f>
        <v>87</v>
      </c>
      <c r="BJ198" s="56">
        <f>'2021'!BB19</f>
        <v>2756</v>
      </c>
      <c r="BK198" s="56">
        <f>'2021'!BC19</f>
        <v>6</v>
      </c>
      <c r="BL198" s="56">
        <f>'2021'!BD19</f>
        <v>0</v>
      </c>
      <c r="BM198" s="58">
        <f>'2021'!BE19</f>
        <v>20</v>
      </c>
      <c r="BN198" s="55">
        <f>'2021'!BF19</f>
        <v>682</v>
      </c>
      <c r="BO198" s="56">
        <f>'2021'!BG19</f>
        <v>2562</v>
      </c>
      <c r="BP198" s="56">
        <f>'2021'!BH19</f>
        <v>6</v>
      </c>
      <c r="BQ198" s="56">
        <f>'2021'!BI19</f>
        <v>33</v>
      </c>
      <c r="BR198" s="56">
        <f>'2021'!BJ19</f>
        <v>135</v>
      </c>
      <c r="BS198" s="56">
        <f>'2021'!BK19</f>
        <v>34</v>
      </c>
      <c r="BT198" s="57">
        <f>'2021'!BL19</f>
        <v>5.0999999999999996</v>
      </c>
      <c r="BU198" s="57">
        <f>'2021'!BM19</f>
        <v>92.2</v>
      </c>
      <c r="BV198" s="57">
        <f>'2021'!BN19</f>
        <v>3.57</v>
      </c>
      <c r="BW198" s="57">
        <f>'2021'!BO19</f>
        <v>43.7</v>
      </c>
      <c r="BX198" s="56">
        <f>'2021'!BP19</f>
        <v>157</v>
      </c>
      <c r="BY198" s="56">
        <f>'2021'!BQ19</f>
        <v>2226</v>
      </c>
      <c r="BZ198" s="56">
        <f>'2021'!BR19</f>
        <v>16</v>
      </c>
      <c r="CA198" s="56">
        <f>'2021'!BS19</f>
        <v>0</v>
      </c>
      <c r="CB198" s="58">
        <f>'2021'!BT19</f>
        <v>9</v>
      </c>
      <c r="CC198" s="55">
        <f>'2021'!BU19</f>
        <v>423</v>
      </c>
      <c r="CD198" s="56">
        <f>'2021'!BV19</f>
        <v>2649</v>
      </c>
      <c r="CE198" s="56">
        <f>'2021'!BW19</f>
        <v>4</v>
      </c>
      <c r="CF198" s="56">
        <f>'2021'!BX19</f>
        <v>26</v>
      </c>
      <c r="CG198" s="56">
        <f>'2021'!BY19</f>
        <v>81</v>
      </c>
      <c r="CH198" s="56">
        <f>'2021'!BZ19</f>
        <v>15</v>
      </c>
      <c r="CI198" s="57">
        <f>'2021'!CA19</f>
        <v>5.2</v>
      </c>
      <c r="CJ198" s="57">
        <f>'2021'!CB19</f>
        <v>85.6</v>
      </c>
      <c r="CK198" s="57">
        <f>'2021'!CC19</f>
        <v>3.85</v>
      </c>
      <c r="CL198" s="57">
        <f>'2021'!CD19</f>
        <v>47.3</v>
      </c>
      <c r="CM198" s="56">
        <f>'2021'!CE19</f>
        <v>148</v>
      </c>
      <c r="CN198" s="56">
        <f>'2021'!CF19</f>
        <v>2804</v>
      </c>
      <c r="CO198" s="56">
        <f>'2021'!CG19</f>
        <v>7</v>
      </c>
      <c r="CP198" s="56">
        <f>'2021'!CH19</f>
        <v>0</v>
      </c>
      <c r="CQ198" s="58">
        <f>'2021'!CI19</f>
        <v>24</v>
      </c>
      <c r="CR198" s="55">
        <f>'2021'!CJ19</f>
        <v>0</v>
      </c>
      <c r="CS198" s="56">
        <f>'2021'!CK19</f>
        <v>1959</v>
      </c>
      <c r="CT198" s="56">
        <f>'2021'!CL19</f>
        <v>0</v>
      </c>
      <c r="CU198" s="56">
        <f>'2021'!CM19</f>
        <v>26</v>
      </c>
      <c r="CV198" s="56">
        <f>'2021'!CN19</f>
        <v>0</v>
      </c>
      <c r="CW198" s="56">
        <f>'2021'!CO19</f>
        <v>0</v>
      </c>
      <c r="CX198" s="57">
        <f>'2021'!CP19</f>
        <v>0</v>
      </c>
      <c r="CY198" s="57">
        <f>'2021'!CQ19</f>
        <v>0</v>
      </c>
      <c r="CZ198" s="57">
        <f>'2021'!CR19</f>
        <v>0</v>
      </c>
      <c r="DA198" s="57">
        <f>'2021'!CS19</f>
        <v>0</v>
      </c>
      <c r="DB198" s="56">
        <f>'2021'!CT19</f>
        <v>0</v>
      </c>
      <c r="DC198" s="56">
        <f>'2021'!CU19</f>
        <v>3261</v>
      </c>
      <c r="DD198" s="56">
        <f>'2021'!CV19</f>
        <v>0</v>
      </c>
      <c r="DE198" s="56">
        <f>'2021'!CW19</f>
        <v>0</v>
      </c>
      <c r="DF198" s="58">
        <f>'2021'!CX19</f>
        <v>25</v>
      </c>
      <c r="DG198" s="55">
        <f>'2021'!CY19</f>
        <v>73</v>
      </c>
      <c r="DH198" s="56">
        <f>'2021'!CZ19</f>
        <v>789</v>
      </c>
      <c r="DI198" s="56">
        <f>'2021'!DA19</f>
        <v>1</v>
      </c>
      <c r="DJ198" s="56">
        <f>'2021'!DB19</f>
        <v>12</v>
      </c>
      <c r="DK198" s="56">
        <f>'2021'!DC19</f>
        <v>16</v>
      </c>
      <c r="DL198" s="56">
        <f>'2021'!DD19</f>
        <v>5</v>
      </c>
      <c r="DM198" s="57">
        <f>'2021'!DE19</f>
        <v>4.5999999999999996</v>
      </c>
      <c r="DN198" s="57">
        <f>'2021'!DF19</f>
        <v>68.3</v>
      </c>
      <c r="DO198" s="57">
        <f>'2021'!DG19</f>
        <v>2.44</v>
      </c>
      <c r="DP198" s="57">
        <f>'2021'!DH19</f>
        <v>21.9</v>
      </c>
      <c r="DQ198" s="56">
        <f>'2021'!DI19</f>
        <v>87</v>
      </c>
      <c r="DR198" s="56">
        <f>'2021'!DJ19</f>
        <v>1502</v>
      </c>
      <c r="DS198" s="56">
        <f>'2021'!DK19</f>
        <v>9</v>
      </c>
      <c r="DT198" s="56">
        <f>'2021'!DL19</f>
        <v>0</v>
      </c>
      <c r="DU198" s="58">
        <f>'2021'!DM19</f>
        <v>9</v>
      </c>
    </row>
    <row r="199" spans="1:125" ht="15.75" customHeight="1" x14ac:dyDescent="0.2">
      <c r="A199" s="33">
        <f t="shared" si="0"/>
        <v>197</v>
      </c>
      <c r="B199" s="11">
        <f>'2024'!A27</f>
        <v>25</v>
      </c>
      <c r="C199" s="11">
        <v>2024</v>
      </c>
      <c r="D199" s="34" t="str">
        <f>'2024'!B27</f>
        <v>Roman Hemby</v>
      </c>
      <c r="E199" s="14">
        <f>'2024'!C27</f>
        <v>4.2777777777777777</v>
      </c>
      <c r="F199" s="14">
        <f t="shared" si="6"/>
        <v>20.5</v>
      </c>
      <c r="G199" s="35">
        <f t="shared" si="2"/>
        <v>-1.2192641049897714</v>
      </c>
      <c r="H199" s="36" t="str">
        <f>'2024'!D27</f>
        <v>Maryland</v>
      </c>
      <c r="I199" s="37">
        <f>'2024'!E27</f>
        <v>2</v>
      </c>
      <c r="J199" s="38">
        <f>'2024'!F27</f>
        <v>37484</v>
      </c>
      <c r="K199" s="39">
        <f>'2024'!G27</f>
        <v>22.709589041095889</v>
      </c>
      <c r="L199" s="39" t="str">
        <f>'2024'!H27</f>
        <v>JR</v>
      </c>
      <c r="M199" s="39">
        <f>'2024'!I27</f>
        <v>21.712328767123289</v>
      </c>
      <c r="N199" s="39" t="str">
        <f t="shared" si="3"/>
        <v>BELL COW</v>
      </c>
      <c r="O199" s="39" t="str">
        <f t="shared" si="9"/>
        <v>+RECEIVER</v>
      </c>
      <c r="P199" s="37">
        <f>'2024'!J27</f>
        <v>72</v>
      </c>
      <c r="Q199" s="37">
        <f>'2024'!K27</f>
        <v>200</v>
      </c>
      <c r="R199" s="37">
        <f>'2024'!L27</f>
        <v>4.55</v>
      </c>
      <c r="S199" s="40">
        <f>'2024'!M27</f>
        <v>0</v>
      </c>
      <c r="T199" s="41">
        <f>'2024'!N27</f>
        <v>0</v>
      </c>
      <c r="U199" s="42">
        <f>'2024'!O27</f>
        <v>0</v>
      </c>
      <c r="V199" s="42">
        <f>'2024'!P27</f>
        <v>5.430273776302888E-2</v>
      </c>
      <c r="W199" s="42">
        <f>'2024'!Q27</f>
        <v>0.24964077018871539</v>
      </c>
      <c r="X199" s="42">
        <f>'2024'!R27</f>
        <v>0.20357901845121057</v>
      </c>
      <c r="Y199" s="42">
        <f>'2024'!S27</f>
        <v>0.22660989431996298</v>
      </c>
      <c r="Z199" s="42">
        <f>'2024'!T27</f>
        <v>0.22660989431996298</v>
      </c>
      <c r="AA199" s="42">
        <f>'2024'!U27</f>
        <v>9.3123632708567383E-2</v>
      </c>
      <c r="AB199" s="42">
        <f>'2024'!V27</f>
        <v>9.6257274457346179E-2</v>
      </c>
      <c r="AC199" s="42">
        <f>'2024'!W27</f>
        <v>9.6257274457346179E-2</v>
      </c>
      <c r="AD199" s="43">
        <f>'2024'!X27</f>
        <v>9.6257274457346179E-2</v>
      </c>
      <c r="AE199" s="44">
        <f>'2024'!Y27</f>
        <v>20.068493150684933</v>
      </c>
      <c r="AF199" s="45">
        <f>'2024'!Z27</f>
        <v>93.32852555322637</v>
      </c>
      <c r="AG199" s="45">
        <f>'2024'!AA27</f>
        <v>27.121913580246911</v>
      </c>
      <c r="AH199" s="45">
        <f>'2024'!AB27</f>
        <v>0.20422535211267606</v>
      </c>
      <c r="AI199" s="45">
        <f>'2024'!AC27</f>
        <v>5.2834224598930479</v>
      </c>
      <c r="AJ199" s="45">
        <f t="shared" si="4"/>
        <v>9.1095890410958908</v>
      </c>
      <c r="AK199" s="45">
        <f t="shared" si="43"/>
        <v>0.21111111111111111</v>
      </c>
      <c r="AL199" s="45">
        <f>'2024'!AD27</f>
        <v>85.7</v>
      </c>
      <c r="AM199" s="45">
        <f>'2024'!AE27</f>
        <v>3.76</v>
      </c>
      <c r="AN199" s="46">
        <f>'2024'!AF27</f>
        <v>39.799999999999997</v>
      </c>
      <c r="AO199" s="47">
        <f>'2024'!AG27</f>
        <v>4</v>
      </c>
      <c r="AP199" s="48">
        <f>'2024'!AH27</f>
        <v>9</v>
      </c>
      <c r="AQ199" s="48">
        <f>'2024'!AI27</f>
        <v>4</v>
      </c>
      <c r="AR199" s="48">
        <f>'2024'!AJ27</f>
        <v>2</v>
      </c>
      <c r="AS199" s="48">
        <f>'2024'!AK27</f>
        <v>4</v>
      </c>
      <c r="AT199" s="48">
        <f>'2024'!AL27</f>
        <v>0</v>
      </c>
      <c r="AU199" s="48">
        <f>'2024'!AM27</f>
        <v>2</v>
      </c>
      <c r="AV199" s="48">
        <f>'2024'!AN27</f>
        <v>3</v>
      </c>
      <c r="AW199" s="49">
        <f>'2024'!AO27</f>
        <v>0</v>
      </c>
      <c r="AX199" s="50">
        <f>'2024'!AP27</f>
        <v>0</v>
      </c>
      <c r="AY199" s="55">
        <f>'2024'!AQ27</f>
        <v>0</v>
      </c>
      <c r="AZ199" s="56">
        <f>'2024'!AR27</f>
        <v>1</v>
      </c>
      <c r="BA199" s="56">
        <f>'2024'!AS27</f>
        <v>0</v>
      </c>
      <c r="BB199" s="56">
        <f>'2024'!AT27</f>
        <v>0</v>
      </c>
      <c r="BC199" s="56">
        <f>'2024'!AU27</f>
        <v>0</v>
      </c>
      <c r="BD199" s="56">
        <f>'2024'!AV27</f>
        <v>0</v>
      </c>
      <c r="BE199" s="57">
        <f>'2024'!AW27</f>
        <v>0</v>
      </c>
      <c r="BF199" s="57">
        <f>'2024'!AX27</f>
        <v>0</v>
      </c>
      <c r="BG199" s="57">
        <f>'2024'!AY27</f>
        <v>0</v>
      </c>
      <c r="BH199" s="57">
        <f>'2024'!AZ27</f>
        <v>0</v>
      </c>
      <c r="BI199" s="56">
        <f>'2024'!BA27</f>
        <v>0</v>
      </c>
      <c r="BJ199" s="56">
        <f>'2024'!BB27</f>
        <v>1</v>
      </c>
      <c r="BK199" s="56">
        <f>'2024'!BC27</f>
        <v>0</v>
      </c>
      <c r="BL199" s="56">
        <f>'2024'!BD27</f>
        <v>0</v>
      </c>
      <c r="BM199" s="58">
        <f>'2024'!BE27</f>
        <v>0</v>
      </c>
      <c r="BN199" s="55">
        <f>'2024'!BF27</f>
        <v>0</v>
      </c>
      <c r="BO199" s="56">
        <f>'2024'!BG27</f>
        <v>1</v>
      </c>
      <c r="BP199" s="56">
        <f>'2024'!BH27</f>
        <v>0</v>
      </c>
      <c r="BQ199" s="56">
        <f>'2024'!BI27</f>
        <v>0</v>
      </c>
      <c r="BR199" s="56">
        <f>'2024'!BJ27</f>
        <v>0</v>
      </c>
      <c r="BS199" s="56">
        <f>'2024'!BK27</f>
        <v>0</v>
      </c>
      <c r="BT199" s="57">
        <f>'2024'!BL27</f>
        <v>0</v>
      </c>
      <c r="BU199" s="57">
        <f>'2024'!BM27</f>
        <v>0</v>
      </c>
      <c r="BV199" s="57">
        <f>'2024'!BN27</f>
        <v>0</v>
      </c>
      <c r="BW199" s="57">
        <f>'2024'!BO27</f>
        <v>0</v>
      </c>
      <c r="BX199" s="56">
        <f>'2024'!BP27</f>
        <v>0</v>
      </c>
      <c r="BY199" s="56">
        <f>'2024'!BQ27</f>
        <v>1</v>
      </c>
      <c r="BZ199" s="56">
        <f>'2024'!BR27</f>
        <v>0</v>
      </c>
      <c r="CA199" s="56">
        <f>'2024'!BS27</f>
        <v>0</v>
      </c>
      <c r="CB199" s="58">
        <f>'2024'!BT27</f>
        <v>0</v>
      </c>
      <c r="CC199" s="55">
        <f>'2024'!BU27</f>
        <v>71</v>
      </c>
      <c r="CD199" s="56">
        <f>'2024'!BV27</f>
        <v>411.90000000000003</v>
      </c>
      <c r="CE199" s="56">
        <f>'2024'!BW27</f>
        <v>2</v>
      </c>
      <c r="CF199" s="56">
        <f>'2024'!BX27</f>
        <v>4.5</v>
      </c>
      <c r="CG199" s="56">
        <f>'2024'!BY27</f>
        <v>17</v>
      </c>
      <c r="CH199" s="56">
        <f>'2024'!BZ27</f>
        <v>1</v>
      </c>
      <c r="CI199" s="57">
        <f>'2024'!CA27</f>
        <v>4.1764705882352944</v>
      </c>
      <c r="CJ199" s="57">
        <f>'2024'!CB27</f>
        <v>15.4</v>
      </c>
      <c r="CK199" s="57">
        <f>'2024'!CC27</f>
        <v>2.76</v>
      </c>
      <c r="CL199" s="57">
        <f>'2024'!CD27</f>
        <v>0</v>
      </c>
      <c r="CM199" s="56">
        <f>'2024'!CE27</f>
        <v>1</v>
      </c>
      <c r="CN199" s="56">
        <f>'2024'!CF27</f>
        <v>914</v>
      </c>
      <c r="CO199" s="56">
        <f>'2024'!CG27</f>
        <v>1</v>
      </c>
      <c r="CP199" s="56">
        <f>'2024'!CH27</f>
        <v>0</v>
      </c>
      <c r="CQ199" s="58">
        <f>'2024'!CI27</f>
        <v>6.3000000000000007</v>
      </c>
      <c r="CR199" s="55">
        <f>'2024'!CJ27</f>
        <v>988</v>
      </c>
      <c r="CS199" s="56">
        <f>'2024'!CK27</f>
        <v>1836.9</v>
      </c>
      <c r="CT199" s="56">
        <f>'2024'!CL27</f>
        <v>10</v>
      </c>
      <c r="CU199" s="56">
        <f>'2024'!CM27</f>
        <v>23.400000000000002</v>
      </c>
      <c r="CV199" s="56">
        <f>'2024'!CN27</f>
        <v>187</v>
      </c>
      <c r="CW199" s="56">
        <f>'2024'!CO27</f>
        <v>36</v>
      </c>
      <c r="CX199" s="57">
        <f>'2024'!CP27</f>
        <v>5.2834224598930479</v>
      </c>
      <c r="CY199" s="57">
        <f>'2024'!CQ27</f>
        <v>57.2</v>
      </c>
      <c r="CZ199" s="57">
        <f>'2024'!CR27</f>
        <v>2.81</v>
      </c>
      <c r="DA199" s="57">
        <f>'2024'!CS27</f>
        <v>36</v>
      </c>
      <c r="DB199" s="56">
        <f>'2024'!CT27</f>
        <v>315</v>
      </c>
      <c r="DC199" s="56">
        <f>'2024'!CU27</f>
        <v>3382.6</v>
      </c>
      <c r="DD199" s="56">
        <f>'2024'!CV27</f>
        <v>34</v>
      </c>
      <c r="DE199" s="56">
        <f>'2024'!CW27</f>
        <v>1</v>
      </c>
      <c r="DF199" s="58">
        <f>'2024'!CX27</f>
        <v>20.8</v>
      </c>
      <c r="DG199" s="55">
        <f>'2024'!CY27</f>
        <v>676</v>
      </c>
      <c r="DH199" s="56">
        <f>'2024'!CZ27</f>
        <v>1409.2</v>
      </c>
      <c r="DI199" s="56">
        <f>'2024'!DA27</f>
        <v>4</v>
      </c>
      <c r="DJ199" s="56">
        <f>'2024'!DB27</f>
        <v>19.5</v>
      </c>
      <c r="DK199" s="56">
        <f>'2024'!DC27</f>
        <v>142</v>
      </c>
      <c r="DL199" s="56">
        <f>'2024'!DD27</f>
        <v>29</v>
      </c>
      <c r="DM199" s="57">
        <f>'2024'!DE27</f>
        <v>4.8</v>
      </c>
      <c r="DN199" s="57">
        <f>'2024'!DF27</f>
        <v>85.7</v>
      </c>
      <c r="DO199" s="57">
        <f>'2024'!DG27</f>
        <v>3.76</v>
      </c>
      <c r="DP199" s="57">
        <f>'2024'!DH27</f>
        <v>39.799999999999997</v>
      </c>
      <c r="DQ199" s="56">
        <f>'2024'!DI27</f>
        <v>349</v>
      </c>
      <c r="DR199" s="56">
        <f>'2024'!DJ27</f>
        <v>3625.7</v>
      </c>
      <c r="DS199" s="56">
        <f>'2024'!DK27</f>
        <v>38</v>
      </c>
      <c r="DT199" s="56">
        <f>'2024'!DL27</f>
        <v>3</v>
      </c>
      <c r="DU199" s="58">
        <f>'2024'!DM27</f>
        <v>27.3</v>
      </c>
    </row>
    <row r="200" spans="1:125" ht="15.75" customHeight="1" x14ac:dyDescent="0.2">
      <c r="A200" s="33">
        <f t="shared" si="0"/>
        <v>198</v>
      </c>
      <c r="B200" s="11">
        <f>'2024'!A28</f>
        <v>26</v>
      </c>
      <c r="C200" s="11">
        <v>2024</v>
      </c>
      <c r="D200" s="34" t="str">
        <f>'2024'!B28</f>
        <v>Kendall Milton</v>
      </c>
      <c r="E200" s="14">
        <f>'2024'!C28</f>
        <v>4.2555555555555555</v>
      </c>
      <c r="F200" s="14">
        <f t="shared" si="6"/>
        <v>20.100000000000001</v>
      </c>
      <c r="G200" s="35">
        <f t="shared" si="2"/>
        <v>-1.228403276047531</v>
      </c>
      <c r="H200" s="36" t="str">
        <f>'2024'!D28</f>
        <v>Georgia</v>
      </c>
      <c r="I200" s="37">
        <f>'2024'!E28</f>
        <v>1</v>
      </c>
      <c r="J200" s="38">
        <f>'2024'!F28</f>
        <v>37297</v>
      </c>
      <c r="K200" s="39">
        <f>'2024'!G28</f>
        <v>23.221917808219178</v>
      </c>
      <c r="L200" s="39" t="str">
        <f>'2024'!H28</f>
        <v>SR</v>
      </c>
      <c r="M200" s="39">
        <f>'2024'!I28</f>
        <v>22.224657534246575</v>
      </c>
      <c r="N200" s="39" t="str">
        <f t="shared" si="3"/>
        <v>BRUISER</v>
      </c>
      <c r="O200" s="39" t="str">
        <f t="shared" si="9"/>
        <v>HORSE</v>
      </c>
      <c r="P200" s="37">
        <f>'2024'!J28</f>
        <v>73</v>
      </c>
      <c r="Q200" s="37">
        <f>'2024'!K28</f>
        <v>225</v>
      </c>
      <c r="R200" s="37">
        <f>'2024'!L28</f>
        <v>4.62</v>
      </c>
      <c r="S200" s="40">
        <f>'2024'!M28</f>
        <v>0</v>
      </c>
      <c r="T200" s="41">
        <f>'2024'!N28</f>
        <v>0</v>
      </c>
      <c r="U200" s="42">
        <f>'2024'!O28</f>
        <v>7.0738033482669188E-2</v>
      </c>
      <c r="V200" s="42">
        <f>'2024'!P28</f>
        <v>8.6081826095367062E-2</v>
      </c>
      <c r="W200" s="42">
        <f>'2024'!Q28</f>
        <v>9.8225796549818889E-2</v>
      </c>
      <c r="X200" s="42">
        <f>'2024'!R28</f>
        <v>0.12626849484855526</v>
      </c>
      <c r="Y200" s="42">
        <f>'2024'!S28</f>
        <v>0.12626849484855526</v>
      </c>
      <c r="Z200" s="42">
        <f>'2024'!T28</f>
        <v>0.12626849484855526</v>
      </c>
      <c r="AA200" s="42">
        <f>'2024'!U28</f>
        <v>1.19583019211272E-2</v>
      </c>
      <c r="AB200" s="42">
        <f>'2024'!V28</f>
        <v>6.2989745269470127E-3</v>
      </c>
      <c r="AC200" s="42">
        <f>'2024'!W28</f>
        <v>9.1286382240371063E-3</v>
      </c>
      <c r="AD200" s="43">
        <f>'2024'!X28</f>
        <v>9.1286382240371063E-3</v>
      </c>
      <c r="AE200" s="44" t="str">
        <f>'2024'!Y28</f>
        <v>N/A</v>
      </c>
      <c r="AF200" s="45">
        <f>'2024'!Z28</f>
        <v>98.774448054784855</v>
      </c>
      <c r="AG200" s="45">
        <f>'2024'!AA28</f>
        <v>29.681929067367236</v>
      </c>
      <c r="AH200" s="45">
        <f>'2024'!AB28</f>
        <v>0.24793388429752067</v>
      </c>
      <c r="AI200" s="45">
        <f>'2024'!AC28</f>
        <v>6.9069767441860463</v>
      </c>
      <c r="AJ200" s="45">
        <f t="shared" si="4"/>
        <v>8.9090909090909083</v>
      </c>
      <c r="AK200" s="45">
        <f t="shared" si="43"/>
        <v>3.2000000000000001E-2</v>
      </c>
      <c r="AL200" s="45">
        <f>'2024'!AD28</f>
        <v>105.4</v>
      </c>
      <c r="AM200" s="45">
        <f>'2024'!AE28</f>
        <v>4.12</v>
      </c>
      <c r="AN200" s="46">
        <f>'2024'!AF28</f>
        <v>47.5</v>
      </c>
      <c r="AO200" s="47">
        <f>'2024'!AG28</f>
        <v>1</v>
      </c>
      <c r="AP200" s="48">
        <f>'2024'!AH28</f>
        <v>1</v>
      </c>
      <c r="AQ200" s="48">
        <f>'2024'!AI28</f>
        <v>0</v>
      </c>
      <c r="AR200" s="48">
        <f>'2024'!AJ28</f>
        <v>5</v>
      </c>
      <c r="AS200" s="48">
        <f>'2024'!AK28</f>
        <v>6</v>
      </c>
      <c r="AT200" s="48">
        <f>'2024'!AL28</f>
        <v>6</v>
      </c>
      <c r="AU200" s="48">
        <f>'2024'!AM28</f>
        <v>4</v>
      </c>
      <c r="AV200" s="48">
        <f>'2024'!AN28</f>
        <v>5</v>
      </c>
      <c r="AW200" s="49">
        <f>'2024'!AO28</f>
        <v>0</v>
      </c>
      <c r="AX200" s="50">
        <f>'2024'!AP28</f>
        <v>1</v>
      </c>
      <c r="AY200" s="55">
        <f>'2024'!AQ28</f>
        <v>0</v>
      </c>
      <c r="AZ200" s="56">
        <f>'2024'!AR28</f>
        <v>1</v>
      </c>
      <c r="BA200" s="56">
        <f>'2024'!AS28</f>
        <v>0</v>
      </c>
      <c r="BB200" s="56">
        <f>'2024'!AT28</f>
        <v>0</v>
      </c>
      <c r="BC200" s="56">
        <f>'2024'!AU28</f>
        <v>0</v>
      </c>
      <c r="BD200" s="56">
        <f>'2024'!AV28</f>
        <v>0</v>
      </c>
      <c r="BE200" s="57">
        <f>'2024'!AW28</f>
        <v>0</v>
      </c>
      <c r="BF200" s="57">
        <f>'2024'!AX28</f>
        <v>0</v>
      </c>
      <c r="BG200" s="57">
        <f>'2024'!AY28</f>
        <v>0</v>
      </c>
      <c r="BH200" s="57">
        <f>'2024'!AZ28</f>
        <v>0</v>
      </c>
      <c r="BI200" s="56">
        <f>'2024'!BA28</f>
        <v>0</v>
      </c>
      <c r="BJ200" s="56">
        <f>'2024'!BB28</f>
        <v>1</v>
      </c>
      <c r="BK200" s="56">
        <f>'2024'!BC28</f>
        <v>0</v>
      </c>
      <c r="BL200" s="56">
        <f>'2024'!BD28</f>
        <v>0</v>
      </c>
      <c r="BM200" s="58">
        <f>'2024'!BE28</f>
        <v>0</v>
      </c>
      <c r="BN200" s="55">
        <f>'2024'!BF28</f>
        <v>188</v>
      </c>
      <c r="BO200" s="56">
        <f>'2024'!BG28</f>
        <v>1219.3999999999999</v>
      </c>
      <c r="BP200" s="56">
        <f>'2024'!BH28</f>
        <v>0</v>
      </c>
      <c r="BQ200" s="56">
        <f>'2024'!BI28</f>
        <v>12.6</v>
      </c>
      <c r="BR200" s="56">
        <f>'2024'!BJ28</f>
        <v>35</v>
      </c>
      <c r="BS200" s="56">
        <f>'2024'!BK28</f>
        <v>11</v>
      </c>
      <c r="BT200" s="57">
        <f>'2024'!BL28</f>
        <v>5.371428571428571</v>
      </c>
      <c r="BU200" s="57">
        <f>'2024'!BM28</f>
        <v>117.1</v>
      </c>
      <c r="BV200" s="57">
        <f>'2024'!BN28</f>
        <v>3.51</v>
      </c>
      <c r="BW200" s="57">
        <f>'2024'!BO28</f>
        <v>21.8</v>
      </c>
      <c r="BX200" s="56">
        <f>'2024'!BP28</f>
        <v>22</v>
      </c>
      <c r="BY200" s="56">
        <f>'2024'!BQ28</f>
        <v>1749.3</v>
      </c>
      <c r="BZ200" s="56">
        <f>'2024'!BR28</f>
        <v>1</v>
      </c>
      <c r="CA200" s="56">
        <f>'2024'!BS28</f>
        <v>0</v>
      </c>
      <c r="CB200" s="58">
        <f>'2024'!BT28</f>
        <v>13.299999999999999</v>
      </c>
      <c r="CC200" s="55">
        <f>'2024'!BU28</f>
        <v>262</v>
      </c>
      <c r="CD200" s="56">
        <f>'2024'!BV28</f>
        <v>1338.3999999999999</v>
      </c>
      <c r="CE200" s="56">
        <f>'2024'!BW28</f>
        <v>1</v>
      </c>
      <c r="CF200" s="56">
        <f>'2024'!BX28</f>
        <v>13.299999999999999</v>
      </c>
      <c r="CG200" s="56">
        <f>'2024'!BY28</f>
        <v>56</v>
      </c>
      <c r="CH200" s="56">
        <f>'2024'!BZ28</f>
        <v>13</v>
      </c>
      <c r="CI200" s="57">
        <f>'2024'!CA28</f>
        <v>4.6785714285714288</v>
      </c>
      <c r="CJ200" s="57">
        <f>'2024'!CB28</f>
        <v>77.599999999999994</v>
      </c>
      <c r="CK200" s="57">
        <f>'2024'!CC28</f>
        <v>3.46</v>
      </c>
      <c r="CL200" s="57">
        <f>'2024'!CD28</f>
        <v>21.8</v>
      </c>
      <c r="CM200" s="56">
        <f>'2024'!CE28</f>
        <v>5</v>
      </c>
      <c r="CN200" s="56">
        <f>'2024'!CF28</f>
        <v>1763.3</v>
      </c>
      <c r="CO200" s="56">
        <f>'2024'!CG28</f>
        <v>2</v>
      </c>
      <c r="CP200" s="56">
        <f>'2024'!CH28</f>
        <v>0</v>
      </c>
      <c r="CQ200" s="58">
        <f>'2024'!CI28</f>
        <v>18.2</v>
      </c>
      <c r="CR200" s="55">
        <f>'2024'!CJ28</f>
        <v>594</v>
      </c>
      <c r="CS200" s="56">
        <f>'2024'!CK28</f>
        <v>2668.9</v>
      </c>
      <c r="CT200" s="56">
        <f>'2024'!CL28</f>
        <v>9</v>
      </c>
      <c r="CU200" s="56">
        <f>'2024'!CM28</f>
        <v>37.699999999999996</v>
      </c>
      <c r="CV200" s="56">
        <f>'2024'!CN28</f>
        <v>86</v>
      </c>
      <c r="CW200" s="56">
        <f>'2024'!CO28</f>
        <v>19</v>
      </c>
      <c r="CX200" s="57">
        <f>'2024'!CP28</f>
        <v>6.9069767441860463</v>
      </c>
      <c r="CY200" s="57">
        <f>'2024'!CQ28</f>
        <v>84</v>
      </c>
      <c r="CZ200" s="57">
        <f>'2024'!CR28</f>
        <v>3.98</v>
      </c>
      <c r="DA200" s="57">
        <f>'2024'!CS28</f>
        <v>47.5</v>
      </c>
      <c r="DB200" s="56">
        <f>'2024'!CT28</f>
        <v>46</v>
      </c>
      <c r="DC200" s="56">
        <f>'2024'!CU28</f>
        <v>3846.7</v>
      </c>
      <c r="DD200" s="56">
        <f>'2024'!CV28</f>
        <v>4</v>
      </c>
      <c r="DE200" s="56">
        <f>'2024'!CW28</f>
        <v>0</v>
      </c>
      <c r="DF200" s="58">
        <f>'2024'!CX28</f>
        <v>27.3</v>
      </c>
      <c r="DG200" s="55">
        <f>'2024'!CY28</f>
        <v>790</v>
      </c>
      <c r="DH200" s="56">
        <f>'2024'!CZ28</f>
        <v>2485.6</v>
      </c>
      <c r="DI200" s="56">
        <f>'2024'!DA28</f>
        <v>14</v>
      </c>
      <c r="DJ200" s="56">
        <f>'2024'!DB28</f>
        <v>37.699999999999996</v>
      </c>
      <c r="DK200" s="56">
        <f>'2024'!DC28</f>
        <v>121</v>
      </c>
      <c r="DL200" s="56">
        <f>'2024'!DD28</f>
        <v>30</v>
      </c>
      <c r="DM200" s="57">
        <f>'2024'!DE28</f>
        <v>6.5</v>
      </c>
      <c r="DN200" s="57">
        <f>'2024'!DF28</f>
        <v>105.4</v>
      </c>
      <c r="DO200" s="57">
        <f>'2024'!DG28</f>
        <v>4.12</v>
      </c>
      <c r="DP200" s="57">
        <f>'2024'!DH28</f>
        <v>47</v>
      </c>
      <c r="DQ200" s="56">
        <f>'2024'!DI28</f>
        <v>25</v>
      </c>
      <c r="DR200" s="56">
        <f>'2024'!DJ28</f>
        <v>3968.9</v>
      </c>
      <c r="DS200" s="56">
        <f>'2024'!DK28</f>
        <v>4</v>
      </c>
      <c r="DT200" s="56">
        <f>'2024'!DL28</f>
        <v>0</v>
      </c>
      <c r="DU200" s="58">
        <f>'2024'!DM28</f>
        <v>27.3</v>
      </c>
    </row>
    <row r="201" spans="1:125" ht="15.75" customHeight="1" x14ac:dyDescent="0.2">
      <c r="A201" s="33">
        <f t="shared" si="0"/>
        <v>199</v>
      </c>
      <c r="B201" s="11">
        <f>'2018'!A24</f>
        <v>21</v>
      </c>
      <c r="C201" s="11">
        <v>2018</v>
      </c>
      <c r="D201" s="34" t="str">
        <f>'2018'!B24</f>
        <v>Gus Edwards</v>
      </c>
      <c r="E201" s="14">
        <f>'2018'!C24</f>
        <v>4.2444444444444445</v>
      </c>
      <c r="F201" s="14">
        <f t="shared" si="6"/>
        <v>19.7</v>
      </c>
      <c r="G201" s="35">
        <f t="shared" si="2"/>
        <v>-1.2329728615764106</v>
      </c>
      <c r="H201" s="36" t="str">
        <f>'2018'!D24</f>
        <v>Rutgers</v>
      </c>
      <c r="I201" s="37">
        <f>'2018'!E24</f>
        <v>1</v>
      </c>
      <c r="J201" s="38">
        <f>'2018'!F24</f>
        <v>34802</v>
      </c>
      <c r="K201" s="39">
        <f>'2018'!G24</f>
        <v>30.057534246575344</v>
      </c>
      <c r="L201" s="39" t="str">
        <f>'2018'!H24</f>
        <v>SR</v>
      </c>
      <c r="M201" s="39">
        <f>'2018'!I24</f>
        <v>23.052054794520547</v>
      </c>
      <c r="N201" s="39" t="str">
        <f t="shared" si="3"/>
        <v>BRUISER</v>
      </c>
      <c r="O201" s="39" t="str">
        <f t="shared" si="9"/>
        <v>PLODDER</v>
      </c>
      <c r="P201" s="37">
        <f>'2018'!J24</f>
        <v>73</v>
      </c>
      <c r="Q201" s="37">
        <f>'2018'!K24</f>
        <v>238</v>
      </c>
      <c r="R201" s="37">
        <f>'2018'!L24</f>
        <v>4.5199999999999996</v>
      </c>
      <c r="S201" s="40">
        <f>'2018'!M24</f>
        <v>0</v>
      </c>
      <c r="T201" s="41">
        <f>'2018'!N24</f>
        <v>8.8199989562131417E-2</v>
      </c>
      <c r="U201" s="42">
        <f>'2018'!O24</f>
        <v>9.1331629095979555E-2</v>
      </c>
      <c r="V201" s="42">
        <f>'2018'!P24</f>
        <v>0</v>
      </c>
      <c r="W201" s="42">
        <f>'2018'!Q24</f>
        <v>7.0187793427230041E-2</v>
      </c>
      <c r="X201" s="42">
        <f>'2018'!R24</f>
        <v>0.25738077214231647</v>
      </c>
      <c r="Y201" s="42">
        <f>'2018'!S24</f>
        <v>0.25738077214231647</v>
      </c>
      <c r="Z201" s="42">
        <f>'2018'!T24</f>
        <v>0.25738077214231647</v>
      </c>
      <c r="AA201" s="42">
        <f>'2018'!U24</f>
        <v>3.2822757111597373E-3</v>
      </c>
      <c r="AB201" s="42">
        <f>'2018'!V24</f>
        <v>7.425028835063438E-2</v>
      </c>
      <c r="AC201" s="42">
        <f>'2018'!W24</f>
        <v>7.425028835063438E-2</v>
      </c>
      <c r="AD201" s="43">
        <f>'2018'!X24</f>
        <v>7.425028835063438E-2</v>
      </c>
      <c r="AE201" s="44">
        <f>'2018'!Y24</f>
        <v>22.413698630136988</v>
      </c>
      <c r="AF201" s="45">
        <f>'2018'!Z24</f>
        <v>114.03895092788413</v>
      </c>
      <c r="AG201" s="45">
        <f>'2018'!AA24</f>
        <v>31.396884969037345</v>
      </c>
      <c r="AH201" s="45">
        <f>'2018'!AB24</f>
        <v>0.20121951219512196</v>
      </c>
      <c r="AI201" s="45">
        <f>'2018'!AC24</f>
        <v>4.9000000000000004</v>
      </c>
      <c r="AJ201" s="45">
        <f t="shared" si="4"/>
        <v>9.75</v>
      </c>
      <c r="AK201" s="45">
        <f t="shared" si="43"/>
        <v>7.3446327683615822E-2</v>
      </c>
      <c r="AL201" s="45">
        <f>'2018'!AD24</f>
        <v>69.2</v>
      </c>
      <c r="AM201" s="45">
        <f>'2018'!AE24</f>
        <v>3.5</v>
      </c>
      <c r="AN201" s="46">
        <f>'2018'!AF24</f>
        <v>30.7</v>
      </c>
      <c r="AO201" s="47">
        <f>'2018'!AG24</f>
        <v>6</v>
      </c>
      <c r="AP201" s="48">
        <f>'2018'!AH24</f>
        <v>7</v>
      </c>
      <c r="AQ201" s="48">
        <f>'2018'!AI24</f>
        <v>1</v>
      </c>
      <c r="AR201" s="48">
        <f t="shared" ref="AR201:AR203" si="71">IF(AF201&gt;113.25,10,IF(AF201&gt;=107.84,9,IF(AF201&gt;=105.37,8,IF(AF201&gt;=103.25,7,IF(AF201&gt;=100.55,6,IF(AF201&gt;=98.75,5,IF(AF201&gt;=96.08,4,IF(AF201&gt;=94.39,3,IF(AF201&gt;=88.43,2,IF(AF201&gt;=85.16,1,IF(AF201&lt;85.16,0,FALSE)))))))))))</f>
        <v>10</v>
      </c>
      <c r="AS201" s="48">
        <f>'2018'!AK24</f>
        <v>4</v>
      </c>
      <c r="AT201" s="48">
        <f>'2018'!AL24</f>
        <v>0</v>
      </c>
      <c r="AU201" s="48">
        <f>'2018'!AM24</f>
        <v>1</v>
      </c>
      <c r="AV201" s="48">
        <f>'2018'!AN24</f>
        <v>2</v>
      </c>
      <c r="AW201" s="49">
        <f t="shared" ref="AW201:AW203" si="72">IF(S201=1,10,IF(S201=2,7,IF(S201=3,6,IF(S201=4,4,IF(S201=5,3,IF(S201=6,2,IF(S201=7,1,IF(S201=0,0,"-"))))))))</f>
        <v>0</v>
      </c>
      <c r="AX201" s="50">
        <f>'2018'!AP24</f>
        <v>0</v>
      </c>
      <c r="AY201" s="55">
        <f>'2018'!AQ24</f>
        <v>338</v>
      </c>
      <c r="AZ201" s="56">
        <f>'2018'!AR24</f>
        <v>1442.7</v>
      </c>
      <c r="BA201" s="56">
        <f>'2018'!AS24</f>
        <v>0</v>
      </c>
      <c r="BB201" s="56">
        <f>'2018'!AT24</f>
        <v>0</v>
      </c>
      <c r="BC201" s="56">
        <f>'2018'!AU24</f>
        <v>0</v>
      </c>
      <c r="BD201" s="56">
        <f>'2018'!AV24</f>
        <v>0</v>
      </c>
      <c r="BE201" s="57">
        <f>'2018'!AW24</f>
        <v>0</v>
      </c>
      <c r="BF201" s="57">
        <f>'2018'!AX24</f>
        <v>0</v>
      </c>
      <c r="BG201" s="57">
        <f>'2018'!AY24</f>
        <v>0</v>
      </c>
      <c r="BH201" s="57">
        <f>'2018'!AZ24</f>
        <v>0</v>
      </c>
      <c r="BI201" s="56">
        <f>'2018'!BA24</f>
        <v>0</v>
      </c>
      <c r="BJ201" s="56">
        <f>'2018'!BB24</f>
        <v>2389.5</v>
      </c>
      <c r="BK201" s="56">
        <f>'2018'!BC24</f>
        <v>0</v>
      </c>
      <c r="BL201" s="56">
        <f>'2018'!BD24</f>
        <v>0</v>
      </c>
      <c r="BM201" s="58">
        <f>'2018'!BE24</f>
        <v>0</v>
      </c>
      <c r="BN201" s="55">
        <f>'2018'!BF24</f>
        <v>349</v>
      </c>
      <c r="BO201" s="56">
        <f>'2018'!BG24</f>
        <v>1804</v>
      </c>
      <c r="BP201" s="56">
        <f>'2018'!BH24</f>
        <v>6</v>
      </c>
      <c r="BQ201" s="56">
        <f>'2018'!BI24</f>
        <v>0</v>
      </c>
      <c r="BR201" s="56">
        <f>'2018'!BJ24</f>
        <v>61</v>
      </c>
      <c r="BS201" s="56">
        <f>'2018'!BK24</f>
        <v>15</v>
      </c>
      <c r="BT201" s="57">
        <f>'2018'!BL24</f>
        <v>5.7</v>
      </c>
      <c r="BU201" s="57">
        <f>'2018'!BM24</f>
        <v>92.4</v>
      </c>
      <c r="BV201" s="57">
        <f>'2018'!BN24</f>
        <v>3.64</v>
      </c>
      <c r="BW201" s="57">
        <f>'2018'!BO24</f>
        <v>39.200000000000003</v>
      </c>
      <c r="BX201" s="56">
        <f>'2018'!BP24</f>
        <v>44</v>
      </c>
      <c r="BY201" s="56">
        <f>'2018'!BQ24</f>
        <v>2499</v>
      </c>
      <c r="BZ201" s="56">
        <f>'2018'!BR24</f>
        <v>2</v>
      </c>
      <c r="CA201" s="56">
        <f>'2018'!BS24</f>
        <v>0</v>
      </c>
      <c r="CB201" s="58">
        <f>'2018'!BT24</f>
        <v>0</v>
      </c>
      <c r="CC201" s="55">
        <f>'2018'!BU24</f>
        <v>0</v>
      </c>
      <c r="CD201" s="56">
        <f>'2018'!BV24</f>
        <v>1</v>
      </c>
      <c r="CE201" s="56">
        <f>'2018'!BW24</f>
        <v>0</v>
      </c>
      <c r="CF201" s="56">
        <f>'2018'!BX24</f>
        <v>0</v>
      </c>
      <c r="CG201" s="56">
        <f>'2018'!BY24</f>
        <v>0</v>
      </c>
      <c r="CH201" s="56">
        <f>'2018'!BZ24</f>
        <v>0</v>
      </c>
      <c r="CI201" s="57">
        <f>'2018'!CA24</f>
        <v>0</v>
      </c>
      <c r="CJ201" s="57">
        <f>'2018'!CB24</f>
        <v>0</v>
      </c>
      <c r="CK201" s="57">
        <f>'2018'!CC24</f>
        <v>0</v>
      </c>
      <c r="CL201" s="57">
        <f>'2018'!CD24</f>
        <v>0</v>
      </c>
      <c r="CM201" s="56">
        <f>'2018'!CE24</f>
        <v>0</v>
      </c>
      <c r="CN201" s="56">
        <f>'2018'!CF24</f>
        <v>1</v>
      </c>
      <c r="CO201" s="56">
        <f>'2018'!CG24</f>
        <v>0</v>
      </c>
      <c r="CP201" s="56">
        <f>'2018'!CH24</f>
        <v>0</v>
      </c>
      <c r="CQ201" s="58">
        <f>'2018'!CI24</f>
        <v>0</v>
      </c>
      <c r="CR201" s="55">
        <f>'2018'!CJ24</f>
        <v>290</v>
      </c>
      <c r="CS201" s="56">
        <f>'2018'!CK24</f>
        <v>1518</v>
      </c>
      <c r="CT201" s="56">
        <f>'2018'!CL24</f>
        <v>1</v>
      </c>
      <c r="CU201" s="56">
        <f>'2018'!CM24</f>
        <v>0</v>
      </c>
      <c r="CV201" s="56">
        <f>'2018'!CN24</f>
        <v>59</v>
      </c>
      <c r="CW201" s="56">
        <f>'2018'!CO24</f>
        <v>10</v>
      </c>
      <c r="CX201" s="57">
        <f>'2018'!CP24</f>
        <v>4.9000000000000004</v>
      </c>
      <c r="CY201" s="57">
        <f>'2018'!CQ24</f>
        <v>48.6</v>
      </c>
      <c r="CZ201" s="57">
        <f>'2018'!CR24</f>
        <v>2.92</v>
      </c>
      <c r="DA201" s="57">
        <f>'2018'!CS24</f>
        <v>30.7</v>
      </c>
      <c r="DB201" s="56">
        <f>'2018'!CT24</f>
        <v>9</v>
      </c>
      <c r="DC201" s="56">
        <f>'2018'!CU24</f>
        <v>2742</v>
      </c>
      <c r="DD201" s="56">
        <f>'2018'!CV24</f>
        <v>1</v>
      </c>
      <c r="DE201" s="56">
        <f>'2018'!CW24</f>
        <v>0</v>
      </c>
      <c r="DF201" s="58">
        <f>'2018'!CX24</f>
        <v>0</v>
      </c>
      <c r="DG201" s="55">
        <f>'2018'!CY24</f>
        <v>713</v>
      </c>
      <c r="DH201" s="56">
        <f>'2018'!CZ24</f>
        <v>1783.1999999999998</v>
      </c>
      <c r="DI201" s="56">
        <f>'2018'!DA24</f>
        <v>6</v>
      </c>
      <c r="DJ201" s="56">
        <f>'2018'!DB24</f>
        <v>0</v>
      </c>
      <c r="DK201" s="56">
        <f>'2018'!DC24</f>
        <v>164</v>
      </c>
      <c r="DL201" s="56">
        <f>'2018'!DD24</f>
        <v>33</v>
      </c>
      <c r="DM201" s="57">
        <f>'2018'!DE24</f>
        <v>4.3475609756097562</v>
      </c>
      <c r="DN201" s="57">
        <f>'2018'!DF24</f>
        <v>69.2</v>
      </c>
      <c r="DO201" s="57">
        <f>'2018'!DG24</f>
        <v>3.5</v>
      </c>
      <c r="DP201" s="57">
        <f>'2018'!DH24</f>
        <v>26.9</v>
      </c>
      <c r="DQ201" s="56">
        <f>'2018'!DI24</f>
        <v>103</v>
      </c>
      <c r="DR201" s="56">
        <f>'2018'!DJ24</f>
        <v>1387.1999999999998</v>
      </c>
      <c r="DS201" s="56">
        <f>'2018'!DK24</f>
        <v>13</v>
      </c>
      <c r="DT201" s="56">
        <f>'2018'!DL24</f>
        <v>0</v>
      </c>
      <c r="DU201" s="58">
        <f>'2018'!DM24</f>
        <v>0</v>
      </c>
    </row>
    <row r="202" spans="1:125" ht="15.75" customHeight="1" x14ac:dyDescent="0.2">
      <c r="A202" s="33">
        <f t="shared" si="0"/>
        <v>200</v>
      </c>
      <c r="B202" s="11">
        <f>'2018'!A23</f>
        <v>22</v>
      </c>
      <c r="C202" s="11">
        <v>2018</v>
      </c>
      <c r="D202" s="34" t="str">
        <f>'2018'!B23</f>
        <v>Chase Edmonds</v>
      </c>
      <c r="E202" s="14">
        <f>'2018'!C23</f>
        <v>4.2277777777777779</v>
      </c>
      <c r="F202" s="14">
        <f t="shared" si="6"/>
        <v>19.3</v>
      </c>
      <c r="G202" s="35">
        <f t="shared" si="2"/>
        <v>-1.2398272398697301</v>
      </c>
      <c r="H202" s="36" t="str">
        <f>'2018'!D23</f>
        <v>Fordham</v>
      </c>
      <c r="I202" s="37">
        <f>'2018'!E23</f>
        <v>11</v>
      </c>
      <c r="J202" s="38">
        <f>'2018'!F23</f>
        <v>35168</v>
      </c>
      <c r="K202" s="39">
        <f>'2018'!G23</f>
        <v>29.054794520547944</v>
      </c>
      <c r="L202" s="39" t="str">
        <f>'2018'!H23</f>
        <v>SR</v>
      </c>
      <c r="M202" s="39">
        <f>'2018'!I23</f>
        <v>22.049315068493151</v>
      </c>
      <c r="N202" s="39" t="str">
        <f t="shared" si="3"/>
        <v>BELL CALF</v>
      </c>
      <c r="O202" s="39" t="str">
        <f t="shared" si="9"/>
        <v>+RECEIVER</v>
      </c>
      <c r="P202" s="37">
        <f>'2018'!J23</f>
        <v>69</v>
      </c>
      <c r="Q202" s="37">
        <f>'2018'!K23</f>
        <v>205</v>
      </c>
      <c r="R202" s="37">
        <f>'2018'!L23</f>
        <v>4.55</v>
      </c>
      <c r="S202" s="40">
        <f>'2018'!M23</f>
        <v>134</v>
      </c>
      <c r="T202" s="41">
        <f>'2018'!N23</f>
        <v>0</v>
      </c>
      <c r="U202" s="42">
        <f>'2018'!O23</f>
        <v>0.2831743278404163</v>
      </c>
      <c r="V202" s="42">
        <f>'2018'!P23</f>
        <v>0.37341423055708772</v>
      </c>
      <c r="W202" s="42">
        <f>'2018'!Q23</f>
        <v>0.3557807936780622</v>
      </c>
      <c r="X202" s="42">
        <f>'2018'!R23</f>
        <v>0.15619469026548671</v>
      </c>
      <c r="Y202" s="42">
        <f>'2018'!S23</f>
        <v>0.26480446041128725</v>
      </c>
      <c r="Z202" s="42">
        <f>'2018'!T23</f>
        <v>0.145642453226208</v>
      </c>
      <c r="AA202" s="42">
        <f>'2018'!U23</f>
        <v>9.2109718929901802E-2</v>
      </c>
      <c r="AB202" s="42">
        <f>'2018'!V23</f>
        <v>4.9086757990867577E-2</v>
      </c>
      <c r="AC202" s="42">
        <f>'2018'!W23</f>
        <v>7.0598238460384682E-2</v>
      </c>
      <c r="AD202" s="43">
        <f>'2018'!X23</f>
        <v>3.8829031153211575E-2</v>
      </c>
      <c r="AE202" s="44">
        <f>'2018'!Y23</f>
        <v>18.394520547945206</v>
      </c>
      <c r="AF202" s="45">
        <f>'2018'!Z23</f>
        <v>95.661738692057028</v>
      </c>
      <c r="AG202" s="45">
        <f>'2018'!AA23</f>
        <v>30.269901281243438</v>
      </c>
      <c r="AH202" s="45">
        <f>'2018'!AB23</f>
        <v>0.16106254307408238</v>
      </c>
      <c r="AI202" s="45">
        <f>'2018'!AC23</f>
        <v>6.0727272727272723</v>
      </c>
      <c r="AJ202" s="45">
        <f t="shared" si="4"/>
        <v>10.523255813953488</v>
      </c>
      <c r="AK202" s="45">
        <f t="shared" si="43"/>
        <v>1</v>
      </c>
      <c r="AL202" s="45">
        <f>'2018'!AD23</f>
        <v>83.336363636363643</v>
      </c>
      <c r="AM202" s="45">
        <f>'2018'!AE23</f>
        <v>3.7618181818181822</v>
      </c>
      <c r="AN202" s="46">
        <f>'2018'!AF23</f>
        <v>45.800000000000004</v>
      </c>
      <c r="AO202" s="47">
        <f>'2018'!AG23</f>
        <v>1</v>
      </c>
      <c r="AP202" s="48">
        <f>'2018'!AH23</f>
        <v>4</v>
      </c>
      <c r="AQ202" s="48">
        <f>'2018'!AI23</f>
        <v>9</v>
      </c>
      <c r="AR202" s="48">
        <f t="shared" si="71"/>
        <v>3</v>
      </c>
      <c r="AS202" s="48">
        <f>'2018'!AK23</f>
        <v>2</v>
      </c>
      <c r="AT202" s="48">
        <f>'2018'!AL23</f>
        <v>3</v>
      </c>
      <c r="AU202" s="48">
        <f>'2018'!AM23</f>
        <v>2</v>
      </c>
      <c r="AV202" s="48">
        <f>'2018'!AN23</f>
        <v>3</v>
      </c>
      <c r="AW202" s="49" t="str">
        <f t="shared" si="72"/>
        <v>-</v>
      </c>
      <c r="AX202" s="50">
        <f>'2018'!AP23</f>
        <v>0</v>
      </c>
      <c r="AY202" s="55">
        <f>'2018'!AQ23</f>
        <v>0</v>
      </c>
      <c r="AZ202" s="56">
        <f>'2018'!AR23</f>
        <v>1</v>
      </c>
      <c r="BA202" s="56">
        <f>'2018'!AS23</f>
        <v>0</v>
      </c>
      <c r="BB202" s="56">
        <f>'2018'!AT23</f>
        <v>0</v>
      </c>
      <c r="BC202" s="56">
        <f>'2018'!AU23</f>
        <v>0</v>
      </c>
      <c r="BD202" s="56">
        <f>'2018'!AV23</f>
        <v>0</v>
      </c>
      <c r="BE202" s="57">
        <f>'2018'!AW23</f>
        <v>0</v>
      </c>
      <c r="BF202" s="57">
        <f>'2018'!AX23</f>
        <v>0</v>
      </c>
      <c r="BG202" s="57">
        <f>'2018'!AY23</f>
        <v>0</v>
      </c>
      <c r="BH202" s="57">
        <f>'2018'!AZ23</f>
        <v>0</v>
      </c>
      <c r="BI202" s="56">
        <f>'2018'!BA23</f>
        <v>0</v>
      </c>
      <c r="BJ202" s="56">
        <f>'2018'!BB23</f>
        <v>1</v>
      </c>
      <c r="BK202" s="56">
        <f>'2018'!BC23</f>
        <v>0</v>
      </c>
      <c r="BL202" s="56">
        <f>'2018'!BD23</f>
        <v>0</v>
      </c>
      <c r="BM202" s="58">
        <f>'2018'!BE23</f>
        <v>0</v>
      </c>
      <c r="BN202" s="55">
        <f>'2018'!BF23</f>
        <v>1838</v>
      </c>
      <c r="BO202" s="56">
        <f>'2018'!BG23</f>
        <v>2353</v>
      </c>
      <c r="BP202" s="56">
        <f>'2018'!BH23</f>
        <v>0</v>
      </c>
      <c r="BQ202" s="56">
        <f>'2018'!BI23</f>
        <v>0</v>
      </c>
      <c r="BR202" s="56">
        <f>'2018'!BJ23</f>
        <v>0</v>
      </c>
      <c r="BS202" s="56">
        <f>'2018'!BK23</f>
        <v>0</v>
      </c>
      <c r="BT202" s="57">
        <f>'2018'!BL23</f>
        <v>0</v>
      </c>
      <c r="BU202" s="57">
        <f>'2018'!BM23</f>
        <v>0</v>
      </c>
      <c r="BV202" s="57">
        <f>'2018'!BN23</f>
        <v>0</v>
      </c>
      <c r="BW202" s="57">
        <f>'2018'!BO23</f>
        <v>0</v>
      </c>
      <c r="BX202" s="56">
        <f>'2018'!BP23</f>
        <v>121</v>
      </c>
      <c r="BY202" s="56">
        <f>'2018'!BQ23</f>
        <v>4565</v>
      </c>
      <c r="BZ202" s="56">
        <f>'2018'!BR23</f>
        <v>19</v>
      </c>
      <c r="CA202" s="56">
        <f>'2018'!BS23</f>
        <v>0</v>
      </c>
      <c r="CB202" s="58">
        <f>'2018'!BT23</f>
        <v>0</v>
      </c>
      <c r="CC202" s="55">
        <f>'2018'!BU23</f>
        <v>1648</v>
      </c>
      <c r="CD202" s="56">
        <f>'2018'!BV23</f>
        <v>2171</v>
      </c>
      <c r="CE202" s="56">
        <f>'2018'!BW23</f>
        <v>0</v>
      </c>
      <c r="CF202" s="56">
        <f>'2018'!BX23</f>
        <v>0</v>
      </c>
      <c r="CG202" s="56">
        <f>'2018'!BY23</f>
        <v>0</v>
      </c>
      <c r="CH202" s="56">
        <f>'2018'!BZ23</f>
        <v>0</v>
      </c>
      <c r="CI202" s="57">
        <f>'2018'!CA23</f>
        <v>0</v>
      </c>
      <c r="CJ202" s="57">
        <f>'2018'!CB23</f>
        <v>0</v>
      </c>
      <c r="CK202" s="57">
        <f>'2018'!CC23</f>
        <v>0</v>
      </c>
      <c r="CL202" s="57">
        <f>'2018'!CD23</f>
        <v>0</v>
      </c>
      <c r="CM202" s="56">
        <f>'2018'!CE23</f>
        <v>383</v>
      </c>
      <c r="CN202" s="56">
        <f>'2018'!CF23</f>
        <v>3268</v>
      </c>
      <c r="CO202" s="56">
        <f>'2018'!CG23</f>
        <v>31</v>
      </c>
      <c r="CP202" s="56">
        <f>'2018'!CH23</f>
        <v>0</v>
      </c>
      <c r="CQ202" s="58">
        <f>'2018'!CI23</f>
        <v>0</v>
      </c>
      <c r="CR202" s="55">
        <f>'2018'!CJ23</f>
        <v>1799</v>
      </c>
      <c r="CS202" s="56">
        <f>'2018'!CK23</f>
        <v>2868</v>
      </c>
      <c r="CT202" s="56">
        <f>'2018'!CL23</f>
        <v>0</v>
      </c>
      <c r="CU202" s="56">
        <f>'2018'!CM23</f>
        <v>0</v>
      </c>
      <c r="CV202" s="56">
        <f>'2018'!CN23</f>
        <v>0</v>
      </c>
      <c r="CW202" s="56">
        <f>'2018'!CO23</f>
        <v>0</v>
      </c>
      <c r="CX202" s="57">
        <f>'2018'!CP23</f>
        <v>0</v>
      </c>
      <c r="CY202" s="57">
        <f>'2018'!CQ23</f>
        <v>0</v>
      </c>
      <c r="CZ202" s="57">
        <f>'2018'!CR23</f>
        <v>0</v>
      </c>
      <c r="DA202" s="57">
        <f>'2018'!CS23</f>
        <v>0</v>
      </c>
      <c r="DB202" s="56">
        <f>'2018'!CT23</f>
        <v>272</v>
      </c>
      <c r="DC202" s="56">
        <f>'2018'!CU23</f>
        <v>2953</v>
      </c>
      <c r="DD202" s="56">
        <f>'2018'!CV23</f>
        <v>25</v>
      </c>
      <c r="DE202" s="56">
        <f>'2018'!CW23</f>
        <v>0</v>
      </c>
      <c r="DF202" s="58">
        <f>'2018'!CX23</f>
        <v>0</v>
      </c>
      <c r="DG202" s="55">
        <f>'2018'!CY23</f>
        <v>577</v>
      </c>
      <c r="DH202" s="56">
        <f>'2018'!CZ23</f>
        <v>1892</v>
      </c>
      <c r="DI202" s="56">
        <f>'2018'!DA23</f>
        <v>0</v>
      </c>
      <c r="DJ202" s="56">
        <f>'2018'!DB23</f>
        <v>0</v>
      </c>
      <c r="DK202" s="56">
        <f>'2018'!DC23</f>
        <v>0</v>
      </c>
      <c r="DL202" s="56">
        <f>'2018'!DD23</f>
        <v>0</v>
      </c>
      <c r="DM202" s="57">
        <f>'2018'!DE23</f>
        <v>0</v>
      </c>
      <c r="DN202" s="57">
        <f>'2018'!DF23</f>
        <v>0</v>
      </c>
      <c r="DO202" s="57">
        <f>'2018'!DG23</f>
        <v>0</v>
      </c>
      <c r="DP202" s="57">
        <f>'2018'!DH23</f>
        <v>0</v>
      </c>
      <c r="DQ202" s="56">
        <f>'2018'!DI23</f>
        <v>129</v>
      </c>
      <c r="DR202" s="56">
        <f>'2018'!DJ23</f>
        <v>2628</v>
      </c>
      <c r="DS202" s="56">
        <f>'2018'!DK23</f>
        <v>11</v>
      </c>
      <c r="DT202" s="56">
        <f>'2018'!DL23</f>
        <v>0</v>
      </c>
      <c r="DU202" s="58">
        <f>'2018'!DM23</f>
        <v>0</v>
      </c>
    </row>
    <row r="203" spans="1:125" ht="15.75" customHeight="1" x14ac:dyDescent="0.2">
      <c r="A203" s="33">
        <f t="shared" si="0"/>
        <v>201</v>
      </c>
      <c r="B203" s="11">
        <f>'2021'!A20</f>
        <v>18</v>
      </c>
      <c r="C203" s="11">
        <v>2021</v>
      </c>
      <c r="D203" s="34" t="str">
        <f>'2021'!B20</f>
        <v>Deon Jackson</v>
      </c>
      <c r="E203" s="14">
        <f>'2021'!C20</f>
        <v>4.2166666666666668</v>
      </c>
      <c r="F203" s="14">
        <f t="shared" si="6"/>
        <v>18.899999999999999</v>
      </c>
      <c r="G203" s="35">
        <f t="shared" si="2"/>
        <v>-1.2443968253986097</v>
      </c>
      <c r="H203" s="36" t="str">
        <f>'2021'!D20</f>
        <v>Duke</v>
      </c>
      <c r="I203" s="37">
        <f>'2021'!E20</f>
        <v>4</v>
      </c>
      <c r="J203" s="38">
        <f>'2021'!F20</f>
        <v>36209</v>
      </c>
      <c r="K203" s="39">
        <f>'2021'!G20</f>
        <v>26.202739726027396</v>
      </c>
      <c r="L203" s="39" t="str">
        <f>'2021'!H20</f>
        <v>SR</v>
      </c>
      <c r="M203" s="39">
        <f>'2021'!I20</f>
        <v>22.208219178082192</v>
      </c>
      <c r="N203" s="39" t="str">
        <f t="shared" si="3"/>
        <v>FREAK</v>
      </c>
      <c r="O203" s="39" t="str">
        <f t="shared" si="9"/>
        <v>PLODDER</v>
      </c>
      <c r="P203" s="37">
        <f>'2021'!J20</f>
        <v>71</v>
      </c>
      <c r="Q203" s="37">
        <f>'2021'!K20</f>
        <v>218</v>
      </c>
      <c r="R203" s="37">
        <f>'2021'!L20</f>
        <v>4.42</v>
      </c>
      <c r="S203" s="40">
        <f>'2021'!M20</f>
        <v>0</v>
      </c>
      <c r="T203" s="41">
        <f>'2021'!N20</f>
        <v>0</v>
      </c>
      <c r="U203" s="42">
        <f>'2021'!O20</f>
        <v>2.0191923230707717E-2</v>
      </c>
      <c r="V203" s="42">
        <f>'2021'!P20</f>
        <v>0.20743268866135761</v>
      </c>
      <c r="W203" s="42">
        <f>'2021'!Q20</f>
        <v>0.21284125379170879</v>
      </c>
      <c r="X203" s="42">
        <f>'2021'!R20</f>
        <v>0.18092499400910617</v>
      </c>
      <c r="Y203" s="42">
        <f>'2021'!S20</f>
        <v>0.19688312390040746</v>
      </c>
      <c r="Z203" s="42">
        <f>'2021'!T20</f>
        <v>0.17719481151036673</v>
      </c>
      <c r="AA203" s="42">
        <f>'2021'!U20</f>
        <v>9.0148698884758363E-2</v>
      </c>
      <c r="AB203" s="42">
        <f>'2021'!V20</f>
        <v>3.3074724377296853E-2</v>
      </c>
      <c r="AC203" s="42">
        <f>'2021'!W20</f>
        <v>6.1611711631027605E-2</v>
      </c>
      <c r="AD203" s="43">
        <f>'2021'!X20</f>
        <v>5.5450540467924844E-2</v>
      </c>
      <c r="AE203" s="44">
        <f>'2021'!Y20</f>
        <v>19.547945205479451</v>
      </c>
      <c r="AF203" s="45">
        <f>'2021'!Z20</f>
        <v>114.23453333410025</v>
      </c>
      <c r="AG203" s="45">
        <f>'2021'!AA20</f>
        <v>30.401507637373538</v>
      </c>
      <c r="AH203" s="45">
        <f>'2021'!AB20</f>
        <v>0.21604938271604937</v>
      </c>
      <c r="AI203" s="45">
        <f>'2021'!AC20</f>
        <v>4.2</v>
      </c>
      <c r="AJ203" s="45">
        <f t="shared" si="4"/>
        <v>13.538461538461538</v>
      </c>
      <c r="AK203" s="45">
        <f t="shared" si="43"/>
        <v>5.2631578947368418E-2</v>
      </c>
      <c r="AL203" s="45">
        <f>'2021'!AD20</f>
        <v>72.8</v>
      </c>
      <c r="AM203" s="45">
        <f>'2021'!AE20</f>
        <v>3.28</v>
      </c>
      <c r="AN203" s="46">
        <f>'2021'!AF20</f>
        <v>41.1</v>
      </c>
      <c r="AO203" s="47">
        <f>'2021'!AG20</f>
        <v>3</v>
      </c>
      <c r="AP203" s="48">
        <f>'2021'!AH20</f>
        <v>6</v>
      </c>
      <c r="AQ203" s="48">
        <f>'2021'!AI20</f>
        <v>6</v>
      </c>
      <c r="AR203" s="48">
        <f t="shared" si="71"/>
        <v>10</v>
      </c>
      <c r="AS203" s="48">
        <f>'2021'!AK20</f>
        <v>4</v>
      </c>
      <c r="AT203" s="48">
        <f>'2021'!AL20</f>
        <v>0</v>
      </c>
      <c r="AU203" s="48">
        <f>'2021'!AM20</f>
        <v>1</v>
      </c>
      <c r="AV203" s="48">
        <f>'2021'!AN20</f>
        <v>1</v>
      </c>
      <c r="AW203" s="49">
        <f t="shared" si="72"/>
        <v>0</v>
      </c>
      <c r="AX203" s="50">
        <f>'2021'!AP20</f>
        <v>0</v>
      </c>
      <c r="AY203" s="55">
        <f>'2021'!AQ20</f>
        <v>0</v>
      </c>
      <c r="AZ203" s="56">
        <f>'2021'!AR20</f>
        <v>1843</v>
      </c>
      <c r="BA203" s="56">
        <f>'2021'!AS20</f>
        <v>0</v>
      </c>
      <c r="BB203" s="56">
        <f>'2021'!AT20</f>
        <v>19</v>
      </c>
      <c r="BC203" s="56">
        <f>'2021'!AU20</f>
        <v>0</v>
      </c>
      <c r="BD203" s="56">
        <f>'2021'!AV20</f>
        <v>0</v>
      </c>
      <c r="BE203" s="57">
        <f>'2021'!AW20</f>
        <v>0</v>
      </c>
      <c r="BF203" s="57">
        <f>'2021'!AX20</f>
        <v>0</v>
      </c>
      <c r="BG203" s="57">
        <f>'2021'!AY20</f>
        <v>0</v>
      </c>
      <c r="BH203" s="57">
        <f>'2021'!AZ20</f>
        <v>0</v>
      </c>
      <c r="BI203" s="56">
        <f>'2021'!BA20</f>
        <v>0</v>
      </c>
      <c r="BJ203" s="56">
        <f>'2021'!BB20</f>
        <v>2877</v>
      </c>
      <c r="BK203" s="56">
        <f>'2021'!BC20</f>
        <v>0</v>
      </c>
      <c r="BL203" s="56">
        <f>'2021'!BD20</f>
        <v>0</v>
      </c>
      <c r="BM203" s="58">
        <f>'2021'!BE20</f>
        <v>18</v>
      </c>
      <c r="BN203" s="55">
        <f>'2021'!BF20</f>
        <v>97</v>
      </c>
      <c r="BO203" s="56">
        <f>'2021'!BG20</f>
        <v>2228</v>
      </c>
      <c r="BP203" s="56">
        <f>'2021'!BH20</f>
        <v>0</v>
      </c>
      <c r="BQ203" s="56">
        <f>'2021'!BI20</f>
        <v>22</v>
      </c>
      <c r="BR203" s="56">
        <f>'2021'!BJ20</f>
        <v>32</v>
      </c>
      <c r="BS203" s="56">
        <f>'2021'!BK20</f>
        <v>4</v>
      </c>
      <c r="BT203" s="57">
        <f>'2021'!BL20</f>
        <v>3</v>
      </c>
      <c r="BU203" s="57">
        <f>'2021'!BM20</f>
        <v>24.3</v>
      </c>
      <c r="BV203" s="57">
        <f>'2021'!BN20</f>
        <v>2.19</v>
      </c>
      <c r="BW203" s="57">
        <f>'2021'!BO20</f>
        <v>0</v>
      </c>
      <c r="BX203" s="56">
        <f>'2021'!BP20</f>
        <v>4</v>
      </c>
      <c r="BY203" s="56">
        <f>'2021'!BQ20</f>
        <v>2774</v>
      </c>
      <c r="BZ203" s="56">
        <f>'2021'!BR20</f>
        <v>4</v>
      </c>
      <c r="CA203" s="56">
        <f>'2021'!BS20</f>
        <v>0</v>
      </c>
      <c r="CB203" s="58">
        <f>'2021'!BT20</f>
        <v>16</v>
      </c>
      <c r="CC203" s="55">
        <f>'2021'!BU20</f>
        <v>845</v>
      </c>
      <c r="CD203" s="56">
        <f>'2021'!BV20</f>
        <v>2075</v>
      </c>
      <c r="CE203" s="56">
        <f>'2021'!BW20</f>
        <v>7</v>
      </c>
      <c r="CF203" s="56">
        <f>'2021'!BX20</f>
        <v>19</v>
      </c>
      <c r="CG203" s="56">
        <f>'2021'!BY20</f>
        <v>160</v>
      </c>
      <c r="CH203" s="56">
        <f>'2021'!BZ20</f>
        <v>28</v>
      </c>
      <c r="CI203" s="57">
        <f>'2021'!CA20</f>
        <v>5.3</v>
      </c>
      <c r="CJ203" s="57">
        <f>'2021'!CB20</f>
        <v>66</v>
      </c>
      <c r="CK203" s="57">
        <f>'2021'!CC20</f>
        <v>3.7</v>
      </c>
      <c r="CL203" s="57">
        <f>'2021'!CD20</f>
        <v>42</v>
      </c>
      <c r="CM203" s="56">
        <f>'2021'!CE20</f>
        <v>249</v>
      </c>
      <c r="CN203" s="56">
        <f>'2021'!CF20</f>
        <v>3199</v>
      </c>
      <c r="CO203" s="56">
        <f>'2021'!CG20</f>
        <v>5</v>
      </c>
      <c r="CP203" s="56">
        <f>'2021'!CH20</f>
        <v>0</v>
      </c>
      <c r="CQ203" s="58">
        <f>'2021'!CI20</f>
        <v>31</v>
      </c>
      <c r="CR203" s="55">
        <f>'2021'!CJ20</f>
        <v>648</v>
      </c>
      <c r="CS203" s="56">
        <f>'2021'!CK20</f>
        <v>1804</v>
      </c>
      <c r="CT203" s="56">
        <f>'2021'!CL20</f>
        <v>6</v>
      </c>
      <c r="CU203" s="56">
        <f>'2021'!CM20</f>
        <v>16</v>
      </c>
      <c r="CV203" s="56">
        <f>'2021'!CN20</f>
        <v>170</v>
      </c>
      <c r="CW203" s="56">
        <f>'2021'!CO20</f>
        <v>32</v>
      </c>
      <c r="CX203" s="57">
        <f>'2021'!CP20</f>
        <v>3.8</v>
      </c>
      <c r="CY203" s="57">
        <f>'2021'!CQ20</f>
        <v>52</v>
      </c>
      <c r="CZ203" s="57">
        <f>'2021'!CR20</f>
        <v>2.84</v>
      </c>
      <c r="DA203" s="57">
        <f>'2021'!CS20</f>
        <v>15</v>
      </c>
      <c r="DB203" s="56">
        <f>'2021'!CT20</f>
        <v>194</v>
      </c>
      <c r="DC203" s="56">
        <f>'2021'!CU20</f>
        <v>2152</v>
      </c>
      <c r="DD203" s="56">
        <f>'2021'!CV20</f>
        <v>21</v>
      </c>
      <c r="DE203" s="56">
        <f>'2021'!CW20</f>
        <v>0</v>
      </c>
      <c r="DF203" s="58">
        <f>'2021'!CX20</f>
        <v>18</v>
      </c>
      <c r="DG203" s="55">
        <f>'2021'!CY20</f>
        <v>674</v>
      </c>
      <c r="DH203" s="56">
        <f>'2021'!CZ20</f>
        <v>1724</v>
      </c>
      <c r="DI203" s="56">
        <f>'2021'!DA20</f>
        <v>5</v>
      </c>
      <c r="DJ203" s="56">
        <f>'2021'!DB20</f>
        <v>19</v>
      </c>
      <c r="DK203" s="56">
        <f>'2021'!DC20</f>
        <v>162</v>
      </c>
      <c r="DL203" s="56">
        <f>'2021'!DD20</f>
        <v>35</v>
      </c>
      <c r="DM203" s="57">
        <f>'2021'!DE20</f>
        <v>4.2</v>
      </c>
      <c r="DN203" s="57">
        <f>'2021'!DF20</f>
        <v>72.8</v>
      </c>
      <c r="DO203" s="57">
        <f>'2021'!DG20</f>
        <v>3.28</v>
      </c>
      <c r="DP203" s="57">
        <f>'2021'!DH20</f>
        <v>41.1</v>
      </c>
      <c r="DQ203" s="56">
        <f>'2021'!DI20</f>
        <v>81</v>
      </c>
      <c r="DR203" s="56">
        <f>'2021'!DJ20</f>
        <v>2449</v>
      </c>
      <c r="DS203" s="56">
        <f>'2021'!DK20</f>
        <v>9</v>
      </c>
      <c r="DT203" s="56">
        <f>'2021'!DL20</f>
        <v>0</v>
      </c>
      <c r="DU203" s="58">
        <f>'2021'!DM20</f>
        <v>11</v>
      </c>
    </row>
    <row r="204" spans="1:125" ht="15.75" customHeight="1" x14ac:dyDescent="0.2">
      <c r="A204" s="33">
        <f t="shared" si="0"/>
        <v>202</v>
      </c>
      <c r="B204" s="11">
        <f>'2025'!A34</f>
        <v>32</v>
      </c>
      <c r="C204" s="11">
        <v>2025</v>
      </c>
      <c r="D204" s="34" t="str">
        <f>'2025'!B34</f>
        <v>Marcus Yarns</v>
      </c>
      <c r="E204" s="14">
        <f>'2025'!C34</f>
        <v>4.0555555555555554</v>
      </c>
      <c r="F204" s="14">
        <f t="shared" si="6"/>
        <v>18.5</v>
      </c>
      <c r="G204" s="35">
        <f t="shared" si="2"/>
        <v>-1.3106558155673658</v>
      </c>
      <c r="H204" s="36" t="str">
        <f>'2025'!D34</f>
        <v>Delaware</v>
      </c>
      <c r="I204" s="37">
        <f>'2025'!E34</f>
        <v>11</v>
      </c>
      <c r="J204" s="38">
        <f>'2025'!F34</f>
        <v>36683</v>
      </c>
      <c r="K204" s="39">
        <f>'2025'!G34</f>
        <v>24.904109589041095</v>
      </c>
      <c r="L204" s="39" t="str">
        <f>'2025'!H34</f>
        <v>SR</v>
      </c>
      <c r="M204" s="39">
        <f>'2025'!I34</f>
        <v>24.906849315068492</v>
      </c>
      <c r="N204" s="39" t="str">
        <f t="shared" si="3"/>
        <v>JITTERBUG</v>
      </c>
      <c r="O204" s="39" t="str">
        <f t="shared" si="9"/>
        <v>+RECEIVER</v>
      </c>
      <c r="P204" s="37">
        <f>'2025'!J34</f>
        <v>71</v>
      </c>
      <c r="Q204" s="37">
        <f>'2025'!K34</f>
        <v>193</v>
      </c>
      <c r="R204" s="37">
        <f>'2025'!L34</f>
        <v>4.45</v>
      </c>
      <c r="S204" s="40">
        <f>'2025'!M34</f>
        <v>0</v>
      </c>
      <c r="T204" s="41">
        <f>'2025'!N34</f>
        <v>0</v>
      </c>
      <c r="U204" s="42">
        <f>'2025'!O34</f>
        <v>2.5773195876288658E-2</v>
      </c>
      <c r="V204" s="42">
        <f>'2025'!P34</f>
        <v>0.12965750846819721</v>
      </c>
      <c r="W204" s="42">
        <f>'2025'!Q34</f>
        <v>0.23231571109456442</v>
      </c>
      <c r="X204" s="42">
        <f>'2025'!R34</f>
        <v>0.2369186046511628</v>
      </c>
      <c r="Y204" s="42">
        <f>'2025'!S34</f>
        <v>0.2369186046511628</v>
      </c>
      <c r="Z204" s="42">
        <f>'2025'!T34</f>
        <v>0.13030523255813956</v>
      </c>
      <c r="AA204" s="42">
        <f>'2025'!U34</f>
        <v>9.4557616296746735E-2</v>
      </c>
      <c r="AB204" s="42">
        <f>'2025'!V34</f>
        <v>0.10648978128361419</v>
      </c>
      <c r="AC204" s="42">
        <f>'2025'!W34</f>
        <v>0.10648978128361419</v>
      </c>
      <c r="AD204" s="43">
        <f>'2025'!X34</f>
        <v>5.8569379705987808E-2</v>
      </c>
      <c r="AE204" s="44">
        <f>'2025'!Y34</f>
        <v>23.260273972602739</v>
      </c>
      <c r="AF204" s="45">
        <f>'2025'!Z34</f>
        <v>98.434482121861066</v>
      </c>
      <c r="AG204" s="45">
        <f>'2025'!AA34</f>
        <v>26.91509621106923</v>
      </c>
      <c r="AH204" s="45">
        <f>'2025'!AB34</f>
        <v>0.24812030075187969</v>
      </c>
      <c r="AI204" s="45">
        <f>'2025'!AC34</f>
        <v>6.8897058823529411</v>
      </c>
      <c r="AJ204" s="45">
        <f t="shared" si="4"/>
        <v>12.676923076923076</v>
      </c>
      <c r="AK204" s="45">
        <f t="shared" si="43"/>
        <v>0.11333333333333333</v>
      </c>
      <c r="AL204" s="45">
        <f>'2025'!AD34</f>
        <v>95.6</v>
      </c>
      <c r="AM204" s="45">
        <f>'2025'!AE34</f>
        <v>4.22</v>
      </c>
      <c r="AN204" s="46">
        <f>'2025'!AF34</f>
        <v>43.4</v>
      </c>
      <c r="AO204" s="47">
        <f>'2025'!AG34</f>
        <v>1</v>
      </c>
      <c r="AP204" s="48">
        <f>'2025'!AH34</f>
        <v>6</v>
      </c>
      <c r="AQ204" s="48">
        <f>'2025'!AI34</f>
        <v>0</v>
      </c>
      <c r="AR204" s="48">
        <f>'2025'!AJ34</f>
        <v>4</v>
      </c>
      <c r="AS204" s="48">
        <f>'2025'!AK34</f>
        <v>6</v>
      </c>
      <c r="AT204" s="48">
        <f>'2025'!AL34</f>
        <v>6</v>
      </c>
      <c r="AU204" s="48">
        <f>'2025'!AM34</f>
        <v>4</v>
      </c>
      <c r="AV204" s="48">
        <f>'2025'!AN34</f>
        <v>6</v>
      </c>
      <c r="AW204" s="49">
        <f>'2025'!AO34</f>
        <v>0</v>
      </c>
      <c r="AX204" s="50">
        <f>'2025'!AP34</f>
        <v>0</v>
      </c>
      <c r="AY204" s="55">
        <f>'2025'!AQ34</f>
        <v>0</v>
      </c>
      <c r="AZ204" s="56">
        <f>'2025'!AR34</f>
        <v>1</v>
      </c>
      <c r="BA204" s="56">
        <f>'2025'!AS34</f>
        <v>0</v>
      </c>
      <c r="BB204" s="56">
        <f>'2025'!AT34</f>
        <v>0</v>
      </c>
      <c r="BC204" s="56">
        <f>'2025'!AU34</f>
        <v>0</v>
      </c>
      <c r="BD204" s="56">
        <f>'2025'!AV34</f>
        <v>0</v>
      </c>
      <c r="BE204" s="57">
        <f>'2025'!AW34</f>
        <v>0</v>
      </c>
      <c r="BF204" s="57">
        <f>'2025'!AX34</f>
        <v>0</v>
      </c>
      <c r="BG204" s="57">
        <f>'2025'!AY34</f>
        <v>0</v>
      </c>
      <c r="BH204" s="57">
        <f>'2025'!AZ34</f>
        <v>0</v>
      </c>
      <c r="BI204" s="56">
        <f>'2025'!BA34</f>
        <v>0</v>
      </c>
      <c r="BJ204" s="56">
        <f>'2025'!BB34</f>
        <v>0</v>
      </c>
      <c r="BK204" s="56">
        <f>'2025'!BC34</f>
        <v>0</v>
      </c>
      <c r="BL204" s="56">
        <f>'2025'!BD34</f>
        <v>0</v>
      </c>
      <c r="BM204" s="58">
        <f>'2025'!BE34</f>
        <v>0</v>
      </c>
      <c r="BN204" s="55">
        <f>'2025'!BF34</f>
        <v>80</v>
      </c>
      <c r="BO204" s="56">
        <f>'2025'!BG34</f>
        <v>1317</v>
      </c>
      <c r="BP204" s="56">
        <f>'2025'!BH34</f>
        <v>0</v>
      </c>
      <c r="BQ204" s="56">
        <f>'2025'!BI34</f>
        <v>13</v>
      </c>
      <c r="BR204" s="56">
        <f>'2025'!BJ34</f>
        <v>23</v>
      </c>
      <c r="BS204" s="56">
        <f>'2025'!BK34</f>
        <v>2</v>
      </c>
      <c r="BT204" s="57">
        <f>'2025'!BL34</f>
        <v>3.4782608695652173</v>
      </c>
      <c r="BU204" s="57">
        <f>'2025'!BM34</f>
        <v>19.100000000000001</v>
      </c>
      <c r="BV204" s="57">
        <f>'2025'!BN34</f>
        <v>2.39</v>
      </c>
      <c r="BW204" s="57">
        <f>'2025'!BO34</f>
        <v>0</v>
      </c>
      <c r="BX204" s="56">
        <f>'2025'!BP34</f>
        <v>5</v>
      </c>
      <c r="BY204" s="56">
        <f>'2025'!BQ34</f>
        <v>1981</v>
      </c>
      <c r="BZ204" s="56">
        <f>'2025'!BR34</f>
        <v>2</v>
      </c>
      <c r="CA204" s="56">
        <f>'2025'!BS34</f>
        <v>0</v>
      </c>
      <c r="CB204" s="58">
        <f>'2025'!BT34</f>
        <v>12</v>
      </c>
      <c r="CC204" s="55">
        <f>'2025'!BU34</f>
        <v>478</v>
      </c>
      <c r="CD204" s="56">
        <f>'2025'!BV34</f>
        <v>1864</v>
      </c>
      <c r="CE204" s="56">
        <f>'2025'!BW34</f>
        <v>2</v>
      </c>
      <c r="CF204" s="56">
        <f>'2025'!BX34</f>
        <v>15</v>
      </c>
      <c r="CG204" s="56">
        <f>'2025'!BY34</f>
        <v>72</v>
      </c>
      <c r="CH204" s="56">
        <f>'2025'!BZ34</f>
        <v>15</v>
      </c>
      <c r="CI204" s="57">
        <f>'2025'!CA34</f>
        <v>6.6388888888888893</v>
      </c>
      <c r="CJ204" s="57">
        <f>'2025'!CB34</f>
        <v>87.3</v>
      </c>
      <c r="CK204" s="57">
        <f>'2025'!CC34</f>
        <v>4.32</v>
      </c>
      <c r="CL204" s="57">
        <f>'2025'!CD34</f>
        <v>48.7</v>
      </c>
      <c r="CM204" s="56">
        <f>'2025'!CE34</f>
        <v>211</v>
      </c>
      <c r="CN204" s="56">
        <f>'2025'!CF34</f>
        <v>3450</v>
      </c>
      <c r="CO204" s="56">
        <f>'2025'!CG34</f>
        <v>22</v>
      </c>
      <c r="CP204" s="56">
        <f>'2025'!CH34</f>
        <v>3</v>
      </c>
      <c r="CQ204" s="58">
        <f>'2025'!CI34</f>
        <v>33</v>
      </c>
      <c r="CR204" s="55">
        <f>'2025'!CJ34</f>
        <v>937</v>
      </c>
      <c r="CS204" s="56">
        <f>'2025'!CK34</f>
        <v>2083</v>
      </c>
      <c r="CT204" s="56">
        <f>'2025'!CL34</f>
        <v>15</v>
      </c>
      <c r="CU204" s="56">
        <f>'2025'!CM34</f>
        <v>25</v>
      </c>
      <c r="CV204" s="56">
        <f>'2025'!CN34</f>
        <v>136</v>
      </c>
      <c r="CW204" s="56">
        <f>'2025'!CO34</f>
        <v>30</v>
      </c>
      <c r="CX204" s="57">
        <f>'2025'!CP34</f>
        <v>6.8897058823529411</v>
      </c>
      <c r="CY204" s="57">
        <f>'2025'!CQ34</f>
        <v>78</v>
      </c>
      <c r="CZ204" s="57">
        <f>'2025'!CR34</f>
        <v>3.78</v>
      </c>
      <c r="DA204" s="57">
        <f>'2025'!CS34</f>
        <v>43.4</v>
      </c>
      <c r="DB204" s="56">
        <f>'2025'!CT34</f>
        <v>311</v>
      </c>
      <c r="DC204" s="56">
        <f>'2025'!CU34</f>
        <v>3289</v>
      </c>
      <c r="DD204" s="56">
        <f>'2025'!CV34</f>
        <v>24</v>
      </c>
      <c r="DE204" s="56">
        <f>'2025'!CW34</f>
        <v>3</v>
      </c>
      <c r="DF204" s="58">
        <f>'2025'!CX34</f>
        <v>27</v>
      </c>
      <c r="DG204" s="55">
        <f>'2025'!CY34</f>
        <v>844</v>
      </c>
      <c r="DH204" s="56">
        <f>'2025'!CZ34</f>
        <v>2027</v>
      </c>
      <c r="DI204" s="56">
        <f>'2025'!DA34</f>
        <v>6</v>
      </c>
      <c r="DJ204" s="56">
        <f>'2025'!DB34</f>
        <v>22</v>
      </c>
      <c r="DK204" s="56">
        <f>'2025'!DC34</f>
        <v>133</v>
      </c>
      <c r="DL204" s="56">
        <f>'2025'!DD34</f>
        <v>33</v>
      </c>
      <c r="DM204" s="57">
        <f>'2025'!DE34</f>
        <v>6.3458646616541357</v>
      </c>
      <c r="DN204" s="57">
        <f>'2025'!DF34</f>
        <v>95.6</v>
      </c>
      <c r="DO204" s="57">
        <f>'2025'!DG34</f>
        <v>4.22</v>
      </c>
      <c r="DP204" s="57">
        <f>'2025'!DH34</f>
        <v>41.6</v>
      </c>
      <c r="DQ204" s="56">
        <f>'2025'!DI34</f>
        <v>297</v>
      </c>
      <c r="DR204" s="56">
        <f>'2025'!DJ34</f>
        <v>2789</v>
      </c>
      <c r="DS204" s="56">
        <f>'2025'!DK34</f>
        <v>17</v>
      </c>
      <c r="DT204" s="56">
        <f>'2025'!DL34</f>
        <v>5</v>
      </c>
      <c r="DU204" s="58">
        <f>'2025'!DM34</f>
        <v>29</v>
      </c>
    </row>
    <row r="205" spans="1:125" ht="15.75" customHeight="1" x14ac:dyDescent="0.2">
      <c r="A205" s="33">
        <f t="shared" si="0"/>
        <v>203</v>
      </c>
      <c r="B205" s="11">
        <f>'2019'!A24</f>
        <v>22</v>
      </c>
      <c r="C205" s="11">
        <v>2019</v>
      </c>
      <c r="D205" s="34" t="str">
        <f>'2019'!B24</f>
        <v>Kerrith Whyte Jr.</v>
      </c>
      <c r="E205" s="14">
        <f>'2019'!C24</f>
        <v>4.0333333333333341</v>
      </c>
      <c r="F205" s="14">
        <f t="shared" si="6"/>
        <v>18.099999999999998</v>
      </c>
      <c r="G205" s="35">
        <f t="shared" si="2"/>
        <v>-1.3197949866251248</v>
      </c>
      <c r="H205" s="36" t="str">
        <f>'2019'!D24</f>
        <v>FAU</v>
      </c>
      <c r="I205" s="37">
        <f>'2019'!E24</f>
        <v>10</v>
      </c>
      <c r="J205" s="38">
        <f>'2019'!F24</f>
        <v>35369</v>
      </c>
      <c r="K205" s="39">
        <f>'2019'!G24</f>
        <v>28.504109589041096</v>
      </c>
      <c r="L205" s="39" t="str">
        <f>'2019'!H24</f>
        <v>RS JR</v>
      </c>
      <c r="M205" s="39">
        <f>'2019'!I24</f>
        <v>22.495890410958904</v>
      </c>
      <c r="N205" s="39" t="str">
        <f t="shared" si="3"/>
        <v>DYNAMIC</v>
      </c>
      <c r="O205" s="39" t="str">
        <f t="shared" si="9"/>
        <v>HORSE</v>
      </c>
      <c r="P205" s="37">
        <f>'2019'!J24</f>
        <v>70</v>
      </c>
      <c r="Q205" s="37">
        <f>'2019'!K24</f>
        <v>204</v>
      </c>
      <c r="R205" s="37">
        <f>'2019'!L24</f>
        <v>4.37</v>
      </c>
      <c r="S205" s="40">
        <f>'2019'!M24</f>
        <v>222</v>
      </c>
      <c r="T205" s="41">
        <f>'2019'!N24</f>
        <v>0</v>
      </c>
      <c r="U205" s="42">
        <f>'2019'!O24</f>
        <v>0</v>
      </c>
      <c r="V205" s="42">
        <f>'2019'!P24</f>
        <v>3.4735300272023435E-2</v>
      </c>
      <c r="W205" s="42">
        <f>'2019'!Q24</f>
        <v>5.8047871578042136E-2</v>
      </c>
      <c r="X205" s="42">
        <f>'2019'!R24</f>
        <v>0.1771667246780369</v>
      </c>
      <c r="Y205" s="42">
        <f>'2019'!S24</f>
        <v>0.1771667246780369</v>
      </c>
      <c r="Z205" s="42">
        <f>'2019'!T24</f>
        <v>0.10630003480682214</v>
      </c>
      <c r="AA205" s="42">
        <f>'2019'!U24</f>
        <v>2.0113979215554811E-2</v>
      </c>
      <c r="AB205" s="42">
        <f>'2019'!V24</f>
        <v>5.8368495077355836E-2</v>
      </c>
      <c r="AC205" s="42">
        <f>'2019'!W24</f>
        <v>5.8368495077355836E-2</v>
      </c>
      <c r="AD205" s="43">
        <f>'2019'!X24</f>
        <v>3.5021097046413499E-2</v>
      </c>
      <c r="AE205" s="44">
        <f>'2019'!Y24</f>
        <v>21.846575342465755</v>
      </c>
      <c r="AF205" s="45">
        <f>'2019'!Z24</f>
        <v>111.8753521122639</v>
      </c>
      <c r="AG205" s="45">
        <f>'2019'!AA24</f>
        <v>29.267755102040816</v>
      </c>
      <c r="AH205" s="45">
        <f>'2019'!AB24</f>
        <v>0.24812030075187969</v>
      </c>
      <c r="AI205" s="45">
        <f>'2019'!AC24</f>
        <v>6.4</v>
      </c>
      <c r="AJ205" s="45">
        <f t="shared" si="4"/>
        <v>10.291666666666666</v>
      </c>
      <c r="AK205" s="45">
        <f t="shared" si="43"/>
        <v>7.6388888888888895E-2</v>
      </c>
      <c r="AL205" s="45">
        <f>'2019'!AD24</f>
        <v>92.7</v>
      </c>
      <c r="AM205" s="45">
        <f>'2019'!AE24</f>
        <v>3.92</v>
      </c>
      <c r="AN205" s="46">
        <f>'2019'!AF24</f>
        <v>46.5</v>
      </c>
      <c r="AO205" s="47">
        <f>'2019'!AG24</f>
        <v>0</v>
      </c>
      <c r="AP205" s="48">
        <f>'2019'!AH24</f>
        <v>3</v>
      </c>
      <c r="AQ205" s="48">
        <f>'2019'!AI24</f>
        <v>2</v>
      </c>
      <c r="AR205" s="48">
        <f t="shared" ref="AR205:AR209" si="73">IF(AF205&gt;113.25,10,IF(AF205&gt;=107.84,9,IF(AF205&gt;=105.37,8,IF(AF205&gt;=103.25,7,IF(AF205&gt;=100.55,6,IF(AF205&gt;=98.75,5,IF(AF205&gt;=96.08,4,IF(AF205&gt;=94.39,3,IF(AF205&gt;=88.43,2,IF(AF205&gt;=85.16,1,IF(AF205&lt;85.16,0,FALSE)))))))))))</f>
        <v>9</v>
      </c>
      <c r="AS205" s="48">
        <f>'2019'!AK24</f>
        <v>6</v>
      </c>
      <c r="AT205" s="48">
        <f>'2019'!AL24</f>
        <v>4</v>
      </c>
      <c r="AU205" s="48">
        <f>'2019'!AM24</f>
        <v>3</v>
      </c>
      <c r="AV205" s="48">
        <f>'2019'!AN24</f>
        <v>4</v>
      </c>
      <c r="AW205" s="49" t="str">
        <f>IF(S205=1,10,IF(S205=2,7,IF(S205=3,6,IF(S205=4,4,IF(S205=5,3,IF(S205=6,2,IF(S205=7,1,IF(S205=0,0,"-"))))))))</f>
        <v>-</v>
      </c>
      <c r="AX205" s="50">
        <f>'2019'!AP24</f>
        <v>0.5</v>
      </c>
      <c r="AY205" s="55">
        <f>'2019'!AQ24</f>
        <v>0</v>
      </c>
      <c r="AZ205" s="56">
        <f>'2019'!AR24</f>
        <v>1963</v>
      </c>
      <c r="BA205" s="56">
        <f>'2019'!AS24</f>
        <v>0</v>
      </c>
      <c r="BB205" s="56">
        <f>'2019'!AT24</f>
        <v>14</v>
      </c>
      <c r="BC205" s="56">
        <f>'2019'!AU24</f>
        <v>0</v>
      </c>
      <c r="BD205" s="56">
        <f>'2019'!AV24</f>
        <v>0</v>
      </c>
      <c r="BE205" s="57">
        <f>'2019'!AW24</f>
        <v>0</v>
      </c>
      <c r="BF205" s="57">
        <f>'2019'!AX24</f>
        <v>0</v>
      </c>
      <c r="BG205" s="57">
        <f>'2019'!AY24</f>
        <v>0</v>
      </c>
      <c r="BH205" s="57">
        <f>'2019'!AZ24</f>
        <v>0</v>
      </c>
      <c r="BI205" s="56">
        <f>'2019'!BA24</f>
        <v>0</v>
      </c>
      <c r="BJ205" s="56">
        <f>'2019'!BB24</f>
        <v>2394</v>
      </c>
      <c r="BK205" s="56">
        <f>'2019'!BC24</f>
        <v>0</v>
      </c>
      <c r="BL205" s="56">
        <f>'2019'!BD24</f>
        <v>0</v>
      </c>
      <c r="BM205" s="58">
        <f>'2019'!BE24</f>
        <v>18</v>
      </c>
      <c r="BN205" s="55">
        <f>'2019'!BF24</f>
        <v>0</v>
      </c>
      <c r="BO205" s="56">
        <f>'2019'!BG24</f>
        <v>1961</v>
      </c>
      <c r="BP205" s="56">
        <f>'2019'!BH24</f>
        <v>0</v>
      </c>
      <c r="BQ205" s="56">
        <f>'2019'!BI24</f>
        <v>15</v>
      </c>
      <c r="BR205" s="56">
        <f>'2019'!BJ24</f>
        <v>0</v>
      </c>
      <c r="BS205" s="56">
        <f>'2019'!BK24</f>
        <v>0</v>
      </c>
      <c r="BT205" s="57">
        <f>'2019'!BL24</f>
        <v>0</v>
      </c>
      <c r="BU205" s="57">
        <f>'2019'!BM24</f>
        <v>0</v>
      </c>
      <c r="BV205" s="57">
        <f>'2019'!BN24</f>
        <v>0</v>
      </c>
      <c r="BW205" s="57">
        <f>'2019'!BO24</f>
        <v>0</v>
      </c>
      <c r="BX205" s="56">
        <f>'2019'!BP24</f>
        <v>0</v>
      </c>
      <c r="BY205" s="56">
        <f>'2019'!BQ24</f>
        <v>2557</v>
      </c>
      <c r="BZ205" s="56">
        <f>'2019'!BR24</f>
        <v>0</v>
      </c>
      <c r="CA205" s="56">
        <f>'2019'!BS24</f>
        <v>0</v>
      </c>
      <c r="CB205" s="58">
        <f>'2019'!BT24</f>
        <v>12</v>
      </c>
      <c r="CC205" s="55">
        <f>'2019'!BU24</f>
        <v>145</v>
      </c>
      <c r="CD205" s="56">
        <f>'2019'!BV24</f>
        <v>2258</v>
      </c>
      <c r="CE205" s="56">
        <f>'2019'!BW24</f>
        <v>1</v>
      </c>
      <c r="CF205" s="56">
        <f>'2019'!BX24</f>
        <v>31</v>
      </c>
      <c r="CG205" s="56">
        <f>'2019'!BY24</f>
        <v>42</v>
      </c>
      <c r="CH205" s="56">
        <f>'2019'!BZ24</f>
        <v>5</v>
      </c>
      <c r="CI205" s="57">
        <f>'2019'!CA24</f>
        <v>3.5</v>
      </c>
      <c r="CJ205" s="57">
        <f>'2019'!CB24</f>
        <v>50.3</v>
      </c>
      <c r="CK205" s="57">
        <f>'2019'!CC24</f>
        <v>2.95</v>
      </c>
      <c r="CL205" s="57">
        <f>'2019'!CD24</f>
        <v>15.2</v>
      </c>
      <c r="CM205" s="56">
        <f>'2019'!CE24</f>
        <v>21</v>
      </c>
      <c r="CN205" s="56">
        <f>'2019'!CF24</f>
        <v>2521</v>
      </c>
      <c r="CO205" s="56">
        <f>'2019'!CG24</f>
        <v>5</v>
      </c>
      <c r="CP205" s="56">
        <f>'2019'!CH24</f>
        <v>0</v>
      </c>
      <c r="CQ205" s="58">
        <f>'2019'!CI24</f>
        <v>9</v>
      </c>
      <c r="CR205" s="55">
        <f>'2019'!CJ24</f>
        <v>345</v>
      </c>
      <c r="CS205" s="56">
        <f>'2019'!CK24</f>
        <v>3994</v>
      </c>
      <c r="CT205" s="56">
        <f>'2019'!CL24</f>
        <v>2</v>
      </c>
      <c r="CU205" s="56">
        <f>'2019'!CM24</f>
        <v>52</v>
      </c>
      <c r="CV205" s="56">
        <f>'2019'!CN24</f>
        <v>56</v>
      </c>
      <c r="CW205" s="56">
        <f>'2019'!CO24</f>
        <v>6</v>
      </c>
      <c r="CX205" s="57">
        <f>'2019'!CP24</f>
        <v>6.2</v>
      </c>
      <c r="CY205" s="57">
        <f>'2019'!CQ24</f>
        <v>27.7</v>
      </c>
      <c r="CZ205" s="57">
        <f>'2019'!CR24</f>
        <v>2.54</v>
      </c>
      <c r="DA205" s="57">
        <f>'2019'!CS24</f>
        <v>41.2</v>
      </c>
      <c r="DB205" s="56">
        <f>'2019'!CT24</f>
        <v>60</v>
      </c>
      <c r="DC205" s="56">
        <f>'2019'!CU24</f>
        <v>2983</v>
      </c>
      <c r="DD205" s="56">
        <f>'2019'!CV24</f>
        <v>8</v>
      </c>
      <c r="DE205" s="56">
        <f>'2019'!CW24</f>
        <v>0</v>
      </c>
      <c r="DF205" s="58">
        <f>'2019'!CX24</f>
        <v>21</v>
      </c>
      <c r="DG205" s="55">
        <f>'2019'!CY24</f>
        <v>852</v>
      </c>
      <c r="DH205" s="56">
        <f>'2019'!CZ24</f>
        <v>2902</v>
      </c>
      <c r="DI205" s="56">
        <f>'2019'!DA24</f>
        <v>8</v>
      </c>
      <c r="DJ205" s="56">
        <f>'2019'!DB24</f>
        <v>35</v>
      </c>
      <c r="DK205" s="56">
        <f>'2019'!DC24</f>
        <v>133</v>
      </c>
      <c r="DL205" s="56">
        <f>'2019'!DD24</f>
        <v>33</v>
      </c>
      <c r="DM205" s="57">
        <f>'2019'!DE24</f>
        <v>6.4</v>
      </c>
      <c r="DN205" s="57">
        <f>'2019'!DF24</f>
        <v>92.7</v>
      </c>
      <c r="DO205" s="57">
        <f>'2019'!DG24</f>
        <v>3.92</v>
      </c>
      <c r="DP205" s="57">
        <f>'2019'!DH24</f>
        <v>46.5</v>
      </c>
      <c r="DQ205" s="56">
        <f>'2019'!DI24</f>
        <v>166</v>
      </c>
      <c r="DR205" s="56">
        <f>'2019'!DJ24</f>
        <v>2844</v>
      </c>
      <c r="DS205" s="56">
        <f>'2019'!DK24</f>
        <v>11</v>
      </c>
      <c r="DT205" s="56">
        <f>'2019'!DL24</f>
        <v>0</v>
      </c>
      <c r="DU205" s="58">
        <f>'2019'!DM24</f>
        <v>14</v>
      </c>
    </row>
    <row r="206" spans="1:125" ht="15.75" customHeight="1" x14ac:dyDescent="0.2">
      <c r="A206" s="33">
        <f t="shared" si="0"/>
        <v>204</v>
      </c>
      <c r="B206" s="11">
        <f>'2023'!A23</f>
        <v>21</v>
      </c>
      <c r="C206" s="11">
        <v>2023</v>
      </c>
      <c r="D206" s="34" t="str">
        <f>'2023'!B23</f>
        <v>Xazavian Valladay</v>
      </c>
      <c r="E206" s="14">
        <f>'2023'!C23</f>
        <v>4.0055555555555564</v>
      </c>
      <c r="F206" s="14">
        <f t="shared" si="6"/>
        <v>17.7</v>
      </c>
      <c r="G206" s="35">
        <f t="shared" si="2"/>
        <v>-1.3312189504473242</v>
      </c>
      <c r="H206" s="36" t="str">
        <f>'2023'!D23</f>
        <v>Arizona State</v>
      </c>
      <c r="I206" s="37">
        <f>'2023'!E23</f>
        <v>4</v>
      </c>
      <c r="J206" s="38">
        <f>'2023'!F23</f>
        <v>35979</v>
      </c>
      <c r="K206" s="39">
        <f>'2023'!G23</f>
        <v>26.832876712328765</v>
      </c>
      <c r="L206" s="39" t="str">
        <f>'2023'!H23</f>
        <v>RS SR</v>
      </c>
      <c r="M206" s="39">
        <f>'2023'!I23</f>
        <v>24.832876712328765</v>
      </c>
      <c r="N206" s="39" t="str">
        <f t="shared" si="3"/>
        <v>BELL COW</v>
      </c>
      <c r="O206" s="39" t="str">
        <f t="shared" si="9"/>
        <v>PLODDER</v>
      </c>
      <c r="P206" s="37">
        <f>'2023'!J23</f>
        <v>72</v>
      </c>
      <c r="Q206" s="37">
        <f>'2023'!K23</f>
        <v>201</v>
      </c>
      <c r="R206" s="37">
        <f>'2023'!L23</f>
        <v>4.55</v>
      </c>
      <c r="S206" s="40">
        <f>'2023'!M23</f>
        <v>0</v>
      </c>
      <c r="T206" s="41">
        <f>'2023'!N23</f>
        <v>0.11010330057949105</v>
      </c>
      <c r="U206" s="42">
        <f>'2023'!O23</f>
        <v>0.32310390179745724</v>
      </c>
      <c r="V206" s="42">
        <f>'2023'!P23</f>
        <v>0.29056772463120251</v>
      </c>
      <c r="W206" s="42">
        <f>'2023'!Q23</f>
        <v>0.26628313129237724</v>
      </c>
      <c r="X206" s="42">
        <f>'2023'!R23</f>
        <v>0.31876883340507967</v>
      </c>
      <c r="Y206" s="42">
        <f>'2023'!S23</f>
        <v>0.32093636760126842</v>
      </c>
      <c r="Z206" s="42">
        <f>'2023'!T23</f>
        <v>0.28884273084114159</v>
      </c>
      <c r="AA206" s="42">
        <f>'2023'!U23</f>
        <v>0.11016548463356975</v>
      </c>
      <c r="AB206" s="42">
        <f>'2023'!V23</f>
        <v>9.560039695666557E-2</v>
      </c>
      <c r="AC206" s="42">
        <f>'2023'!W23</f>
        <v>0.10288294079511766</v>
      </c>
      <c r="AD206" s="43">
        <f>'2023'!X23</f>
        <v>9.2594646715605897E-2</v>
      </c>
      <c r="AE206" s="44">
        <f>'2023'!Y23</f>
        <v>21.17808219178082</v>
      </c>
      <c r="AF206" s="45">
        <f>'2023'!Z23</f>
        <v>93.795168180992491</v>
      </c>
      <c r="AG206" s="45">
        <f>'2023'!AA23</f>
        <v>27.257523148148149</v>
      </c>
      <c r="AH206" s="45">
        <f>'2023'!AB23</f>
        <v>0.20465116279069767</v>
      </c>
      <c r="AI206" s="45">
        <f>'2023'!AC23</f>
        <v>5.5</v>
      </c>
      <c r="AJ206" s="45">
        <f t="shared" si="4"/>
        <v>10.392857142857142</v>
      </c>
      <c r="AK206" s="45">
        <f t="shared" si="43"/>
        <v>0.14682539682539683</v>
      </c>
      <c r="AL206" s="45">
        <f>'2023'!AD23</f>
        <v>70.599999999999994</v>
      </c>
      <c r="AM206" s="45">
        <f>'2023'!AE23</f>
        <v>3.56</v>
      </c>
      <c r="AN206" s="46">
        <f>'2023'!AF23</f>
        <v>41.7</v>
      </c>
      <c r="AO206" s="47">
        <f>'2023'!AG23</f>
        <v>8</v>
      </c>
      <c r="AP206" s="48">
        <f>'2023'!AH23</f>
        <v>9</v>
      </c>
      <c r="AQ206" s="48">
        <f>'2023'!AI23</f>
        <v>3</v>
      </c>
      <c r="AR206" s="48">
        <f t="shared" si="73"/>
        <v>2</v>
      </c>
      <c r="AS206" s="48">
        <f>'2023'!AK23</f>
        <v>4</v>
      </c>
      <c r="AT206" s="48">
        <f>'2023'!AL23</f>
        <v>1</v>
      </c>
      <c r="AU206" s="48">
        <f>'2023'!AM23</f>
        <v>1</v>
      </c>
      <c r="AV206" s="48">
        <f>'2023'!AN23</f>
        <v>2</v>
      </c>
      <c r="AW206" s="49">
        <f>'2023'!AO23</f>
        <v>0</v>
      </c>
      <c r="AX206" s="50">
        <f>'2023'!AP23</f>
        <v>0</v>
      </c>
      <c r="AY206" s="55">
        <f>'2023'!AQ23</f>
        <v>402</v>
      </c>
      <c r="AZ206" s="56">
        <f>'2023'!AR23</f>
        <v>2393</v>
      </c>
      <c r="BA206" s="56">
        <f>'2023'!AS23</f>
        <v>3</v>
      </c>
      <c r="BB206" s="56">
        <f>'2023'!AT23</f>
        <v>19</v>
      </c>
      <c r="BC206" s="56">
        <f>'2023'!AU23</f>
        <v>72</v>
      </c>
      <c r="BD206" s="56">
        <f>'2023'!AV23</f>
        <v>11</v>
      </c>
      <c r="BE206" s="57">
        <f>'2023'!AW23</f>
        <v>5.6</v>
      </c>
      <c r="BF206" s="57">
        <f>'2023'!AX23</f>
        <v>38.200000000000003</v>
      </c>
      <c r="BG206" s="57">
        <f>'2023'!AY23</f>
        <v>2.64</v>
      </c>
      <c r="BH206" s="57">
        <f>'2023'!AZ23</f>
        <v>53</v>
      </c>
      <c r="BI206" s="56">
        <f>'2023'!BA23</f>
        <v>35</v>
      </c>
      <c r="BJ206" s="56">
        <f>'2023'!BB23</f>
        <v>1576</v>
      </c>
      <c r="BK206" s="56">
        <f>'2023'!BC23</f>
        <v>0</v>
      </c>
      <c r="BL206" s="56">
        <f>'2023'!BD23</f>
        <v>0</v>
      </c>
      <c r="BM206" s="58">
        <f>'2023'!BE23</f>
        <v>8</v>
      </c>
      <c r="BN206" s="55">
        <f>'2023'!BF23</f>
        <v>1263</v>
      </c>
      <c r="BO206" s="56">
        <f>'2023'!BG23</f>
        <v>2792</v>
      </c>
      <c r="BP206" s="56">
        <f>'2023'!BH23</f>
        <v>6</v>
      </c>
      <c r="BQ206" s="56">
        <f>'2023'!BI23</f>
        <v>27</v>
      </c>
      <c r="BR206" s="56">
        <f>'2023'!BJ23</f>
        <v>247</v>
      </c>
      <c r="BS206" s="56">
        <f>'2023'!BK23</f>
        <v>33</v>
      </c>
      <c r="BT206" s="57">
        <f>'2023'!BL23</f>
        <v>5.0999999999999996</v>
      </c>
      <c r="BU206" s="57">
        <f>'2023'!BM23</f>
        <v>48.1</v>
      </c>
      <c r="BV206" s="57">
        <f>'2023'!BN23</f>
        <v>3.45</v>
      </c>
      <c r="BW206" s="57">
        <f>'2023'!BO23</f>
        <v>37.9</v>
      </c>
      <c r="BX206" s="56">
        <f>'2023'!BP23</f>
        <v>211</v>
      </c>
      <c r="BY206" s="56">
        <f>'2023'!BQ23</f>
        <v>1770</v>
      </c>
      <c r="BZ206" s="56">
        <f>'2023'!BR23</f>
        <v>11</v>
      </c>
      <c r="CA206" s="56">
        <f>'2023'!BS23</f>
        <v>0</v>
      </c>
      <c r="CB206" s="58">
        <f>'2023'!BT23</f>
        <v>11</v>
      </c>
      <c r="CC206" s="55">
        <f>'2023'!BU23</f>
        <v>545</v>
      </c>
      <c r="CD206" s="56">
        <f>'2023'!BV23</f>
        <v>1317</v>
      </c>
      <c r="CE206" s="56">
        <f>'2023'!BW23</f>
        <v>4</v>
      </c>
      <c r="CF206" s="56">
        <f>'2023'!BX23</f>
        <v>16</v>
      </c>
      <c r="CG206" s="56">
        <f>'2023'!BY23</f>
        <v>99</v>
      </c>
      <c r="CH206" s="56">
        <f>'2023'!BZ23</f>
        <v>29</v>
      </c>
      <c r="CI206" s="57">
        <f>'2023'!CA23</f>
        <v>5.5</v>
      </c>
      <c r="CJ206" s="57">
        <f>'2023'!CB23</f>
        <v>93.9</v>
      </c>
      <c r="CK206" s="57">
        <f>'2023'!CC23</f>
        <v>3.39</v>
      </c>
      <c r="CL206" s="57">
        <f>'2023'!CD23</f>
        <v>40.6</v>
      </c>
      <c r="CM206" s="56">
        <f>'2023'!CE23</f>
        <v>105</v>
      </c>
      <c r="CN206" s="56">
        <f>'2023'!CF23</f>
        <v>920</v>
      </c>
      <c r="CO206" s="56">
        <f>'2023'!CG23</f>
        <v>13</v>
      </c>
      <c r="CP206" s="56">
        <f>'2023'!CH23</f>
        <v>0</v>
      </c>
      <c r="CQ206" s="58">
        <f>'2023'!CI23</f>
        <v>1</v>
      </c>
      <c r="CR206" s="55">
        <f>'2023'!CJ23</f>
        <v>1063</v>
      </c>
      <c r="CS206" s="56">
        <f>'2023'!CK23</f>
        <v>2752</v>
      </c>
      <c r="CT206" s="56">
        <f>'2023'!CL23</f>
        <v>6</v>
      </c>
      <c r="CU206" s="56">
        <f>'2023'!CM23</f>
        <v>24</v>
      </c>
      <c r="CV206" s="56">
        <f>'2023'!CN23</f>
        <v>207</v>
      </c>
      <c r="CW206" s="56">
        <f>'2023'!CO23</f>
        <v>33</v>
      </c>
      <c r="CX206" s="57">
        <f>'2023'!CP23</f>
        <v>5.0999999999999996</v>
      </c>
      <c r="CY206" s="57">
        <f>'2023'!CQ23</f>
        <v>55.7</v>
      </c>
      <c r="CZ206" s="57">
        <f>'2023'!CR23</f>
        <v>3.56</v>
      </c>
      <c r="DA206" s="57">
        <f>'2023'!CS23</f>
        <v>32.200000000000003</v>
      </c>
      <c r="DB206" s="56">
        <f>'2023'!CT23</f>
        <v>233</v>
      </c>
      <c r="DC206" s="56">
        <f>'2023'!CU23</f>
        <v>2115</v>
      </c>
      <c r="DD206" s="56">
        <f>'2023'!CV23</f>
        <v>23</v>
      </c>
      <c r="DE206" s="56">
        <f>'2023'!CW23</f>
        <v>0</v>
      </c>
      <c r="DF206" s="58">
        <f>'2023'!CX23</f>
        <v>15</v>
      </c>
      <c r="DG206" s="55">
        <f>'2023'!CY23</f>
        <v>1192</v>
      </c>
      <c r="DH206" s="56">
        <f>'2023'!CZ23</f>
        <v>1623</v>
      </c>
      <c r="DI206" s="56">
        <f>'2023'!DA23</f>
        <v>16</v>
      </c>
      <c r="DJ206" s="56">
        <f>'2023'!DB23</f>
        <v>21</v>
      </c>
      <c r="DK206" s="56">
        <f>'2023'!DC23</f>
        <v>215</v>
      </c>
      <c r="DL206" s="56">
        <f>'2023'!DD23</f>
        <v>44</v>
      </c>
      <c r="DM206" s="57">
        <f>'2023'!DE23</f>
        <v>5.5</v>
      </c>
      <c r="DN206" s="57">
        <f>'2023'!DF23</f>
        <v>70.599999999999994</v>
      </c>
      <c r="DO206" s="57">
        <f>'2023'!DG23</f>
        <v>3.23</v>
      </c>
      <c r="DP206" s="57">
        <f>'2023'!DH23</f>
        <v>41.7</v>
      </c>
      <c r="DQ206" s="56">
        <f>'2023'!DI23</f>
        <v>289</v>
      </c>
      <c r="DR206" s="56">
        <f>'2023'!DJ23</f>
        <v>3023</v>
      </c>
      <c r="DS206" s="56">
        <f>'2023'!DK23</f>
        <v>37</v>
      </c>
      <c r="DT206" s="56">
        <f>'2023'!DL23</f>
        <v>0</v>
      </c>
      <c r="DU206" s="58">
        <f>'2023'!DM23</f>
        <v>18</v>
      </c>
    </row>
    <row r="207" spans="1:125" ht="15.75" customHeight="1" x14ac:dyDescent="0.2">
      <c r="A207" s="33">
        <f t="shared" si="0"/>
        <v>205</v>
      </c>
      <c r="B207" s="11">
        <f>'2022'!A29</f>
        <v>27</v>
      </c>
      <c r="C207" s="11">
        <v>2022</v>
      </c>
      <c r="D207" s="34" t="str">
        <f>'2022'!B29</f>
        <v>Brittain Brown</v>
      </c>
      <c r="E207" s="14">
        <f>'2022'!C29</f>
        <v>3.9222222222222216</v>
      </c>
      <c r="F207" s="14">
        <f t="shared" si="6"/>
        <v>17.299999999999997</v>
      </c>
      <c r="G207" s="35">
        <f t="shared" si="2"/>
        <v>-1.3654908419139227</v>
      </c>
      <c r="H207" s="36" t="str">
        <f>'2022'!D29</f>
        <v>UCLA</v>
      </c>
      <c r="I207" s="37">
        <f>'2022'!E29</f>
        <v>5</v>
      </c>
      <c r="J207" s="38">
        <f>'2022'!F29</f>
        <v>35713</v>
      </c>
      <c r="K207" s="39">
        <f>'2022'!G29</f>
        <v>27.561643835616437</v>
      </c>
      <c r="L207" s="39" t="str">
        <f>'2022'!H29</f>
        <v>RS SR</v>
      </c>
      <c r="M207" s="39">
        <f>'2022'!I29</f>
        <v>24.564383561643837</v>
      </c>
      <c r="N207" s="39" t="str">
        <f t="shared" si="3"/>
        <v>BELL COW</v>
      </c>
      <c r="O207" s="39" t="str">
        <f t="shared" si="9"/>
        <v>+RECEIVER</v>
      </c>
      <c r="P207" s="37">
        <f>'2022'!J29</f>
        <v>73</v>
      </c>
      <c r="Q207" s="37">
        <f>'2022'!K29</f>
        <v>205</v>
      </c>
      <c r="R207" s="37">
        <f>'2022'!L29</f>
        <v>4.6900000000000004</v>
      </c>
      <c r="S207" s="40">
        <f>'2022'!M29</f>
        <v>250</v>
      </c>
      <c r="T207" s="41">
        <f>'2022'!N29</f>
        <v>0.20315442561205274</v>
      </c>
      <c r="U207" s="42">
        <f>'2022'!O29</f>
        <v>8.2657702194977256E-2</v>
      </c>
      <c r="V207" s="42">
        <f>'2022'!P29</f>
        <v>1.7441860465116279E-2</v>
      </c>
      <c r="W207" s="42">
        <f>'2022'!Q29</f>
        <v>0.1543194683731233</v>
      </c>
      <c r="X207" s="42">
        <f>'2022'!R29</f>
        <v>0.14067220543806647</v>
      </c>
      <c r="Y207" s="42">
        <f>'2022'!S29</f>
        <v>0.17191331552505962</v>
      </c>
      <c r="Z207" s="42">
        <f>'2022'!T29</f>
        <v>0.14612631819630068</v>
      </c>
      <c r="AA207" s="42">
        <f>'2022'!U29</f>
        <v>3.429971416904859E-2</v>
      </c>
      <c r="AB207" s="42">
        <f>'2022'!V29</f>
        <v>4.7531319086219603E-2</v>
      </c>
      <c r="AC207" s="42">
        <f>'2022'!W29</f>
        <v>4.7531319086219603E-2</v>
      </c>
      <c r="AD207" s="43">
        <f>'2022'!X29</f>
        <v>4.0401621223286659E-2</v>
      </c>
      <c r="AE207" s="44">
        <f>'2022'!Y29</f>
        <v>19.904109589041095</v>
      </c>
      <c r="AF207" s="45">
        <f>'2022'!Z29</f>
        <v>84.740785598969893</v>
      </c>
      <c r="AG207" s="45">
        <f>'2022'!AA29</f>
        <v>27.043535372490147</v>
      </c>
      <c r="AH207" s="45">
        <f>'2022'!AB29</f>
        <v>0.22549019607843138</v>
      </c>
      <c r="AI207" s="45">
        <f>'2022'!AC29</f>
        <v>6.6</v>
      </c>
      <c r="AJ207" s="45">
        <f t="shared" si="4"/>
        <v>10.775</v>
      </c>
      <c r="AK207" s="45">
        <f t="shared" si="43"/>
        <v>0.15</v>
      </c>
      <c r="AL207" s="45">
        <f>'2022'!AD29</f>
        <v>98</v>
      </c>
      <c r="AM207" s="45">
        <f>'2022'!AE29</f>
        <v>4.79</v>
      </c>
      <c r="AN207" s="46">
        <f>'2022'!AF29</f>
        <v>52.1</v>
      </c>
      <c r="AO207" s="47">
        <f>'2022'!AG29</f>
        <v>1</v>
      </c>
      <c r="AP207" s="48">
        <f>'2022'!AH29</f>
        <v>4</v>
      </c>
      <c r="AQ207" s="48">
        <f>'2022'!AI29</f>
        <v>5</v>
      </c>
      <c r="AR207" s="48">
        <f t="shared" si="73"/>
        <v>0</v>
      </c>
      <c r="AS207" s="48">
        <f>'2022'!AK29</f>
        <v>5</v>
      </c>
      <c r="AT207" s="48">
        <f>'2022'!AL29</f>
        <v>5</v>
      </c>
      <c r="AU207" s="48">
        <f>'2022'!AM29</f>
        <v>4</v>
      </c>
      <c r="AV207" s="48">
        <f>'2022'!AN29</f>
        <v>8</v>
      </c>
      <c r="AW207" s="49" t="str">
        <f t="shared" ref="AW207:AW209" si="74">IF(S207=1,10,IF(S207=2,7,IF(S207=3,6,IF(S207=4,4,IF(S207=5,3,IF(S207=6,2,IF(S207=7,1,IF(S207=0,0,"-"))))))))</f>
        <v>-</v>
      </c>
      <c r="AX207" s="50">
        <f>'2022'!AP29</f>
        <v>0</v>
      </c>
      <c r="AY207" s="55">
        <f>'2022'!AQ29</f>
        <v>702</v>
      </c>
      <c r="AZ207" s="56">
        <f>'2022'!AR29</f>
        <v>1474</v>
      </c>
      <c r="BA207" s="56">
        <f>'2022'!AS29</f>
        <v>7</v>
      </c>
      <c r="BB207" s="56">
        <f>'2022'!AT29</f>
        <v>19</v>
      </c>
      <c r="BC207" s="56">
        <f>'2022'!AU29</f>
        <v>131</v>
      </c>
      <c r="BD207" s="56">
        <f>'2022'!AV29</f>
        <v>26</v>
      </c>
      <c r="BE207" s="57">
        <f>'2022'!AW29</f>
        <v>5.4</v>
      </c>
      <c r="BF207" s="57">
        <f>'2022'!AX29</f>
        <v>56</v>
      </c>
      <c r="BG207" s="57">
        <f>'2022'!AY29</f>
        <v>3.01</v>
      </c>
      <c r="BH207" s="57">
        <f>'2022'!AZ29</f>
        <v>34.6</v>
      </c>
      <c r="BI207" s="56">
        <f>'2022'!BA29</f>
        <v>161</v>
      </c>
      <c r="BJ207" s="56">
        <f>'2022'!BB29</f>
        <v>2774</v>
      </c>
      <c r="BK207" s="56">
        <f>'2022'!BC29</f>
        <v>14</v>
      </c>
      <c r="BL207" s="56">
        <f>'2022'!BD29</f>
        <v>0</v>
      </c>
      <c r="BM207" s="58">
        <f>'2022'!BE29</f>
        <v>16</v>
      </c>
      <c r="BN207" s="55">
        <f>'2022'!BF29</f>
        <v>374</v>
      </c>
      <c r="BO207" s="56">
        <f>'2022'!BG29</f>
        <v>1858</v>
      </c>
      <c r="BP207" s="56">
        <f>'2022'!BH29</f>
        <v>3</v>
      </c>
      <c r="BQ207" s="56">
        <f>'2022'!BI29</f>
        <v>20</v>
      </c>
      <c r="BR207" s="56">
        <f>'2022'!BJ29</f>
        <v>79</v>
      </c>
      <c r="BS207" s="56">
        <f>'2022'!BK29</f>
        <v>13</v>
      </c>
      <c r="BT207" s="57">
        <f>'2022'!BL29</f>
        <v>4.7</v>
      </c>
      <c r="BU207" s="57">
        <f>'2022'!BM29</f>
        <v>44.2</v>
      </c>
      <c r="BV207" s="57">
        <f>'2022'!BN29</f>
        <v>2.72</v>
      </c>
      <c r="BW207" s="57">
        <f>'2022'!BO29</f>
        <v>30.7</v>
      </c>
      <c r="BX207" s="56">
        <f>'2022'!BP29</f>
        <v>44</v>
      </c>
      <c r="BY207" s="56">
        <f>'2022'!BQ29</f>
        <v>3199</v>
      </c>
      <c r="BZ207" s="56">
        <f>'2022'!BR29</f>
        <v>0</v>
      </c>
      <c r="CA207" s="56">
        <f>'2022'!BS29</f>
        <v>0</v>
      </c>
      <c r="CB207" s="58">
        <f>'2022'!BT29</f>
        <v>31</v>
      </c>
      <c r="CC207" s="55">
        <f>'2022'!BU29</f>
        <v>56</v>
      </c>
      <c r="CD207" s="56">
        <f>'2022'!BV29</f>
        <v>1804</v>
      </c>
      <c r="CE207" s="56">
        <f>'2022'!BW29</f>
        <v>0</v>
      </c>
      <c r="CF207" s="56">
        <f>'2022'!BX29</f>
        <v>16</v>
      </c>
      <c r="CG207" s="56">
        <f>'2022'!BY29</f>
        <v>12</v>
      </c>
      <c r="CH207" s="56">
        <f>'2022'!BZ29</f>
        <v>3</v>
      </c>
      <c r="CI207" s="57">
        <f>'2022'!CA29</f>
        <v>4.7</v>
      </c>
      <c r="CJ207" s="57">
        <f>'2022'!CB29</f>
        <v>73.8</v>
      </c>
      <c r="CK207" s="57">
        <f>'2022'!CC29</f>
        <v>2.58</v>
      </c>
      <c r="CL207" s="57">
        <f>'2022'!CD29</f>
        <v>28.6</v>
      </c>
      <c r="CM207" s="56">
        <f>'2022'!CE29</f>
        <v>13</v>
      </c>
      <c r="CN207" s="56">
        <f>'2022'!CF29</f>
        <v>2152</v>
      </c>
      <c r="CO207" s="56">
        <f>'2022'!CG29</f>
        <v>2</v>
      </c>
      <c r="CP207" s="56">
        <f>'2022'!CH29</f>
        <v>0</v>
      </c>
      <c r="CQ207" s="58">
        <f>'2022'!CI29</f>
        <v>18</v>
      </c>
      <c r="CR207" s="55">
        <f>'2022'!CJ29</f>
        <v>543</v>
      </c>
      <c r="CS207" s="56">
        <f>'2022'!CK29</f>
        <v>1614</v>
      </c>
      <c r="CT207" s="56">
        <f>'2022'!CL29</f>
        <v>4</v>
      </c>
      <c r="CU207" s="56">
        <f>'2022'!CM29</f>
        <v>13</v>
      </c>
      <c r="CV207" s="56">
        <f>'2022'!CN29</f>
        <v>82</v>
      </c>
      <c r="CW207" s="56">
        <f>'2022'!CO29</f>
        <v>16</v>
      </c>
      <c r="CX207" s="57">
        <f>'2022'!CP29</f>
        <v>6.6</v>
      </c>
      <c r="CY207" s="57">
        <f>'2022'!CQ29</f>
        <v>98</v>
      </c>
      <c r="CZ207" s="57">
        <f>'2022'!CR29</f>
        <v>4.79</v>
      </c>
      <c r="DA207" s="57">
        <f>'2022'!CS29</f>
        <v>52.1</v>
      </c>
      <c r="DB207" s="56">
        <f>'2022'!CT29</f>
        <v>84</v>
      </c>
      <c r="DC207" s="56">
        <f>'2022'!CU29</f>
        <v>2449</v>
      </c>
      <c r="DD207" s="56">
        <f>'2022'!CV29</f>
        <v>6</v>
      </c>
      <c r="DE207" s="56">
        <f>'2022'!CW29</f>
        <v>0</v>
      </c>
      <c r="DF207" s="58">
        <f>'2022'!CX29</f>
        <v>11</v>
      </c>
      <c r="DG207" s="55">
        <f>'2022'!CY29</f>
        <v>616</v>
      </c>
      <c r="DH207" s="56">
        <f>'2022'!CZ29</f>
        <v>2582</v>
      </c>
      <c r="DI207" s="56">
        <f>'2022'!DA29</f>
        <v>7</v>
      </c>
      <c r="DJ207" s="56">
        <f>'2022'!DB29</f>
        <v>31</v>
      </c>
      <c r="DK207" s="56">
        <f>'2022'!DC29</f>
        <v>102</v>
      </c>
      <c r="DL207" s="56">
        <f>'2022'!DD29</f>
        <v>23</v>
      </c>
      <c r="DM207" s="57">
        <f>'2022'!DE29</f>
        <v>6</v>
      </c>
      <c r="DN207" s="57">
        <f>'2022'!DF29</f>
        <v>81.3</v>
      </c>
      <c r="DO207" s="57">
        <f>'2022'!DG29</f>
        <v>3.9</v>
      </c>
      <c r="DP207" s="57">
        <f>'2022'!DH29</f>
        <v>42.5</v>
      </c>
      <c r="DQ207" s="56">
        <f>'2022'!DI29</f>
        <v>129</v>
      </c>
      <c r="DR207" s="56">
        <f>'2022'!DJ29</f>
        <v>2714</v>
      </c>
      <c r="DS207" s="56">
        <f>'2022'!DK29</f>
        <v>18</v>
      </c>
      <c r="DT207" s="56">
        <f>'2022'!DL29</f>
        <v>0</v>
      </c>
      <c r="DU207" s="58">
        <f>'2022'!DM29</f>
        <v>23</v>
      </c>
    </row>
    <row r="208" spans="1:125" ht="15.75" customHeight="1" x14ac:dyDescent="0.2">
      <c r="A208" s="33">
        <f t="shared" si="0"/>
        <v>206</v>
      </c>
      <c r="B208" s="11">
        <f>'2020'!A19</f>
        <v>17</v>
      </c>
      <c r="C208" s="11">
        <v>2020</v>
      </c>
      <c r="D208" s="34" t="str">
        <f>'2020'!B19</f>
        <v>J.J. Taylor</v>
      </c>
      <c r="E208" s="14">
        <f>'2020'!C19</f>
        <v>3.9000000000000004</v>
      </c>
      <c r="F208" s="14">
        <f t="shared" si="6"/>
        <v>16.5</v>
      </c>
      <c r="G208" s="35">
        <f t="shared" si="2"/>
        <v>-1.3746300129716817</v>
      </c>
      <c r="H208" s="36" t="str">
        <f>'2020'!D19</f>
        <v>Arizona</v>
      </c>
      <c r="I208" s="37">
        <f>'2020'!E19</f>
        <v>4</v>
      </c>
      <c r="J208" s="38">
        <f>'2020'!F19</f>
        <v>35799</v>
      </c>
      <c r="K208" s="39">
        <f>'2020'!G19</f>
        <v>27.326027397260273</v>
      </c>
      <c r="L208" s="39" t="str">
        <f>'2020'!H19</f>
        <v>RS JR</v>
      </c>
      <c r="M208" s="39">
        <f>'2020'!I19</f>
        <v>22.315068493150687</v>
      </c>
      <c r="N208" s="39" t="str">
        <f t="shared" si="3"/>
        <v>DYNAMIC</v>
      </c>
      <c r="O208" s="39" t="str">
        <f t="shared" si="9"/>
        <v>+RECEIVER</v>
      </c>
      <c r="P208" s="37">
        <f>'2020'!J19</f>
        <v>65</v>
      </c>
      <c r="Q208" s="37">
        <f>'2020'!K19</f>
        <v>185</v>
      </c>
      <c r="R208" s="37">
        <f>'2020'!L19</f>
        <v>4.6100000000000003</v>
      </c>
      <c r="S208" s="40">
        <f>'2020'!M19</f>
        <v>0</v>
      </c>
      <c r="T208" s="41">
        <f>'2020'!N19</f>
        <v>0</v>
      </c>
      <c r="U208" s="42">
        <f>'2020'!O19</f>
        <v>5.5880572927173695E-2</v>
      </c>
      <c r="V208" s="42">
        <f>'2020'!P19</f>
        <v>0.13843494657448147</v>
      </c>
      <c r="W208" s="42">
        <f>'2020'!Q19</f>
        <v>0.28386744355426075</v>
      </c>
      <c r="X208" s="42">
        <f>'2020'!R19</f>
        <v>0.191441014959288</v>
      </c>
      <c r="Y208" s="42">
        <f>'2020'!S19</f>
        <v>0.23765422925677437</v>
      </c>
      <c r="Z208" s="42">
        <f>'2020'!T19</f>
        <v>0.21388880633109694</v>
      </c>
      <c r="AA208" s="42">
        <f>'2020'!U19</f>
        <v>4.3421482206986613E-2</v>
      </c>
      <c r="AB208" s="42">
        <f>'2020'!V19</f>
        <v>9.1450046977763863E-2</v>
      </c>
      <c r="AC208" s="42">
        <f>'2020'!W19</f>
        <v>9.1450046977763863E-2</v>
      </c>
      <c r="AD208" s="43">
        <f>'2020'!X19</f>
        <v>8.2305042279987473E-2</v>
      </c>
      <c r="AE208" s="44">
        <f>'2020'!Y19</f>
        <v>20.668493150684931</v>
      </c>
      <c r="AF208" s="45">
        <f>'2020'!Z19</f>
        <v>81.921523914666722</v>
      </c>
      <c r="AG208" s="45">
        <f>'2020'!AA19</f>
        <v>30.782248520710063</v>
      </c>
      <c r="AH208" s="45">
        <f>'2020'!AB19</f>
        <v>0.25850340136054423</v>
      </c>
      <c r="AI208" s="45">
        <f>'2020'!AC19</f>
        <v>5.6</v>
      </c>
      <c r="AJ208" s="45">
        <f t="shared" si="4"/>
        <v>9.9183673469387763</v>
      </c>
      <c r="AK208" s="45">
        <f t="shared" si="43"/>
        <v>0.18333333333333332</v>
      </c>
      <c r="AL208" s="45">
        <f>'2020'!AD19</f>
        <v>88</v>
      </c>
      <c r="AM208" s="45">
        <f>'2020'!AE19</f>
        <v>3.3</v>
      </c>
      <c r="AN208" s="46">
        <f>'2020'!AF19</f>
        <v>36.9</v>
      </c>
      <c r="AO208" s="47">
        <f>'2020'!AG19</f>
        <v>4</v>
      </c>
      <c r="AP208" s="48">
        <f>'2020'!AH19</f>
        <v>8</v>
      </c>
      <c r="AQ208" s="48">
        <f>'2020'!AI19</f>
        <v>3</v>
      </c>
      <c r="AR208" s="48">
        <f t="shared" si="73"/>
        <v>0</v>
      </c>
      <c r="AS208" s="48">
        <f>'2020'!AK19</f>
        <v>6</v>
      </c>
      <c r="AT208" s="48">
        <f>'2020'!AL19</f>
        <v>1</v>
      </c>
      <c r="AU208" s="48">
        <f>'2020'!AM19</f>
        <v>3</v>
      </c>
      <c r="AV208" s="48">
        <f>'2020'!AN19</f>
        <v>1</v>
      </c>
      <c r="AW208" s="49">
        <f t="shared" si="74"/>
        <v>0</v>
      </c>
      <c r="AX208" s="50">
        <f>'2020'!AP19</f>
        <v>0</v>
      </c>
      <c r="AY208" s="55">
        <f>'2020'!AQ19</f>
        <v>0</v>
      </c>
      <c r="AZ208" s="56">
        <f>'2020'!AR19</f>
        <v>2886</v>
      </c>
      <c r="BA208" s="56">
        <f>'2020'!AS19</f>
        <v>0</v>
      </c>
      <c r="BB208" s="56">
        <f>'2020'!AT19</f>
        <v>31</v>
      </c>
      <c r="BC208" s="56">
        <f>'2020'!AU19</f>
        <v>0</v>
      </c>
      <c r="BD208" s="56">
        <f>'2020'!AV19</f>
        <v>0</v>
      </c>
      <c r="BE208" s="57">
        <f>'2020'!AW19</f>
        <v>0</v>
      </c>
      <c r="BF208" s="57">
        <f>'2020'!AX19</f>
        <v>0</v>
      </c>
      <c r="BG208" s="57">
        <f>'2020'!AY19</f>
        <v>0</v>
      </c>
      <c r="BH208" s="57">
        <f>'2020'!AZ19</f>
        <v>0</v>
      </c>
      <c r="BI208" s="56">
        <f>'2020'!BA19</f>
        <v>0</v>
      </c>
      <c r="BJ208" s="56">
        <f>'2020'!BB19</f>
        <v>3548</v>
      </c>
      <c r="BK208" s="56">
        <f>'2020'!BC19</f>
        <v>0</v>
      </c>
      <c r="BL208" s="56">
        <f>'2020'!BD19</f>
        <v>0</v>
      </c>
      <c r="BM208" s="58">
        <f>'2020'!BE19</f>
        <v>27</v>
      </c>
      <c r="BN208" s="55">
        <f>'2020'!BF19</f>
        <v>261</v>
      </c>
      <c r="BO208" s="56">
        <f>'2020'!BG19</f>
        <v>2820</v>
      </c>
      <c r="BP208" s="56">
        <f>'2020'!BH19</f>
        <v>2</v>
      </c>
      <c r="BQ208" s="56">
        <f>'2020'!BI19</f>
        <v>26</v>
      </c>
      <c r="BR208" s="56">
        <f>'2020'!BJ19</f>
        <v>38</v>
      </c>
      <c r="BS208" s="56">
        <f>'2020'!BK19</f>
        <v>11</v>
      </c>
      <c r="BT208" s="57">
        <f>'2020'!BL19</f>
        <v>6.9</v>
      </c>
      <c r="BU208" s="57">
        <f>'2020'!BM19</f>
        <v>152.19999999999999</v>
      </c>
      <c r="BV208" s="57">
        <f>'2020'!BN19</f>
        <v>4.68</v>
      </c>
      <c r="BW208" s="57">
        <f>'2020'!BO19</f>
        <v>64</v>
      </c>
      <c r="BX208" s="56">
        <f>'2020'!BP19</f>
        <v>16</v>
      </c>
      <c r="BY208" s="56">
        <f>'2020'!BQ19</f>
        <v>2137</v>
      </c>
      <c r="BZ208" s="56">
        <f>'2020'!BR19</f>
        <v>2</v>
      </c>
      <c r="CA208" s="56">
        <f>'2020'!BS19</f>
        <v>0</v>
      </c>
      <c r="CB208" s="58">
        <f>'2020'!BT19</f>
        <v>13</v>
      </c>
      <c r="CC208" s="55">
        <f>'2020'!BU19</f>
        <v>836</v>
      </c>
      <c r="CD208" s="56">
        <f>'2020'!BV19</f>
        <v>4021</v>
      </c>
      <c r="CE208" s="56">
        <f>'2020'!BW19</f>
        <v>5</v>
      </c>
      <c r="CF208" s="56">
        <f>'2020'!BX19</f>
        <v>48</v>
      </c>
      <c r="CG208" s="56">
        <f>'2020'!BY19</f>
        <v>145</v>
      </c>
      <c r="CH208" s="56">
        <f>'2020'!BZ19</f>
        <v>32</v>
      </c>
      <c r="CI208" s="57">
        <f>'2020'!CA19</f>
        <v>5.8</v>
      </c>
      <c r="CJ208" s="57">
        <f>'2020'!CB19</f>
        <v>63.9</v>
      </c>
      <c r="CK208" s="57">
        <f>'2020'!CC19</f>
        <v>2.71</v>
      </c>
      <c r="CL208" s="57">
        <f>'2020'!CD19</f>
        <v>45.8</v>
      </c>
      <c r="CM208" s="56">
        <f>'2020'!CE19</f>
        <v>45</v>
      </c>
      <c r="CN208" s="56">
        <f>'2020'!CF19</f>
        <v>2343</v>
      </c>
      <c r="CO208" s="56">
        <f>'2020'!CG19</f>
        <v>12</v>
      </c>
      <c r="CP208" s="56">
        <f>'2020'!CH19</f>
        <v>0</v>
      </c>
      <c r="CQ208" s="58">
        <f>'2020'!CI19</f>
        <v>19</v>
      </c>
      <c r="CR208" s="55">
        <f>'2020'!CJ19</f>
        <v>1426</v>
      </c>
      <c r="CS208" s="56">
        <f>'2020'!CK19</f>
        <v>2429</v>
      </c>
      <c r="CT208" s="56">
        <f>'2020'!CL19</f>
        <v>6</v>
      </c>
      <c r="CU208" s="56">
        <f>'2020'!CM19</f>
        <v>14</v>
      </c>
      <c r="CV208" s="56">
        <f>'2020'!CN19</f>
        <v>254</v>
      </c>
      <c r="CW208" s="56">
        <f>'2020'!CO19</f>
        <v>46</v>
      </c>
      <c r="CX208" s="57">
        <f>'2020'!CP19</f>
        <v>5.6</v>
      </c>
      <c r="CY208" s="57">
        <f>'2020'!CQ19</f>
        <v>44.2</v>
      </c>
      <c r="CZ208" s="57">
        <f>'2020'!CR19</f>
        <v>2.48</v>
      </c>
      <c r="DA208" s="57">
        <f>'2020'!CS19</f>
        <v>36.9</v>
      </c>
      <c r="DB208" s="56">
        <f>'2020'!CT19</f>
        <v>133</v>
      </c>
      <c r="DC208" s="56">
        <f>'2020'!CU19</f>
        <v>3063</v>
      </c>
      <c r="DD208" s="56">
        <f>'2020'!CV19</f>
        <v>2</v>
      </c>
      <c r="DE208" s="56">
        <f>'2020'!CW19</f>
        <v>0</v>
      </c>
      <c r="DF208" s="58">
        <f>'2020'!CX19</f>
        <v>29</v>
      </c>
      <c r="DG208" s="55">
        <f>'2020'!CY19</f>
        <v>719</v>
      </c>
      <c r="DH208" s="56">
        <f>'2020'!CZ19</f>
        <v>2088</v>
      </c>
      <c r="DI208" s="56">
        <f>'2020'!DA19</f>
        <v>5</v>
      </c>
      <c r="DJ208" s="56">
        <f>'2020'!DB19</f>
        <v>19</v>
      </c>
      <c r="DK208" s="56">
        <f>'2020'!DC19</f>
        <v>147</v>
      </c>
      <c r="DL208" s="56">
        <f>'2020'!DD19</f>
        <v>38</v>
      </c>
      <c r="DM208" s="57">
        <f>'2020'!DE19</f>
        <v>4.9000000000000004</v>
      </c>
      <c r="DN208" s="57">
        <f>'2020'!DF19</f>
        <v>88</v>
      </c>
      <c r="DO208" s="57">
        <f>'2020'!DG19</f>
        <v>3.3</v>
      </c>
      <c r="DP208" s="57">
        <f>'2020'!DH19</f>
        <v>21.4</v>
      </c>
      <c r="DQ208" s="56">
        <f>'2020'!DI19</f>
        <v>292</v>
      </c>
      <c r="DR208" s="56">
        <f>'2020'!DJ19</f>
        <v>3193</v>
      </c>
      <c r="DS208" s="56">
        <f>'2020'!DK19</f>
        <v>33</v>
      </c>
      <c r="DT208" s="56">
        <f>'2020'!DL19</f>
        <v>0</v>
      </c>
      <c r="DU208" s="58">
        <f>'2020'!DM19</f>
        <v>23</v>
      </c>
    </row>
    <row r="209" spans="1:125" ht="15.75" customHeight="1" x14ac:dyDescent="0.2">
      <c r="A209" s="33">
        <f t="shared" si="0"/>
        <v>206</v>
      </c>
      <c r="B209" s="11">
        <f>'2017'!A24</f>
        <v>22</v>
      </c>
      <c r="C209" s="11">
        <v>2017</v>
      </c>
      <c r="D209" s="34" t="str">
        <f>'2017'!B24</f>
        <v>Corey Clement</v>
      </c>
      <c r="E209" s="14">
        <f>'2017'!C24</f>
        <v>3.9000000000000004</v>
      </c>
      <c r="F209" s="14">
        <f t="shared" si="6"/>
        <v>16.5</v>
      </c>
      <c r="G209" s="35">
        <f t="shared" si="2"/>
        <v>-1.3746300129716817</v>
      </c>
      <c r="H209" s="36" t="str">
        <f>'2017'!D24</f>
        <v>Wisconsin</v>
      </c>
      <c r="I209" s="37">
        <f>'2017'!E24</f>
        <v>2</v>
      </c>
      <c r="J209" s="38">
        <f>'2017'!F24</f>
        <v>34640</v>
      </c>
      <c r="K209" s="39">
        <f>'2017'!G24</f>
        <v>30.5013698630137</v>
      </c>
      <c r="L209" s="39" t="str">
        <f>'2017'!H24</f>
        <v>SR</v>
      </c>
      <c r="M209" s="39">
        <f>'2017'!I24</f>
        <v>22.4986301369863</v>
      </c>
      <c r="N209" s="39" t="str">
        <f t="shared" si="3"/>
        <v>BELL CALF</v>
      </c>
      <c r="O209" s="39" t="str">
        <f t="shared" si="9"/>
        <v>PLODDER</v>
      </c>
      <c r="P209" s="37">
        <f>'2017'!J24</f>
        <v>70</v>
      </c>
      <c r="Q209" s="37">
        <f>'2017'!K24</f>
        <v>221</v>
      </c>
      <c r="R209" s="37">
        <f>'2017'!L24</f>
        <v>4.68</v>
      </c>
      <c r="S209" s="59">
        <f>'2017'!M24</f>
        <v>0</v>
      </c>
      <c r="T209" s="41">
        <f>'2017'!N24</f>
        <v>0</v>
      </c>
      <c r="U209" s="42">
        <f>'2017'!O24</f>
        <v>8.8945768677011677E-2</v>
      </c>
      <c r="V209" s="42">
        <f>'2017'!P24</f>
        <v>0.16301035953686777</v>
      </c>
      <c r="W209" s="42">
        <f>'2017'!Q24</f>
        <v>4.9979683055668425E-2</v>
      </c>
      <c r="X209" s="42">
        <f>'2017'!R24</f>
        <v>0.27719626168224298</v>
      </c>
      <c r="Y209" s="42">
        <f>'2017'!S24</f>
        <v>0.27719626168224298</v>
      </c>
      <c r="Z209" s="42">
        <f>'2017'!T24</f>
        <v>0.27719626168224298</v>
      </c>
      <c r="AA209" s="42">
        <f>'2017'!U24</f>
        <v>6.7385444743935314E-3</v>
      </c>
      <c r="AB209" s="42">
        <f>'2017'!V24</f>
        <v>5.3849222177901876E-2</v>
      </c>
      <c r="AC209" s="42">
        <f>'2017'!W24</f>
        <v>5.3849222177901876E-2</v>
      </c>
      <c r="AD209" s="43">
        <f>'2017'!X24</f>
        <v>5.3849222177901876E-2</v>
      </c>
      <c r="AE209" s="44">
        <f>'2017'!Y24</f>
        <v>19.843835616438355</v>
      </c>
      <c r="AF209" s="45">
        <f>'2017'!Z24</f>
        <v>92.138016140256411</v>
      </c>
      <c r="AG209" s="45">
        <f>'2017'!AA24</f>
        <v>31.70673469387755</v>
      </c>
      <c r="AH209" s="45">
        <f>'2017'!AB24</f>
        <v>0.1492063492063492</v>
      </c>
      <c r="AI209" s="45">
        <f>'2017'!AC24</f>
        <v>6.5</v>
      </c>
      <c r="AJ209" s="45">
        <f t="shared" si="4"/>
        <v>7.8611111111111107</v>
      </c>
      <c r="AK209" s="45">
        <f t="shared" si="43"/>
        <v>3.3742331288343558E-2</v>
      </c>
      <c r="AL209" s="45">
        <f>'2017'!AD24</f>
        <v>55.4</v>
      </c>
      <c r="AM209" s="45">
        <f>'2017'!AE24</f>
        <v>2.77</v>
      </c>
      <c r="AN209" s="46">
        <f>'2017'!AF24</f>
        <v>45.7</v>
      </c>
      <c r="AO209" s="47">
        <f>'2017'!AG24</f>
        <v>7</v>
      </c>
      <c r="AP209" s="48">
        <f>'2017'!AH24</f>
        <v>6</v>
      </c>
      <c r="AQ209" s="48">
        <f>'2017'!AI24</f>
        <v>5</v>
      </c>
      <c r="AR209" s="48">
        <f t="shared" si="73"/>
        <v>2</v>
      </c>
      <c r="AS209" s="48">
        <f>'2017'!AK24</f>
        <v>1</v>
      </c>
      <c r="AT209" s="48">
        <f>'2017'!AL24</f>
        <v>5</v>
      </c>
      <c r="AU209" s="48">
        <f>'2017'!AM24</f>
        <v>0</v>
      </c>
      <c r="AV209" s="48">
        <f>'2017'!AN24</f>
        <v>0</v>
      </c>
      <c r="AW209" s="49">
        <f t="shared" si="74"/>
        <v>0</v>
      </c>
      <c r="AX209" s="50">
        <f>'2017'!AP24</f>
        <v>0.25</v>
      </c>
      <c r="AY209" s="55">
        <f>'2017'!AQ24</f>
        <v>0</v>
      </c>
      <c r="AZ209" s="56">
        <f>'2017'!AR24</f>
        <v>3309</v>
      </c>
      <c r="BA209" s="56">
        <f>'2017'!AS24</f>
        <v>0</v>
      </c>
      <c r="BB209" s="56">
        <f>'2017'!AT24</f>
        <v>0</v>
      </c>
      <c r="BC209" s="56">
        <f>'2017'!AU24</f>
        <v>0</v>
      </c>
      <c r="BD209" s="56">
        <f>'2017'!AV24</f>
        <v>0</v>
      </c>
      <c r="BE209" s="57">
        <f>'2017'!AW24</f>
        <v>0</v>
      </c>
      <c r="BF209" s="57">
        <f>'2017'!AX24</f>
        <v>0</v>
      </c>
      <c r="BG209" s="57">
        <f>'2017'!AY24</f>
        <v>0</v>
      </c>
      <c r="BH209" s="57">
        <f>'2017'!AZ24</f>
        <v>0</v>
      </c>
      <c r="BI209" s="56">
        <f>'2017'!BA24</f>
        <v>0</v>
      </c>
      <c r="BJ209" s="56">
        <f>'2017'!BB24</f>
        <v>2197</v>
      </c>
      <c r="BK209" s="56">
        <f>'2017'!BC24</f>
        <v>0</v>
      </c>
      <c r="BL209" s="56">
        <f>'2017'!BD24</f>
        <v>0</v>
      </c>
      <c r="BM209" s="58">
        <f>'2017'!BE24</f>
        <v>0</v>
      </c>
      <c r="BN209" s="55">
        <f>'2017'!BF24</f>
        <v>547</v>
      </c>
      <c r="BO209" s="56">
        <f>'2017'!BG24</f>
        <v>3689</v>
      </c>
      <c r="BP209" s="56">
        <f>'2017'!BH24</f>
        <v>0</v>
      </c>
      <c r="BQ209" s="56">
        <f>'2017'!BI24</f>
        <v>0</v>
      </c>
      <c r="BR209" s="56">
        <f>'2017'!BJ24</f>
        <v>0</v>
      </c>
      <c r="BS209" s="56">
        <f>'2017'!BK24</f>
        <v>0</v>
      </c>
      <c r="BT209" s="57">
        <f>'2017'!BL24</f>
        <v>0</v>
      </c>
      <c r="BU209" s="57">
        <f>'2017'!BM24</f>
        <v>0</v>
      </c>
      <c r="BV209" s="57">
        <f>'2017'!BN24</f>
        <v>0</v>
      </c>
      <c r="BW209" s="57">
        <f>'2017'!BO24</f>
        <v>0</v>
      </c>
      <c r="BX209" s="56">
        <f>'2017'!BP24</f>
        <v>9</v>
      </c>
      <c r="BY209" s="56">
        <f>'2017'!BQ24</f>
        <v>2562</v>
      </c>
      <c r="BZ209" s="56">
        <f>'2017'!BR24</f>
        <v>9</v>
      </c>
      <c r="CA209" s="56">
        <f>'2017'!BS24</f>
        <v>0</v>
      </c>
      <c r="CB209" s="58">
        <f>'2017'!BT24</f>
        <v>0</v>
      </c>
      <c r="CC209" s="55">
        <f>'2017'!BU24</f>
        <v>951</v>
      </c>
      <c r="CD209" s="56">
        <f>'2017'!BV24</f>
        <v>4482</v>
      </c>
      <c r="CE209" s="56">
        <f>'2017'!BW24</f>
        <v>9</v>
      </c>
      <c r="CF209" s="56">
        <f>'2017'!BX24</f>
        <v>0</v>
      </c>
      <c r="CG209" s="56">
        <f>'2017'!BY24</f>
        <v>147</v>
      </c>
      <c r="CH209" s="56">
        <f>'2017'!BZ24</f>
        <v>20</v>
      </c>
      <c r="CI209" s="57">
        <f>'2017'!CA24</f>
        <v>6.5</v>
      </c>
      <c r="CJ209" s="57">
        <f>'2017'!CB24</f>
        <v>42.1</v>
      </c>
      <c r="CK209" s="57">
        <f>'2017'!CC24</f>
        <v>2.71</v>
      </c>
      <c r="CL209" s="57">
        <f>'2017'!CD24</f>
        <v>45.7</v>
      </c>
      <c r="CM209" s="56">
        <f>'2017'!CE24</f>
        <v>119</v>
      </c>
      <c r="CN209" s="56">
        <f>'2017'!CF24</f>
        <v>2082</v>
      </c>
      <c r="CO209" s="56">
        <f>'2017'!CG24</f>
        <v>14</v>
      </c>
      <c r="CP209" s="56">
        <f>'2017'!CH24</f>
        <v>0</v>
      </c>
      <c r="CQ209" s="58">
        <f>'2017'!CI24</f>
        <v>0</v>
      </c>
      <c r="CR209" s="55">
        <f>'2017'!CJ24</f>
        <v>226</v>
      </c>
      <c r="CS209" s="56">
        <f>'2017'!CK24</f>
        <v>1954</v>
      </c>
      <c r="CT209" s="56">
        <f>'2017'!CL24</f>
        <v>5</v>
      </c>
      <c r="CU209" s="56">
        <f>'2017'!CM24</f>
        <v>0</v>
      </c>
      <c r="CV209" s="56">
        <f>'2017'!CN24</f>
        <v>48</v>
      </c>
      <c r="CW209" s="56">
        <f>'2017'!CO24</f>
        <v>10</v>
      </c>
      <c r="CX209" s="57">
        <f>'2017'!CP24</f>
        <v>4.7</v>
      </c>
      <c r="CY209" s="57">
        <f>'2017'!CQ24</f>
        <v>55.4</v>
      </c>
      <c r="CZ209" s="57">
        <f>'2017'!CR24</f>
        <v>2.77</v>
      </c>
      <c r="DA209" s="57">
        <f>'2017'!CS24</f>
        <v>35</v>
      </c>
      <c r="DB209" s="56">
        <f>'2017'!CT24</f>
        <v>20</v>
      </c>
      <c r="DC209" s="56">
        <f>'2017'!CU24</f>
        <v>2968</v>
      </c>
      <c r="DD209" s="56">
        <f>'2017'!CV24</f>
        <v>2</v>
      </c>
      <c r="DE209" s="56">
        <f>'2017'!CW24</f>
        <v>0</v>
      </c>
      <c r="DF209" s="58">
        <f>'2017'!CX24</f>
        <v>0</v>
      </c>
      <c r="DG209" s="55">
        <f>'2017'!CY24</f>
        <v>1348</v>
      </c>
      <c r="DH209" s="56">
        <f>'2017'!CZ24</f>
        <v>2843</v>
      </c>
      <c r="DI209" s="56">
        <f>'2017'!DA24</f>
        <v>15</v>
      </c>
      <c r="DJ209" s="56">
        <f>'2017'!DB24</f>
        <v>0</v>
      </c>
      <c r="DK209" s="56">
        <f>'2017'!DC24</f>
        <v>315</v>
      </c>
      <c r="DL209" s="56">
        <f>'2017'!DD24</f>
        <v>47</v>
      </c>
      <c r="DM209" s="57">
        <f>'2017'!DE24</f>
        <v>4.3</v>
      </c>
      <c r="DN209" s="57">
        <f>'2017'!DF24</f>
        <v>41.5</v>
      </c>
      <c r="DO209" s="57">
        <f>'2017'!DG24</f>
        <v>2.76</v>
      </c>
      <c r="DP209" s="57">
        <f>'2017'!DH24</f>
        <v>29.4</v>
      </c>
      <c r="DQ209" s="56">
        <f>'2017'!DI24</f>
        <v>135</v>
      </c>
      <c r="DR209" s="56">
        <f>'2017'!DJ24</f>
        <v>2507</v>
      </c>
      <c r="DS209" s="56">
        <f>'2017'!DK24</f>
        <v>11</v>
      </c>
      <c r="DT209" s="56">
        <f>'2017'!DL24</f>
        <v>0</v>
      </c>
      <c r="DU209" s="58">
        <f>'2017'!DM24</f>
        <v>0</v>
      </c>
    </row>
    <row r="210" spans="1:125" ht="15.75" customHeight="1" x14ac:dyDescent="0.2">
      <c r="A210" s="33">
        <f t="shared" si="0"/>
        <v>208</v>
      </c>
      <c r="B210" s="11">
        <f>'2024'!A29</f>
        <v>27</v>
      </c>
      <c r="C210" s="11">
        <v>2024</v>
      </c>
      <c r="D210" s="34" t="str">
        <f>'2024'!B29</f>
        <v>Daijun Edwards</v>
      </c>
      <c r="E210" s="14">
        <f>'2024'!C29</f>
        <v>3.8999999999999995</v>
      </c>
      <c r="F210" s="14">
        <f t="shared" si="6"/>
        <v>16.100000000000001</v>
      </c>
      <c r="G210" s="35">
        <f t="shared" si="2"/>
        <v>-1.374630012971682</v>
      </c>
      <c r="H210" s="36" t="str">
        <f>'2024'!D29</f>
        <v>Georgia</v>
      </c>
      <c r="I210" s="37">
        <f>'2024'!E29</f>
        <v>1</v>
      </c>
      <c r="J210" s="38">
        <f>'2024'!F29</f>
        <v>36992</v>
      </c>
      <c r="K210" s="39">
        <f>'2024'!G29</f>
        <v>24.057534246575344</v>
      </c>
      <c r="L210" s="39" t="str">
        <f>'2024'!H29</f>
        <v>SR</v>
      </c>
      <c r="M210" s="39">
        <f>'2024'!I29</f>
        <v>23.06027397260274</v>
      </c>
      <c r="N210" s="39" t="str">
        <f t="shared" si="3"/>
        <v>BELL CALF</v>
      </c>
      <c r="O210" s="39" t="str">
        <f t="shared" si="9"/>
        <v>PLODDER</v>
      </c>
      <c r="P210" s="37">
        <f>'2024'!J29</f>
        <v>70</v>
      </c>
      <c r="Q210" s="37">
        <f>'2024'!K29</f>
        <v>207</v>
      </c>
      <c r="R210" s="37">
        <f>'2024'!L29</f>
        <v>4.55</v>
      </c>
      <c r="S210" s="40">
        <f>'2024'!M29</f>
        <v>0</v>
      </c>
      <c r="T210" s="41">
        <f>'2024'!N29</f>
        <v>0</v>
      </c>
      <c r="U210" s="42">
        <f>'2024'!O29</f>
        <v>8.6850585553721604E-2</v>
      </c>
      <c r="V210" s="42">
        <f>'2024'!P29</f>
        <v>5.8000451365380276E-2</v>
      </c>
      <c r="W210" s="42">
        <f>'2024'!Q29</f>
        <v>4.2032455440276673E-2</v>
      </c>
      <c r="X210" s="42">
        <f>'2024'!R29</f>
        <v>0.18059751594494797</v>
      </c>
      <c r="Y210" s="42">
        <f>'2024'!S29</f>
        <v>0.18059751594494797</v>
      </c>
      <c r="Z210" s="42">
        <f>'2024'!T29</f>
        <v>0.18059751594494797</v>
      </c>
      <c r="AA210" s="42">
        <f>'2024'!U29</f>
        <v>2.2755435394840599E-2</v>
      </c>
      <c r="AB210" s="42">
        <f>'2024'!V29</f>
        <v>5.3772245878370997E-2</v>
      </c>
      <c r="AC210" s="42">
        <f>'2024'!W29</f>
        <v>5.3772245878370997E-2</v>
      </c>
      <c r="AD210" s="43">
        <f>'2024'!X29</f>
        <v>5.3772245878370997E-2</v>
      </c>
      <c r="AE210" s="44">
        <f>'2024'!Y29</f>
        <v>22.413698630136988</v>
      </c>
      <c r="AF210" s="45">
        <f>'2024'!Z29</f>
        <v>96.595023947589283</v>
      </c>
      <c r="AG210" s="45">
        <f>'2024'!AA29</f>
        <v>29.698163265306121</v>
      </c>
      <c r="AH210" s="45">
        <f>'2024'!AB29</f>
        <v>0.23170731707317074</v>
      </c>
      <c r="AI210" s="45">
        <f>'2024'!AC29</f>
        <v>5.6</v>
      </c>
      <c r="AJ210" s="45">
        <f t="shared" si="4"/>
        <v>9.2702702702702702</v>
      </c>
      <c r="AK210" s="45">
        <f t="shared" si="43"/>
        <v>0.10869565217391304</v>
      </c>
      <c r="AL210" s="45">
        <f>'2024'!AD29</f>
        <v>77.7</v>
      </c>
      <c r="AM210" s="45">
        <f>'2024'!AE29</f>
        <v>3.06</v>
      </c>
      <c r="AN210" s="46">
        <f>'2024'!AF29</f>
        <v>39.9</v>
      </c>
      <c r="AO210" s="47">
        <f>'2024'!AG29</f>
        <v>3</v>
      </c>
      <c r="AP210" s="48">
        <f>'2024'!AH29</f>
        <v>6</v>
      </c>
      <c r="AQ210" s="48">
        <f>'2024'!AI29</f>
        <v>1</v>
      </c>
      <c r="AR210" s="48">
        <f>'2024'!AJ29</f>
        <v>4</v>
      </c>
      <c r="AS210" s="48">
        <f>'2024'!AK29</f>
        <v>5</v>
      </c>
      <c r="AT210" s="48">
        <f>'2024'!AL29</f>
        <v>1</v>
      </c>
      <c r="AU210" s="48">
        <f>'2024'!AM29</f>
        <v>2</v>
      </c>
      <c r="AV210" s="48">
        <f>'2024'!AN29</f>
        <v>0</v>
      </c>
      <c r="AW210" s="49">
        <f>'2024'!AO29</f>
        <v>2</v>
      </c>
      <c r="AX210" s="50">
        <f>'2024'!AP29</f>
        <v>0</v>
      </c>
      <c r="AY210" s="55">
        <f>'2024'!AQ29</f>
        <v>0</v>
      </c>
      <c r="AZ210" s="56">
        <f>'2024'!AR29</f>
        <v>1</v>
      </c>
      <c r="BA210" s="56">
        <f>'2024'!AS29</f>
        <v>0</v>
      </c>
      <c r="BB210" s="56">
        <f>'2024'!AT29</f>
        <v>0</v>
      </c>
      <c r="BC210" s="56">
        <f>'2024'!AU29</f>
        <v>0</v>
      </c>
      <c r="BD210" s="56">
        <f>'2024'!AV29</f>
        <v>0</v>
      </c>
      <c r="BE210" s="57">
        <f>'2024'!AW29</f>
        <v>0</v>
      </c>
      <c r="BF210" s="57">
        <f>'2024'!AX29</f>
        <v>0</v>
      </c>
      <c r="BG210" s="57">
        <f>'2024'!AY29</f>
        <v>0</v>
      </c>
      <c r="BH210" s="57">
        <f>'2024'!AZ29</f>
        <v>0</v>
      </c>
      <c r="BI210" s="56">
        <f>'2024'!BA29</f>
        <v>0</v>
      </c>
      <c r="BJ210" s="56">
        <f>'2024'!BB29</f>
        <v>1</v>
      </c>
      <c r="BK210" s="56">
        <f>'2024'!BC29</f>
        <v>0</v>
      </c>
      <c r="BL210" s="56">
        <f>'2024'!BD29</f>
        <v>0</v>
      </c>
      <c r="BM210" s="58">
        <f>'2024'!BE29</f>
        <v>0</v>
      </c>
      <c r="BN210" s="55">
        <f>'2024'!BF29</f>
        <v>218</v>
      </c>
      <c r="BO210" s="56">
        <f>'2024'!BG29</f>
        <v>1045.1999999999998</v>
      </c>
      <c r="BP210" s="56">
        <f>'2024'!BH29</f>
        <v>1</v>
      </c>
      <c r="BQ210" s="56">
        <f>'2024'!BI29</f>
        <v>10.8</v>
      </c>
      <c r="BR210" s="56">
        <f>'2024'!BJ29</f>
        <v>37</v>
      </c>
      <c r="BS210" s="56">
        <f>'2024'!BK29</f>
        <v>13</v>
      </c>
      <c r="BT210" s="57">
        <f>'2024'!BL29</f>
        <v>5.9</v>
      </c>
      <c r="BU210" s="57">
        <f>'2024'!BM29</f>
        <v>147</v>
      </c>
      <c r="BV210" s="57">
        <f>'2024'!BN29</f>
        <v>4.3</v>
      </c>
      <c r="BW210" s="57">
        <f>'2024'!BO29</f>
        <v>33</v>
      </c>
      <c r="BX210" s="56">
        <f>'2024'!BP29</f>
        <v>3</v>
      </c>
      <c r="BY210" s="56">
        <f>'2024'!BQ29</f>
        <v>1499.4</v>
      </c>
      <c r="BZ210" s="56">
        <f>'2024'!BR29</f>
        <v>1</v>
      </c>
      <c r="CA210" s="56">
        <f>'2024'!BS29</f>
        <v>0</v>
      </c>
      <c r="CB210" s="58">
        <f>'2024'!BT29</f>
        <v>11.399999999999999</v>
      </c>
      <c r="CC210" s="55">
        <f>'2024'!BU29</f>
        <v>215</v>
      </c>
      <c r="CD210" s="56">
        <f>'2024'!BV29</f>
        <v>1912</v>
      </c>
      <c r="CE210" s="56">
        <f>'2024'!BW29</f>
        <v>3</v>
      </c>
      <c r="CF210" s="56">
        <f>'2024'!BX29</f>
        <v>19</v>
      </c>
      <c r="CG210" s="56">
        <f>'2024'!BY29</f>
        <v>49</v>
      </c>
      <c r="CH210" s="56">
        <f>'2024'!BZ29</f>
        <v>17</v>
      </c>
      <c r="CI210" s="57">
        <f>'2024'!CA29</f>
        <v>4.4000000000000004</v>
      </c>
      <c r="CJ210" s="57">
        <f>'2024'!CB29</f>
        <v>114.3</v>
      </c>
      <c r="CK210" s="57">
        <f>'2024'!CC29</f>
        <v>3.43</v>
      </c>
      <c r="CL210" s="57">
        <f>'2024'!CD29</f>
        <v>47.4</v>
      </c>
      <c r="CM210" s="56">
        <f>'2024'!CE29</f>
        <v>42</v>
      </c>
      <c r="CN210" s="56">
        <f>'2024'!CF29</f>
        <v>2519</v>
      </c>
      <c r="CO210" s="56">
        <f>'2024'!CG29</f>
        <v>2</v>
      </c>
      <c r="CP210" s="56">
        <f>'2024'!CH29</f>
        <v>0</v>
      </c>
      <c r="CQ210" s="58">
        <f>'2024'!CI29</f>
        <v>26</v>
      </c>
      <c r="CR210" s="55">
        <f>'2024'!CJ29</f>
        <v>215</v>
      </c>
      <c r="CS210" s="56">
        <f>'2024'!CK29</f>
        <v>3079.5</v>
      </c>
      <c r="CT210" s="56">
        <f>'2024'!CL29</f>
        <v>7</v>
      </c>
      <c r="CU210" s="56">
        <f>'2024'!CM29</f>
        <v>43.5</v>
      </c>
      <c r="CV210" s="56">
        <f>'2024'!CN29</f>
        <v>140</v>
      </c>
      <c r="CW210" s="56">
        <f>'2024'!CO29</f>
        <v>35</v>
      </c>
      <c r="CX210" s="57">
        <f>'2024'!CP29</f>
        <v>5.6</v>
      </c>
      <c r="CY210" s="57">
        <f>'2024'!CQ29</f>
        <v>75.599999999999994</v>
      </c>
      <c r="CZ210" s="57">
        <f>'2024'!CR29</f>
        <v>3.06</v>
      </c>
      <c r="DA210" s="57">
        <f>'2024'!CS29</f>
        <v>38.6</v>
      </c>
      <c r="DB210" s="56">
        <f>'2024'!CT29</f>
        <v>101</v>
      </c>
      <c r="DC210" s="56">
        <f>'2024'!CU29</f>
        <v>4438.5</v>
      </c>
      <c r="DD210" s="56">
        <f>'2024'!CV29</f>
        <v>14</v>
      </c>
      <c r="DE210" s="56">
        <f>'2024'!CW29</f>
        <v>0</v>
      </c>
      <c r="DF210" s="58">
        <f>'2024'!CX29</f>
        <v>31.5</v>
      </c>
      <c r="DG210" s="55">
        <f>'2024'!CY29</f>
        <v>879</v>
      </c>
      <c r="DH210" s="56">
        <f>'2024'!CZ29</f>
        <v>2294.3999999999996</v>
      </c>
      <c r="DI210" s="56">
        <f>'2024'!DA29</f>
        <v>13</v>
      </c>
      <c r="DJ210" s="56">
        <f>'2024'!DB29</f>
        <v>34.799999999999997</v>
      </c>
      <c r="DK210" s="56">
        <f>'2024'!DC29</f>
        <v>164</v>
      </c>
      <c r="DL210" s="56">
        <f>'2024'!DD29</f>
        <v>38</v>
      </c>
      <c r="DM210" s="57">
        <f>'2024'!DE29</f>
        <v>5.4</v>
      </c>
      <c r="DN210" s="57">
        <f>'2024'!DF29</f>
        <v>77.7</v>
      </c>
      <c r="DO210" s="57">
        <f>'2024'!DG29</f>
        <v>3.04</v>
      </c>
      <c r="DP210" s="57">
        <f>'2024'!DH29</f>
        <v>39.9</v>
      </c>
      <c r="DQ210" s="56">
        <f>'2024'!DI29</f>
        <v>197</v>
      </c>
      <c r="DR210" s="56">
        <f>'2024'!DJ29</f>
        <v>3663.6000000000004</v>
      </c>
      <c r="DS210" s="56">
        <f>'2024'!DK29</f>
        <v>20</v>
      </c>
      <c r="DT210" s="56">
        <f>'2024'!DL29</f>
        <v>0</v>
      </c>
      <c r="DU210" s="58">
        <f>'2024'!DM29</f>
        <v>25.200000000000003</v>
      </c>
    </row>
    <row r="211" spans="1:125" ht="15.75" customHeight="1" x14ac:dyDescent="0.2">
      <c r="A211" s="33">
        <f t="shared" si="0"/>
        <v>209</v>
      </c>
      <c r="B211" s="11">
        <f>'2021'!A21</f>
        <v>19</v>
      </c>
      <c r="C211" s="11">
        <v>2021</v>
      </c>
      <c r="D211" s="34" t="str">
        <f>'2021'!B21</f>
        <v>Larry Rountree III</v>
      </c>
      <c r="E211" s="14">
        <f>'2021'!C21</f>
        <v>3.8944444444444439</v>
      </c>
      <c r="F211" s="14">
        <f t="shared" si="6"/>
        <v>15.7</v>
      </c>
      <c r="G211" s="35">
        <f t="shared" si="2"/>
        <v>-1.3769148057361218</v>
      </c>
      <c r="H211" s="36" t="str">
        <f>'2021'!D21</f>
        <v>Missouri</v>
      </c>
      <c r="I211" s="37">
        <f>'2021'!E21</f>
        <v>1</v>
      </c>
      <c r="J211" s="38">
        <f>'2021'!F21</f>
        <v>36204</v>
      </c>
      <c r="K211" s="39">
        <f>'2021'!G21</f>
        <v>26.216438356164385</v>
      </c>
      <c r="L211" s="39" t="str">
        <f>'2021'!H21</f>
        <v>SR</v>
      </c>
      <c r="M211" s="39">
        <f>'2021'!I21</f>
        <v>22.221917808219178</v>
      </c>
      <c r="N211" s="39" t="str">
        <f t="shared" si="3"/>
        <v>BELL COW</v>
      </c>
      <c r="O211" s="39" t="str">
        <f t="shared" si="9"/>
        <v>PLODDER</v>
      </c>
      <c r="P211" s="37">
        <f>'2021'!J21</f>
        <v>71</v>
      </c>
      <c r="Q211" s="37">
        <f>'2021'!K21</f>
        <v>211</v>
      </c>
      <c r="R211" s="37">
        <f>'2021'!L21</f>
        <v>4.7</v>
      </c>
      <c r="S211" s="40">
        <f>'2021'!M21</f>
        <v>198</v>
      </c>
      <c r="T211" s="41">
        <f>'2021'!N21</f>
        <v>0</v>
      </c>
      <c r="U211" s="42">
        <f>'2021'!O21</f>
        <v>0.11642156862745098</v>
      </c>
      <c r="V211" s="42">
        <f>'2021'!P21</f>
        <v>0.20405556442599393</v>
      </c>
      <c r="W211" s="42">
        <f>'2021'!Q21</f>
        <v>0.20218214206190158</v>
      </c>
      <c r="X211" s="42">
        <f>'2021'!R21</f>
        <v>0.2708955223880597</v>
      </c>
      <c r="Y211" s="42">
        <f>'2021'!S21</f>
        <v>0.2708955223880597</v>
      </c>
      <c r="Z211" s="42">
        <f>'2021'!T21</f>
        <v>0.2708955223880597</v>
      </c>
      <c r="AA211" s="42">
        <f>'2021'!U21</f>
        <v>2.6207412953949832E-2</v>
      </c>
      <c r="AB211" s="42">
        <f>'2021'!V21</f>
        <v>3.7481259370314844E-2</v>
      </c>
      <c r="AC211" s="42">
        <f>'2021'!W21</f>
        <v>3.7481259370314844E-2</v>
      </c>
      <c r="AD211" s="43">
        <f>'2021'!X21</f>
        <v>3.7481259370314844E-2</v>
      </c>
      <c r="AE211" s="44">
        <f>'2021'!Y21</f>
        <v>19.561643835616437</v>
      </c>
      <c r="AF211" s="45">
        <f>'2021'!Z21</f>
        <v>86.481063003913548</v>
      </c>
      <c r="AG211" s="45">
        <f>'2021'!AA21</f>
        <v>29.425312438008334</v>
      </c>
      <c r="AH211" s="45">
        <f>'2021'!AB21</f>
        <v>0.19431279620853081</v>
      </c>
      <c r="AI211" s="45">
        <f>'2021'!AC21</f>
        <v>4.7</v>
      </c>
      <c r="AJ211" s="45">
        <f t="shared" si="4"/>
        <v>8.5</v>
      </c>
      <c r="AK211" s="45">
        <f t="shared" si="43"/>
        <v>6.637168141592921E-2</v>
      </c>
      <c r="AL211" s="45">
        <f>'2021'!AD21</f>
        <v>55.3</v>
      </c>
      <c r="AM211" s="45">
        <f>'2021'!AE21</f>
        <v>2.91</v>
      </c>
      <c r="AN211" s="46">
        <f>'2021'!AF21</f>
        <v>28.4</v>
      </c>
      <c r="AO211" s="47">
        <f>'2021'!AG21</f>
        <v>7</v>
      </c>
      <c r="AP211" s="48">
        <f>'2021'!AH21</f>
        <v>4</v>
      </c>
      <c r="AQ211" s="48">
        <f>'2021'!AI21</f>
        <v>6</v>
      </c>
      <c r="AR211" s="48">
        <f>IF(AF211&gt;113.25,10,IF(AF211&gt;=107.84,9,IF(AF211&gt;=105.37,8,IF(AF211&gt;=103.25,7,IF(AF211&gt;=100.55,6,IF(AF211&gt;=98.75,5,IF(AF211&gt;=96.08,4,IF(AF211&gt;=94.39,3,IF(AF211&gt;=88.43,2,IF(AF211&gt;=85.16,1,IF(AF211&lt;85.16,0,FALSE)))))))))))</f>
        <v>1</v>
      </c>
      <c r="AS211" s="48">
        <f>'2021'!AK21</f>
        <v>3</v>
      </c>
      <c r="AT211" s="48">
        <f>'2021'!AL21</f>
        <v>0</v>
      </c>
      <c r="AU211" s="48">
        <f>'2021'!AM21</f>
        <v>0</v>
      </c>
      <c r="AV211" s="48">
        <f>'2021'!AN21</f>
        <v>0</v>
      </c>
      <c r="AW211" s="49" t="str">
        <f>IF(S211=1,10,IF(S211=2,7,IF(S211=3,6,IF(S211=4,4,IF(S211=5,3,IF(S211=6,2,IF(S211=7,1,IF(S211=0,0,"-"))))))))</f>
        <v>-</v>
      </c>
      <c r="AX211" s="50">
        <f>'2021'!AP21</f>
        <v>0</v>
      </c>
      <c r="AY211" s="55">
        <f>'2021'!AQ21</f>
        <v>0</v>
      </c>
      <c r="AZ211" s="56">
        <f>'2021'!AR21</f>
        <v>2461</v>
      </c>
      <c r="BA211" s="56">
        <f>'2021'!AS21</f>
        <v>0</v>
      </c>
      <c r="BB211" s="56">
        <f>'2021'!AT21</f>
        <v>24</v>
      </c>
      <c r="BC211" s="56">
        <f>'2021'!AU21</f>
        <v>0</v>
      </c>
      <c r="BD211" s="56">
        <f>'2021'!AV21</f>
        <v>0</v>
      </c>
      <c r="BE211" s="57">
        <f>'2021'!AW21</f>
        <v>0</v>
      </c>
      <c r="BF211" s="57">
        <f>'2021'!AX21</f>
        <v>0</v>
      </c>
      <c r="BG211" s="57">
        <f>'2021'!AY21</f>
        <v>0</v>
      </c>
      <c r="BH211" s="57">
        <f>'2021'!AZ21</f>
        <v>0</v>
      </c>
      <c r="BI211" s="56">
        <f>'2021'!BA21</f>
        <v>0</v>
      </c>
      <c r="BJ211" s="56">
        <f>'2021'!BB21</f>
        <v>3545</v>
      </c>
      <c r="BK211" s="56">
        <f>'2021'!BC21</f>
        <v>0</v>
      </c>
      <c r="BL211" s="56">
        <f>'2021'!BD21</f>
        <v>0</v>
      </c>
      <c r="BM211" s="58">
        <f>'2021'!BE21</f>
        <v>25</v>
      </c>
      <c r="BN211" s="55">
        <f>'2021'!BF21</f>
        <v>703</v>
      </c>
      <c r="BO211" s="56">
        <f>'2021'!BG21</f>
        <v>2516</v>
      </c>
      <c r="BP211" s="56">
        <f>'2021'!BH21</f>
        <v>6</v>
      </c>
      <c r="BQ211" s="56">
        <f>'2021'!BI21</f>
        <v>16</v>
      </c>
      <c r="BR211" s="56">
        <f>'2021'!BJ21</f>
        <v>126</v>
      </c>
      <c r="BS211" s="56">
        <f>'2021'!BK21</f>
        <v>14</v>
      </c>
      <c r="BT211" s="57">
        <f>'2021'!BL21</f>
        <v>5.6</v>
      </c>
      <c r="BU211" s="57">
        <f>'2021'!BM21</f>
        <v>31.3</v>
      </c>
      <c r="BV211" s="57">
        <f>'2021'!BN21</f>
        <v>2.73</v>
      </c>
      <c r="BW211" s="57">
        <f>'2021'!BO21</f>
        <v>39.5</v>
      </c>
      <c r="BX211" s="56">
        <f>'2021'!BP21</f>
        <v>57</v>
      </c>
      <c r="BY211" s="56">
        <f>'2021'!BQ21</f>
        <v>4012</v>
      </c>
      <c r="BZ211" s="56">
        <f>'2021'!BR21</f>
        <v>5</v>
      </c>
      <c r="CA211" s="56">
        <f>'2021'!BS21</f>
        <v>0</v>
      </c>
      <c r="CB211" s="58">
        <f>'2021'!BT21</f>
        <v>44</v>
      </c>
      <c r="CC211" s="55">
        <f>'2021'!BU21</f>
        <v>1216</v>
      </c>
      <c r="CD211" s="56">
        <f>'2021'!BV21</f>
        <v>2631</v>
      </c>
      <c r="CE211" s="56">
        <f>'2021'!BW21</f>
        <v>11</v>
      </c>
      <c r="CF211" s="56">
        <f>'2021'!BX21</f>
        <v>27</v>
      </c>
      <c r="CG211" s="56">
        <f>'2021'!BY21</f>
        <v>225</v>
      </c>
      <c r="CH211" s="56">
        <f>'2021'!BZ21</f>
        <v>41</v>
      </c>
      <c r="CI211" s="57">
        <f>'2021'!CA21</f>
        <v>5.4</v>
      </c>
      <c r="CJ211" s="57">
        <f>'2021'!CB21</f>
        <v>59.5</v>
      </c>
      <c r="CK211" s="57">
        <f>'2021'!CC21</f>
        <v>3.39</v>
      </c>
      <c r="CL211" s="57">
        <f>'2021'!CD21</f>
        <v>38.200000000000003</v>
      </c>
      <c r="CM211" s="56">
        <f>'2021'!CE21</f>
        <v>62</v>
      </c>
      <c r="CN211" s="56">
        <f>'2021'!CF21</f>
        <v>3632</v>
      </c>
      <c r="CO211" s="56">
        <f>'2021'!CG21</f>
        <v>1</v>
      </c>
      <c r="CP211" s="56">
        <f>'2021'!CH21</f>
        <v>0</v>
      </c>
      <c r="CQ211" s="58">
        <f>'2021'!CI21</f>
        <v>28</v>
      </c>
      <c r="CR211" s="55">
        <f>'2021'!CJ21</f>
        <v>838</v>
      </c>
      <c r="CS211" s="56">
        <f>'2021'!CK21</f>
        <v>1820</v>
      </c>
      <c r="CT211" s="56">
        <f>'2021'!CL21</f>
        <v>9</v>
      </c>
      <c r="CU211" s="56">
        <f>'2021'!CM21</f>
        <v>14</v>
      </c>
      <c r="CV211" s="56">
        <f>'2021'!CN21</f>
        <v>187</v>
      </c>
      <c r="CW211" s="56">
        <f>'2021'!CO21</f>
        <v>36</v>
      </c>
      <c r="CX211" s="57">
        <f>'2021'!CP21</f>
        <v>4.5</v>
      </c>
      <c r="CY211" s="57">
        <f>'2021'!CQ21</f>
        <v>55.3</v>
      </c>
      <c r="CZ211" s="57">
        <f>'2021'!CR21</f>
        <v>2.91</v>
      </c>
      <c r="DA211" s="57">
        <f>'2021'!CS21</f>
        <v>22.7</v>
      </c>
      <c r="DB211" s="56">
        <f>'2021'!CT21</f>
        <v>70</v>
      </c>
      <c r="DC211" s="56">
        <f>'2021'!CU21</f>
        <v>2671</v>
      </c>
      <c r="DD211" s="56">
        <f>'2021'!CV21</f>
        <v>13</v>
      </c>
      <c r="DE211" s="56">
        <f>'2021'!CW21</f>
        <v>0</v>
      </c>
      <c r="DF211" s="58">
        <f>'2021'!CX21</f>
        <v>17</v>
      </c>
      <c r="DG211" s="55">
        <f>'2021'!CY21</f>
        <v>989</v>
      </c>
      <c r="DH211" s="56">
        <f>'2021'!CZ21</f>
        <v>1352</v>
      </c>
      <c r="DI211" s="56">
        <f>'2021'!DA21</f>
        <v>14</v>
      </c>
      <c r="DJ211" s="56">
        <f>'2021'!DB21</f>
        <v>21</v>
      </c>
      <c r="DK211" s="56">
        <f>'2021'!DC21</f>
        <v>211</v>
      </c>
      <c r="DL211" s="56">
        <f>'2021'!DD21</f>
        <v>41</v>
      </c>
      <c r="DM211" s="57">
        <f>'2021'!DE21</f>
        <v>4.7</v>
      </c>
      <c r="DN211" s="57">
        <f>'2021'!DF21</f>
        <v>46.2</v>
      </c>
      <c r="DO211" s="57">
        <f>'2021'!DG21</f>
        <v>2.37</v>
      </c>
      <c r="DP211" s="57">
        <f>'2021'!DH21</f>
        <v>28.4</v>
      </c>
      <c r="DQ211" s="56">
        <f>'2021'!DI21</f>
        <v>100</v>
      </c>
      <c r="DR211" s="56">
        <f>'2021'!DJ21</f>
        <v>2668</v>
      </c>
      <c r="DS211" s="56">
        <f>'2021'!DK21</f>
        <v>15</v>
      </c>
      <c r="DT211" s="56">
        <f>'2021'!DL21</f>
        <v>0</v>
      </c>
      <c r="DU211" s="58">
        <f>'2021'!DM21</f>
        <v>9</v>
      </c>
    </row>
    <row r="212" spans="1:125" ht="15.75" customHeight="1" x14ac:dyDescent="0.2">
      <c r="A212" s="33">
        <f t="shared" si="0"/>
        <v>210</v>
      </c>
      <c r="B212" s="11">
        <f>'2025'!A35</f>
        <v>33</v>
      </c>
      <c r="C212" s="11">
        <v>2025</v>
      </c>
      <c r="D212" s="34" t="str">
        <f>'2025'!B35</f>
        <v>Ja'Quinden Jackson</v>
      </c>
      <c r="E212" s="14">
        <f>'2025'!C35</f>
        <v>3.8833333333333329</v>
      </c>
      <c r="F212" s="14">
        <f t="shared" si="6"/>
        <v>15.299999999999999</v>
      </c>
      <c r="G212" s="35">
        <f t="shared" si="2"/>
        <v>-1.3814843912650017</v>
      </c>
      <c r="H212" s="36" t="str">
        <f>'2025'!D35</f>
        <v>Arkansas</v>
      </c>
      <c r="I212" s="37">
        <f>'2025'!E35</f>
        <v>1</v>
      </c>
      <c r="J212" s="38">
        <f>'2025'!F35</f>
        <v>37146</v>
      </c>
      <c r="K212" s="39">
        <f>'2025'!G35</f>
        <v>23.635616438356163</v>
      </c>
      <c r="L212" s="39" t="str">
        <f>'2025'!H35</f>
        <v>RS SR</v>
      </c>
      <c r="M212" s="39">
        <f>'2025'!I35</f>
        <v>23.638356164383563</v>
      </c>
      <c r="N212" s="39" t="str">
        <f t="shared" si="3"/>
        <v>BRUISER</v>
      </c>
      <c r="O212" s="39" t="str">
        <f t="shared" si="9"/>
        <v>PLODDER</v>
      </c>
      <c r="P212" s="37">
        <f>'2025'!J35</f>
        <v>73</v>
      </c>
      <c r="Q212" s="37">
        <f>'2025'!K35</f>
        <v>229</v>
      </c>
      <c r="R212" s="37">
        <f>'2025'!L35</f>
        <v>4.55</v>
      </c>
      <c r="S212" s="40">
        <f>'2025'!M35</f>
        <v>0</v>
      </c>
      <c r="T212" s="41">
        <f>'2025'!N35</f>
        <v>0</v>
      </c>
      <c r="U212" s="42">
        <f>'2025'!O35</f>
        <v>4.5016077170418008E-2</v>
      </c>
      <c r="V212" s="42">
        <f>'2025'!P35</f>
        <v>9.605427602213891E-2</v>
      </c>
      <c r="W212" s="42">
        <f>'2025'!Q35</f>
        <v>0.20454545454545456</v>
      </c>
      <c r="X212" s="42">
        <f>'2025'!R35</f>
        <v>0.20435255712731229</v>
      </c>
      <c r="Y212" s="42">
        <f>'2025'!S35</f>
        <v>0.20444900583638342</v>
      </c>
      <c r="Z212" s="42">
        <f>'2025'!T35</f>
        <v>0.20444900583638342</v>
      </c>
      <c r="AA212" s="42">
        <f>'2025'!U35</f>
        <v>2.6633165829145728E-2</v>
      </c>
      <c r="AB212" s="42">
        <f>'2025'!V35</f>
        <v>5.0600655260283948E-2</v>
      </c>
      <c r="AC212" s="42">
        <f>'2025'!W35</f>
        <v>5.0600655260283948E-2</v>
      </c>
      <c r="AD212" s="43">
        <f>'2025'!X35</f>
        <v>5.0600655260283948E-2</v>
      </c>
      <c r="AE212" s="44">
        <f>'2025'!Y35</f>
        <v>21.991780821917807</v>
      </c>
      <c r="AF212" s="45">
        <f>'2025'!Z35</f>
        <v>106.8611617584442</v>
      </c>
      <c r="AG212" s="45">
        <f>'2025'!AA35</f>
        <v>30.209607806342653</v>
      </c>
      <c r="AH212" s="45">
        <f>'2025'!AB35</f>
        <v>0.27516778523489932</v>
      </c>
      <c r="AI212" s="45">
        <f>'2025'!AC35</f>
        <v>5.3691275167785237</v>
      </c>
      <c r="AJ212" s="45">
        <f t="shared" si="4"/>
        <v>8.695652173913043</v>
      </c>
      <c r="AK212" s="45">
        <f t="shared" si="43"/>
        <v>8.0246913580246909E-2</v>
      </c>
      <c r="AL212" s="45">
        <f>'2025'!AD35</f>
        <v>97.3</v>
      </c>
      <c r="AM212" s="45">
        <f>'2025'!AE35</f>
        <v>3.5</v>
      </c>
      <c r="AN212" s="46">
        <f>'2025'!AF35</f>
        <v>28</v>
      </c>
      <c r="AO212" s="47">
        <f>'2025'!AG35</f>
        <v>4</v>
      </c>
      <c r="AP212" s="48">
        <f>'2025'!AH35</f>
        <v>5</v>
      </c>
      <c r="AQ212" s="48">
        <f>'2025'!AI35</f>
        <v>2</v>
      </c>
      <c r="AR212" s="48">
        <f>'2025'!AJ35</f>
        <v>8</v>
      </c>
      <c r="AS212" s="48">
        <f>'2025'!AK35</f>
        <v>7</v>
      </c>
      <c r="AT212" s="48">
        <f>'2025'!AL35</f>
        <v>0</v>
      </c>
      <c r="AU212" s="48">
        <f>'2025'!AM35</f>
        <v>4</v>
      </c>
      <c r="AV212" s="48">
        <f>'2025'!AN35</f>
        <v>2</v>
      </c>
      <c r="AW212" s="49">
        <f>'2025'!AO35</f>
        <v>0</v>
      </c>
      <c r="AX212" s="50">
        <f>'2025'!AP35</f>
        <v>0</v>
      </c>
      <c r="AY212" s="55">
        <f>'2025'!AQ35</f>
        <v>0</v>
      </c>
      <c r="AZ212" s="56">
        <f>'2025'!AR35</f>
        <v>1</v>
      </c>
      <c r="BA212" s="56">
        <f>'2025'!AS35</f>
        <v>0</v>
      </c>
      <c r="BB212" s="56">
        <f>'2025'!AT35</f>
        <v>0</v>
      </c>
      <c r="BC212" s="56">
        <f>'2025'!AU35</f>
        <v>0</v>
      </c>
      <c r="BD212" s="56">
        <f>'2025'!AV35</f>
        <v>0</v>
      </c>
      <c r="BE212" s="57">
        <f>'2025'!AW35</f>
        <v>0</v>
      </c>
      <c r="BF212" s="57">
        <f>'2025'!AX35</f>
        <v>0</v>
      </c>
      <c r="BG212" s="57">
        <f>'2025'!AY35</f>
        <v>0</v>
      </c>
      <c r="BH212" s="57">
        <f>'2025'!AZ35</f>
        <v>0</v>
      </c>
      <c r="BI212" s="56">
        <f>'2025'!BA35</f>
        <v>0</v>
      </c>
      <c r="BJ212" s="56">
        <f>'2025'!BB35</f>
        <v>0</v>
      </c>
      <c r="BK212" s="56">
        <f>'2025'!BC35</f>
        <v>0</v>
      </c>
      <c r="BL212" s="56">
        <f>'2025'!BD35</f>
        <v>0</v>
      </c>
      <c r="BM212" s="58">
        <f>'2025'!BE35</f>
        <v>0</v>
      </c>
      <c r="BN212" s="55">
        <f>'2025'!BF35</f>
        <v>28</v>
      </c>
      <c r="BO212" s="56">
        <f>'2025'!BG35</f>
        <v>621</v>
      </c>
      <c r="BP212" s="56">
        <f>'2025'!BH35</f>
        <v>1</v>
      </c>
      <c r="BQ212" s="56">
        <f>'2025'!BI35</f>
        <v>8</v>
      </c>
      <c r="BR212" s="56">
        <f>'2025'!BJ35</f>
        <v>6</v>
      </c>
      <c r="BS212" s="56">
        <f>'2025'!BK35</f>
        <v>4</v>
      </c>
      <c r="BT212" s="57">
        <f>'2025'!BL35</f>
        <v>4.666666666666667</v>
      </c>
      <c r="BU212" s="57">
        <f>'2025'!BM35</f>
        <v>322</v>
      </c>
      <c r="BV212" s="57">
        <f>'2025'!BN35</f>
        <v>4.83</v>
      </c>
      <c r="BW212" s="57">
        <f>'2025'!BO35</f>
        <v>0</v>
      </c>
      <c r="BX212" s="56">
        <f>'2025'!BP35</f>
        <v>0</v>
      </c>
      <c r="BY212" s="56">
        <f>'2025'!BQ35</f>
        <v>1</v>
      </c>
      <c r="BZ212" s="56">
        <f>'2025'!BR35</f>
        <v>0</v>
      </c>
      <c r="CA212" s="56">
        <f>'2025'!BS35</f>
        <v>0</v>
      </c>
      <c r="CB212" s="58">
        <f>'2025'!BT35</f>
        <v>0</v>
      </c>
      <c r="CC212" s="55">
        <f>'2025'!BU35</f>
        <v>530</v>
      </c>
      <c r="CD212" s="56">
        <f>'2025'!BV35</f>
        <v>2611</v>
      </c>
      <c r="CE212" s="56">
        <f>'2025'!BW35</f>
        <v>9</v>
      </c>
      <c r="CF212" s="56">
        <f>'2025'!BX35</f>
        <v>32</v>
      </c>
      <c r="CG212" s="56">
        <f>'2025'!BY35</f>
        <v>79</v>
      </c>
      <c r="CH212" s="56">
        <f>'2025'!BZ35</f>
        <v>30</v>
      </c>
      <c r="CI212" s="57">
        <f>'2025'!CA35</f>
        <v>6.7088607594936711</v>
      </c>
      <c r="CJ212" s="57">
        <f>'2025'!CB35</f>
        <v>44</v>
      </c>
      <c r="CK212" s="57">
        <f>'2025'!CC35</f>
        <v>4.22</v>
      </c>
      <c r="CL212" s="57">
        <f>'2025'!CD35</f>
        <v>46</v>
      </c>
      <c r="CM212" s="56">
        <f>'2025'!CE35</f>
        <v>8</v>
      </c>
      <c r="CN212" s="56">
        <f>'2025'!CF35</f>
        <v>2990</v>
      </c>
      <c r="CO212" s="56">
        <f>'2025'!CG35</f>
        <v>1</v>
      </c>
      <c r="CP212" s="56">
        <f>'2025'!CH35</f>
        <v>0</v>
      </c>
      <c r="CQ212" s="58">
        <f>'2025'!CI35</f>
        <v>26</v>
      </c>
      <c r="CR212" s="55">
        <f>'2025'!CJ35</f>
        <v>802</v>
      </c>
      <c r="CS212" s="56">
        <f>'2025'!CK35</f>
        <v>2190</v>
      </c>
      <c r="CT212" s="56">
        <f>'2025'!CL35</f>
        <v>4</v>
      </c>
      <c r="CU212" s="56">
        <f>'2025'!CM35</f>
        <v>18</v>
      </c>
      <c r="CV212" s="56">
        <f>'2025'!CN35</f>
        <v>160</v>
      </c>
      <c r="CW212" s="56">
        <f>'2025'!CO35</f>
        <v>33</v>
      </c>
      <c r="CX212" s="57">
        <f>'2025'!CP35</f>
        <v>5.0125000000000002</v>
      </c>
      <c r="CY212" s="57">
        <f>'2025'!CQ35</f>
        <v>73.099999999999994</v>
      </c>
      <c r="CZ212" s="57">
        <f>'2025'!CR35</f>
        <v>3.34</v>
      </c>
      <c r="DA212" s="57">
        <f>'2025'!CS35</f>
        <v>26.9</v>
      </c>
      <c r="DB212" s="56">
        <f>'2025'!CT35</f>
        <v>53</v>
      </c>
      <c r="DC212" s="56">
        <f>'2025'!CU35</f>
        <v>1990</v>
      </c>
      <c r="DD212" s="56">
        <f>'2025'!CV35</f>
        <v>9</v>
      </c>
      <c r="DE212" s="56">
        <f>'2025'!CW35</f>
        <v>0</v>
      </c>
      <c r="DF212" s="58">
        <f>'2025'!CX35</f>
        <v>14</v>
      </c>
      <c r="DG212" s="55">
        <f>'2025'!CY35</f>
        <v>800</v>
      </c>
      <c r="DH212" s="56">
        <f>'2025'!CZ35</f>
        <v>1848</v>
      </c>
      <c r="DI212" s="56">
        <f>'2025'!DA35</f>
        <v>15</v>
      </c>
      <c r="DJ212" s="56">
        <f>'2025'!DB35</f>
        <v>26</v>
      </c>
      <c r="DK212" s="56">
        <f>'2025'!DC35</f>
        <v>149</v>
      </c>
      <c r="DL212" s="56">
        <f>'2025'!DD35</f>
        <v>41</v>
      </c>
      <c r="DM212" s="57">
        <f>'2025'!DE35</f>
        <v>5.3691275167785237</v>
      </c>
      <c r="DN212" s="57">
        <f>'2025'!DF35</f>
        <v>97.3</v>
      </c>
      <c r="DO212" s="57">
        <f>'2025'!DG35</f>
        <v>3.5</v>
      </c>
      <c r="DP212" s="57">
        <f>'2025'!DH35</f>
        <v>28</v>
      </c>
      <c r="DQ212" s="56">
        <f>'2025'!DI35</f>
        <v>139</v>
      </c>
      <c r="DR212" s="56">
        <f>'2025'!DJ35</f>
        <v>2747</v>
      </c>
      <c r="DS212" s="56">
        <f>'2025'!DK35</f>
        <v>13</v>
      </c>
      <c r="DT212" s="56">
        <f>'2025'!DL35</f>
        <v>0</v>
      </c>
      <c r="DU212" s="58">
        <f>'2025'!DM35</f>
        <v>12</v>
      </c>
    </row>
    <row r="213" spans="1:125" ht="15.75" customHeight="1" x14ac:dyDescent="0.2">
      <c r="A213" s="33">
        <f t="shared" si="0"/>
        <v>211</v>
      </c>
      <c r="B213" s="11">
        <f>'2017'!A25</f>
        <v>23</v>
      </c>
      <c r="C213" s="11">
        <v>2017</v>
      </c>
      <c r="D213" s="34" t="str">
        <f>'2017'!B25</f>
        <v>Devante Mays</v>
      </c>
      <c r="E213" s="14">
        <f>'2017'!C25</f>
        <v>3.8555555555555561</v>
      </c>
      <c r="F213" s="14">
        <f t="shared" si="6"/>
        <v>14.899999999999999</v>
      </c>
      <c r="G213" s="35">
        <f t="shared" si="2"/>
        <v>-1.3929083550872006</v>
      </c>
      <c r="H213" s="36" t="str">
        <f>'2017'!D25</f>
        <v>Utah State</v>
      </c>
      <c r="I213" s="37">
        <f>'2017'!E25</f>
        <v>7</v>
      </c>
      <c r="J213" s="38">
        <f>'2017'!F25</f>
        <v>34480</v>
      </c>
      <c r="K213" s="39">
        <f>'2017'!G25</f>
        <v>30.93972602739726</v>
      </c>
      <c r="L213" s="39" t="str">
        <f>'2017'!H25</f>
        <v>SR</v>
      </c>
      <c r="M213" s="39">
        <f>'2017'!I25</f>
        <v>22.936986301369863</v>
      </c>
      <c r="N213" s="39" t="str">
        <f t="shared" si="3"/>
        <v>FREAK</v>
      </c>
      <c r="O213" s="39" t="str">
        <f t="shared" si="9"/>
        <v>HORSE</v>
      </c>
      <c r="P213" s="37">
        <f>'2017'!J25</f>
        <v>71</v>
      </c>
      <c r="Q213" s="37">
        <f>'2017'!K25</f>
        <v>230</v>
      </c>
      <c r="R213" s="37">
        <f>'2017'!L25</f>
        <v>4.3899999999999997</v>
      </c>
      <c r="S213" s="59">
        <f>'2017'!M25</f>
        <v>238</v>
      </c>
      <c r="T213" s="41">
        <f>'2017'!N25</f>
        <v>0</v>
      </c>
      <c r="U213" s="42">
        <f>'2017'!O25</f>
        <v>0</v>
      </c>
      <c r="V213" s="42">
        <f>'2017'!P25</f>
        <v>0</v>
      </c>
      <c r="W213" s="42">
        <f>'2017'!Q25</f>
        <v>0.20547945205479451</v>
      </c>
      <c r="X213" s="42">
        <f>'2017'!R25</f>
        <v>5.9136212624584718E-2</v>
      </c>
      <c r="Y213" s="42">
        <f>'2017'!S25</f>
        <v>0.13230783233968962</v>
      </c>
      <c r="Z213" s="42">
        <f>'2017'!T25</f>
        <v>8.6000091020798253E-2</v>
      </c>
      <c r="AA213" s="42">
        <f>'2017'!U25</f>
        <v>3.3682634730538923E-3</v>
      </c>
      <c r="AB213" s="42">
        <f>'2017'!V25</f>
        <v>3.2401782098015392E-3</v>
      </c>
      <c r="AC213" s="42">
        <f>'2017'!W25</f>
        <v>3.3042208414277158E-3</v>
      </c>
      <c r="AD213" s="43">
        <f>'2017'!X25</f>
        <v>2.1477435469280152E-3</v>
      </c>
      <c r="AE213" s="44">
        <f>'2017'!Y25</f>
        <v>21.279452054794522</v>
      </c>
      <c r="AF213" s="45">
        <f>'2017'!Z25</f>
        <v>123.85106650016921</v>
      </c>
      <c r="AG213" s="45">
        <f>'2017'!AA25</f>
        <v>32.074985121999603</v>
      </c>
      <c r="AH213" s="45">
        <f>'2017'!AB25</f>
        <v>0.24324324324324326</v>
      </c>
      <c r="AI213" s="45">
        <f>'2017'!AC25</f>
        <v>7</v>
      </c>
      <c r="AJ213" s="45">
        <f t="shared" si="4"/>
        <v>8.5</v>
      </c>
      <c r="AK213" s="45">
        <f t="shared" si="43"/>
        <v>2.6315789473684209E-2</v>
      </c>
      <c r="AL213" s="45">
        <f>'2017'!AD25</f>
        <v>122.3</v>
      </c>
      <c r="AM213" s="45">
        <f>'2017'!AE25</f>
        <v>5.16</v>
      </c>
      <c r="AN213" s="46">
        <f>'2017'!AF25</f>
        <v>53.3</v>
      </c>
      <c r="AO213" s="47">
        <f>'2017'!AG25</f>
        <v>0</v>
      </c>
      <c r="AP213" s="48">
        <f>'2017'!AH25</f>
        <v>0</v>
      </c>
      <c r="AQ213" s="48">
        <f>'2017'!AI25</f>
        <v>2</v>
      </c>
      <c r="AR213" s="48">
        <f t="shared" ref="AR213:AR216" si="75">IF(AF213&gt;113.25,10,IF(AF213&gt;=107.84,9,IF(AF213&gt;=105.37,8,IF(AF213&gt;=103.25,7,IF(AF213&gt;=100.55,6,IF(AF213&gt;=98.75,5,IF(AF213&gt;=96.08,4,IF(AF213&gt;=94.39,3,IF(AF213&gt;=88.43,2,IF(AF213&gt;=85.16,1,IF(AF213&lt;85.16,0,FALSE)))))))))))</f>
        <v>10</v>
      </c>
      <c r="AS213" s="48">
        <f>'2017'!AK25</f>
        <v>6</v>
      </c>
      <c r="AT213" s="48">
        <f>'2017'!AL25</f>
        <v>6</v>
      </c>
      <c r="AU213" s="48">
        <f>'2017'!AM25</f>
        <v>6</v>
      </c>
      <c r="AV213" s="48">
        <f>'2017'!AN25</f>
        <v>9</v>
      </c>
      <c r="AW213" s="49" t="str">
        <f t="shared" ref="AW213:AW216" si="76">IF(S213=1,10,IF(S213=2,7,IF(S213=3,6,IF(S213=4,4,IF(S213=5,3,IF(S213=6,2,IF(S213=7,1,IF(S213=0,0,"-"))))))))</f>
        <v>-</v>
      </c>
      <c r="AX213" s="50">
        <f>'2017'!AP25</f>
        <v>0</v>
      </c>
      <c r="AY213" s="55">
        <f>'2017'!AQ25</f>
        <v>0</v>
      </c>
      <c r="AZ213" s="56">
        <f>'2017'!AR25</f>
        <v>2653</v>
      </c>
      <c r="BA213" s="56">
        <f>'2017'!AS25</f>
        <v>0</v>
      </c>
      <c r="BB213" s="56">
        <f>'2017'!AT25</f>
        <v>0</v>
      </c>
      <c r="BC213" s="56">
        <f>'2017'!AU25</f>
        <v>0</v>
      </c>
      <c r="BD213" s="56">
        <f>'2017'!AV25</f>
        <v>0</v>
      </c>
      <c r="BE213" s="57">
        <f>'2017'!AW25</f>
        <v>0</v>
      </c>
      <c r="BF213" s="57">
        <f>'2017'!AX25</f>
        <v>0</v>
      </c>
      <c r="BG213" s="57">
        <f>'2017'!AY25</f>
        <v>0</v>
      </c>
      <c r="BH213" s="57">
        <f>'2017'!AZ25</f>
        <v>0</v>
      </c>
      <c r="BI213" s="56">
        <f>'2017'!BA25</f>
        <v>0</v>
      </c>
      <c r="BJ213" s="56">
        <f>'2017'!BB25</f>
        <v>3445</v>
      </c>
      <c r="BK213" s="56">
        <f>'2017'!BC25</f>
        <v>0</v>
      </c>
      <c r="BL213" s="56">
        <f>'2017'!BD25</f>
        <v>0</v>
      </c>
      <c r="BM213" s="58">
        <f>'2017'!BE25</f>
        <v>0</v>
      </c>
      <c r="BN213" s="55">
        <f>'2017'!BF25</f>
        <v>0</v>
      </c>
      <c r="BO213" s="56">
        <f>'2017'!BG25</f>
        <v>2493</v>
      </c>
      <c r="BP213" s="56">
        <f>'2017'!BH25</f>
        <v>0</v>
      </c>
      <c r="BQ213" s="56">
        <f>'2017'!BI25</f>
        <v>0</v>
      </c>
      <c r="BR213" s="56">
        <f>'2017'!BJ25</f>
        <v>0</v>
      </c>
      <c r="BS213" s="56">
        <f>'2017'!BK25</f>
        <v>0</v>
      </c>
      <c r="BT213" s="57">
        <f>'2017'!BL25</f>
        <v>0</v>
      </c>
      <c r="BU213" s="57">
        <f>'2017'!BM25</f>
        <v>0</v>
      </c>
      <c r="BV213" s="57">
        <f>'2017'!BN25</f>
        <v>0</v>
      </c>
      <c r="BW213" s="57">
        <f>'2017'!BO25</f>
        <v>0</v>
      </c>
      <c r="BX213" s="56">
        <f>'2017'!BP25</f>
        <v>0</v>
      </c>
      <c r="BY213" s="56">
        <f>'2017'!BQ25</f>
        <v>3268</v>
      </c>
      <c r="BZ213" s="56">
        <f>'2017'!BR25</f>
        <v>0</v>
      </c>
      <c r="CA213" s="56">
        <f>'2017'!BS25</f>
        <v>0</v>
      </c>
      <c r="CB213" s="58">
        <f>'2017'!BT25</f>
        <v>0</v>
      </c>
      <c r="CC213" s="55">
        <f>'2017'!BU25</f>
        <v>0</v>
      </c>
      <c r="CD213" s="56">
        <f>'2017'!BV25</f>
        <v>2521</v>
      </c>
      <c r="CE213" s="56">
        <f>'2017'!BW25</f>
        <v>0</v>
      </c>
      <c r="CF213" s="56">
        <f>'2017'!BX25</f>
        <v>0</v>
      </c>
      <c r="CG213" s="56">
        <f>'2017'!BY25</f>
        <v>0</v>
      </c>
      <c r="CH213" s="56">
        <f>'2017'!BZ25</f>
        <v>0</v>
      </c>
      <c r="CI213" s="57">
        <f>'2017'!CA25</f>
        <v>0</v>
      </c>
      <c r="CJ213" s="57">
        <f>'2017'!CB25</f>
        <v>0</v>
      </c>
      <c r="CK213" s="57">
        <f>'2017'!CC25</f>
        <v>0</v>
      </c>
      <c r="CL213" s="57">
        <f>'2017'!CD25</f>
        <v>0</v>
      </c>
      <c r="CM213" s="56">
        <f>'2017'!CE25</f>
        <v>0</v>
      </c>
      <c r="CN213" s="56">
        <f>'2017'!CF25</f>
        <v>2782</v>
      </c>
      <c r="CO213" s="56">
        <f>'2017'!CG25</f>
        <v>0</v>
      </c>
      <c r="CP213" s="56">
        <f>'2017'!CH25</f>
        <v>0</v>
      </c>
      <c r="CQ213" s="58">
        <f>'2017'!CI25</f>
        <v>0</v>
      </c>
      <c r="CR213" s="55">
        <f>'2017'!CJ25</f>
        <v>981</v>
      </c>
      <c r="CS213" s="56">
        <f>'2017'!CK25</f>
        <v>2146</v>
      </c>
      <c r="CT213" s="56">
        <f>'2017'!CL25</f>
        <v>9</v>
      </c>
      <c r="CU213" s="56">
        <f>'2017'!CM25</f>
        <v>0</v>
      </c>
      <c r="CV213" s="56">
        <f>'2017'!CN25</f>
        <v>165</v>
      </c>
      <c r="CW213" s="56">
        <f>'2017'!CO25</f>
        <v>24</v>
      </c>
      <c r="CX213" s="57">
        <f>'2017'!CP25</f>
        <v>5.9</v>
      </c>
      <c r="CY213" s="57">
        <f>'2017'!CQ25</f>
        <v>41.2</v>
      </c>
      <c r="CZ213" s="57">
        <f>'2017'!CR25</f>
        <v>2.85</v>
      </c>
      <c r="DA213" s="57">
        <f>'2017'!CS25</f>
        <v>40.9</v>
      </c>
      <c r="DB213" s="56">
        <f>'2017'!CT25</f>
        <v>9</v>
      </c>
      <c r="DC213" s="56">
        <f>'2017'!CU25</f>
        <v>2672</v>
      </c>
      <c r="DD213" s="56">
        <f>'2017'!CV25</f>
        <v>1</v>
      </c>
      <c r="DE213" s="56">
        <f>'2017'!CW25</f>
        <v>0</v>
      </c>
      <c r="DF213" s="58">
        <f>'2017'!CX25</f>
        <v>0</v>
      </c>
      <c r="DG213" s="55">
        <f>'2017'!CY25</f>
        <v>259</v>
      </c>
      <c r="DH213" s="56">
        <f>'2017'!CZ25</f>
        <v>2046</v>
      </c>
      <c r="DI213" s="56">
        <f>'2017'!DA25</f>
        <v>3</v>
      </c>
      <c r="DJ213" s="56">
        <f>'2017'!DB25</f>
        <v>0</v>
      </c>
      <c r="DK213" s="56">
        <f>'2017'!DC25</f>
        <v>37</v>
      </c>
      <c r="DL213" s="56">
        <f>'2017'!DD25</f>
        <v>9</v>
      </c>
      <c r="DM213" s="57">
        <f>'2017'!DE25</f>
        <v>7</v>
      </c>
      <c r="DN213" s="57">
        <f>'2017'!DF25</f>
        <v>122.3</v>
      </c>
      <c r="DO213" s="57">
        <f>'2017'!DG25</f>
        <v>5.16</v>
      </c>
      <c r="DP213" s="57">
        <f>'2017'!DH25</f>
        <v>53.3</v>
      </c>
      <c r="DQ213" s="56">
        <f>'2017'!DI25</f>
        <v>8</v>
      </c>
      <c r="DR213" s="56">
        <f>'2017'!DJ25</f>
        <v>2469</v>
      </c>
      <c r="DS213" s="56">
        <f>'2017'!DK25</f>
        <v>1</v>
      </c>
      <c r="DT213" s="56">
        <f>'2017'!DL25</f>
        <v>0</v>
      </c>
      <c r="DU213" s="58">
        <f>'2017'!DM25</f>
        <v>0</v>
      </c>
    </row>
    <row r="214" spans="1:125" ht="15.75" customHeight="1" x14ac:dyDescent="0.2">
      <c r="A214" s="33">
        <f t="shared" si="0"/>
        <v>212</v>
      </c>
      <c r="B214" s="11">
        <f>'2017'!A26</f>
        <v>24</v>
      </c>
      <c r="C214" s="11">
        <v>2017</v>
      </c>
      <c r="D214" s="34" t="str">
        <f>'2017'!B26</f>
        <v>Matt Dayes</v>
      </c>
      <c r="E214" s="14">
        <f>'2017'!C26</f>
        <v>3.8388888888888886</v>
      </c>
      <c r="F214" s="14">
        <f t="shared" si="6"/>
        <v>14.499999999999998</v>
      </c>
      <c r="G214" s="35">
        <f t="shared" si="2"/>
        <v>-1.3997627333805205</v>
      </c>
      <c r="H214" s="36" t="str">
        <f>'2017'!D26</f>
        <v>NC State</v>
      </c>
      <c r="I214" s="37">
        <f>'2017'!E26</f>
        <v>4</v>
      </c>
      <c r="J214" s="38">
        <f>'2017'!F26</f>
        <v>34580</v>
      </c>
      <c r="K214" s="39">
        <f>'2017'!G26</f>
        <v>30.665753424657535</v>
      </c>
      <c r="L214" s="39" t="str">
        <f>'2017'!H26</f>
        <v>SR</v>
      </c>
      <c r="M214" s="39">
        <f>'2017'!I26</f>
        <v>22.663013698630138</v>
      </c>
      <c r="N214" s="39" t="str">
        <f t="shared" si="3"/>
        <v>BELL CALF</v>
      </c>
      <c r="O214" s="39" t="str">
        <f t="shared" si="9"/>
        <v>PLODDER</v>
      </c>
      <c r="P214" s="37">
        <f>'2017'!J26</f>
        <v>68</v>
      </c>
      <c r="Q214" s="37">
        <f>'2017'!K26</f>
        <v>207</v>
      </c>
      <c r="R214" s="37">
        <f>'2017'!L26</f>
        <v>4.66</v>
      </c>
      <c r="S214" s="59">
        <f>'2017'!M26</f>
        <v>252</v>
      </c>
      <c r="T214" s="41">
        <f>'2017'!N26</f>
        <v>0</v>
      </c>
      <c r="U214" s="42">
        <f>'2017'!O26</f>
        <v>8.7773647253201151E-2</v>
      </c>
      <c r="V214" s="42">
        <f>'2017'!P26</f>
        <v>0.16814159292035399</v>
      </c>
      <c r="W214" s="42">
        <f>'2017'!Q26</f>
        <v>0.19396310788149804</v>
      </c>
      <c r="X214" s="42">
        <f>'2017'!R26</f>
        <v>0.26362460742656568</v>
      </c>
      <c r="Y214" s="42">
        <f>'2017'!S26</f>
        <v>0.26362460742656568</v>
      </c>
      <c r="Z214" s="42">
        <f>'2017'!T26</f>
        <v>0.23726214668390913</v>
      </c>
      <c r="AA214" s="42">
        <f>'2017'!U26</f>
        <v>6.3138686131386859E-2</v>
      </c>
      <c r="AB214" s="42">
        <f>'2017'!V26</f>
        <v>7.6263671297664801E-2</v>
      </c>
      <c r="AC214" s="42">
        <f>'2017'!W26</f>
        <v>7.6263671297664801E-2</v>
      </c>
      <c r="AD214" s="43">
        <f>'2017'!X26</f>
        <v>6.8637304167898316E-2</v>
      </c>
      <c r="AE214" s="44">
        <f>'2017'!Y26</f>
        <v>20.008219178082193</v>
      </c>
      <c r="AF214" s="45">
        <f>'2017'!Z26</f>
        <v>87.792350022710849</v>
      </c>
      <c r="AG214" s="45">
        <f>'2017'!AA26</f>
        <v>31.470804498269896</v>
      </c>
      <c r="AH214" s="45">
        <f>'2017'!AB26</f>
        <v>0.16935483870967741</v>
      </c>
      <c r="AI214" s="45">
        <f>'2017'!AC26</f>
        <v>6.5</v>
      </c>
      <c r="AJ214" s="45">
        <f t="shared" si="4"/>
        <v>9.536082474226804</v>
      </c>
      <c r="AK214" s="45">
        <f t="shared" si="43"/>
        <v>0.11428571428571428</v>
      </c>
      <c r="AL214" s="45">
        <f>'2017'!AD26</f>
        <v>48.9</v>
      </c>
      <c r="AM214" s="45">
        <f>'2017'!AE26</f>
        <v>2.97</v>
      </c>
      <c r="AN214" s="46">
        <f>'2017'!AF26</f>
        <v>46.7</v>
      </c>
      <c r="AO214" s="47">
        <f>'2017'!AG26</f>
        <v>5</v>
      </c>
      <c r="AP214" s="48">
        <f>'2017'!AH26</f>
        <v>7</v>
      </c>
      <c r="AQ214" s="48">
        <f>'2017'!AI26</f>
        <v>5</v>
      </c>
      <c r="AR214" s="48">
        <f t="shared" si="75"/>
        <v>1</v>
      </c>
      <c r="AS214" s="48">
        <f>'2017'!AK26</f>
        <v>2</v>
      </c>
      <c r="AT214" s="48">
        <f>'2017'!AL26</f>
        <v>5</v>
      </c>
      <c r="AU214" s="48">
        <f>'2017'!AM26</f>
        <v>0</v>
      </c>
      <c r="AV214" s="48">
        <f>'2017'!AN26</f>
        <v>0</v>
      </c>
      <c r="AW214" s="49" t="str">
        <f t="shared" si="76"/>
        <v>-</v>
      </c>
      <c r="AX214" s="50">
        <f>'2017'!AP26</f>
        <v>0</v>
      </c>
      <c r="AY214" s="55">
        <f>'2017'!AQ26</f>
        <v>0</v>
      </c>
      <c r="AZ214" s="56">
        <f>'2017'!AR26</f>
        <v>1444</v>
      </c>
      <c r="BA214" s="56">
        <f>'2017'!AS26</f>
        <v>0</v>
      </c>
      <c r="BB214" s="56">
        <f>'2017'!AT26</f>
        <v>0</v>
      </c>
      <c r="BC214" s="56">
        <f>'2017'!AU26</f>
        <v>0</v>
      </c>
      <c r="BD214" s="56">
        <f>'2017'!AV26</f>
        <v>0</v>
      </c>
      <c r="BE214" s="57">
        <f>'2017'!AW26</f>
        <v>0</v>
      </c>
      <c r="BF214" s="57">
        <f>'2017'!AX26</f>
        <v>0</v>
      </c>
      <c r="BG214" s="57">
        <f>'2017'!AY26</f>
        <v>0</v>
      </c>
      <c r="BH214" s="57">
        <f>'2017'!AZ26</f>
        <v>0</v>
      </c>
      <c r="BI214" s="56">
        <f>'2017'!BA26</f>
        <v>0</v>
      </c>
      <c r="BJ214" s="56">
        <f>'2017'!BB26</f>
        <v>4031</v>
      </c>
      <c r="BK214" s="56">
        <f>'2017'!BC26</f>
        <v>0</v>
      </c>
      <c r="BL214" s="56">
        <f>'2017'!BD26</f>
        <v>0</v>
      </c>
      <c r="BM214" s="58">
        <f>'2017'!BE26</f>
        <v>0</v>
      </c>
      <c r="BN214" s="55">
        <f>'2017'!BF26</f>
        <v>252</v>
      </c>
      <c r="BO214" s="56">
        <f>'2017'!BG26</f>
        <v>1952</v>
      </c>
      <c r="BP214" s="56">
        <f>'2017'!BH26</f>
        <v>0</v>
      </c>
      <c r="BQ214" s="56">
        <f>'2017'!BI26</f>
        <v>0</v>
      </c>
      <c r="BR214" s="56">
        <f>'2017'!BJ26</f>
        <v>0</v>
      </c>
      <c r="BS214" s="56">
        <f>'2017'!BK26</f>
        <v>0</v>
      </c>
      <c r="BT214" s="57">
        <f>'2017'!BL26</f>
        <v>0</v>
      </c>
      <c r="BU214" s="57">
        <f>'2017'!BM26</f>
        <v>0</v>
      </c>
      <c r="BV214" s="57">
        <f>'2017'!BN26</f>
        <v>0</v>
      </c>
      <c r="BW214" s="57">
        <f>'2017'!BO26</f>
        <v>0</v>
      </c>
      <c r="BX214" s="56">
        <f>'2017'!BP26</f>
        <v>173</v>
      </c>
      <c r="BY214" s="56">
        <f>'2017'!BQ26</f>
        <v>2890</v>
      </c>
      <c r="BZ214" s="56">
        <f>'2017'!BR26</f>
        <v>10</v>
      </c>
      <c r="CA214" s="56">
        <f>'2017'!BS26</f>
        <v>0</v>
      </c>
      <c r="CB214" s="58">
        <f>'2017'!BT26</f>
        <v>0</v>
      </c>
      <c r="CC214" s="55">
        <f>'2017'!BU26</f>
        <v>572</v>
      </c>
      <c r="CD214" s="56">
        <f>'2017'!BV26</f>
        <v>2659</v>
      </c>
      <c r="CE214" s="56">
        <f>'2017'!BW26</f>
        <v>8</v>
      </c>
      <c r="CF214" s="56">
        <f>'2017'!BX26</f>
        <v>0</v>
      </c>
      <c r="CG214" s="56">
        <f>'2017'!BY26</f>
        <v>105</v>
      </c>
      <c r="CH214" s="56">
        <f>'2017'!BZ26</f>
        <v>6</v>
      </c>
      <c r="CI214" s="57">
        <f>'2017'!CA26</f>
        <v>5.4</v>
      </c>
      <c r="CJ214" s="57">
        <f>'2017'!CB26</f>
        <v>14.8</v>
      </c>
      <c r="CK214" s="57">
        <f>'2017'!CC26</f>
        <v>2.0099999999999998</v>
      </c>
      <c r="CL214" s="57">
        <f>'2017'!CD26</f>
        <v>41.4</v>
      </c>
      <c r="CM214" s="56">
        <f>'2017'!CE26</f>
        <v>321</v>
      </c>
      <c r="CN214" s="56">
        <f>'2017'!CF26</f>
        <v>2652</v>
      </c>
      <c r="CO214" s="56">
        <f>'2017'!CG26</f>
        <v>31</v>
      </c>
      <c r="CP214" s="56">
        <f>'2017'!CH26</f>
        <v>0</v>
      </c>
      <c r="CQ214" s="58">
        <f>'2017'!CI26</f>
        <v>0</v>
      </c>
      <c r="CR214" s="55">
        <f>'2017'!CJ26</f>
        <v>868</v>
      </c>
      <c r="CS214" s="56">
        <f>'2017'!CK26</f>
        <v>2627</v>
      </c>
      <c r="CT214" s="56">
        <f>'2017'!CL26</f>
        <v>12</v>
      </c>
      <c r="CU214" s="56">
        <f>'2017'!CM26</f>
        <v>0</v>
      </c>
      <c r="CV214" s="56">
        <f>'2017'!CN26</f>
        <v>134</v>
      </c>
      <c r="CW214" s="56">
        <f>'2017'!CO26</f>
        <v>18</v>
      </c>
      <c r="CX214" s="57">
        <f>'2017'!CP26</f>
        <v>6.5</v>
      </c>
      <c r="CY214" s="57">
        <f>'2017'!CQ26</f>
        <v>48.9</v>
      </c>
      <c r="CZ214" s="57">
        <f>'2017'!CR26</f>
        <v>2.97</v>
      </c>
      <c r="DA214" s="57">
        <f>'2017'!CS26</f>
        <v>46.7</v>
      </c>
      <c r="DB214" s="56">
        <f>'2017'!CT26</f>
        <v>173</v>
      </c>
      <c r="DC214" s="56">
        <f>'2017'!CU26</f>
        <v>2740</v>
      </c>
      <c r="DD214" s="56">
        <f>'2017'!CV26</f>
        <v>24</v>
      </c>
      <c r="DE214" s="56">
        <f>'2017'!CW26</f>
        <v>0</v>
      </c>
      <c r="DF214" s="58">
        <f>'2017'!CX26</f>
        <v>0</v>
      </c>
      <c r="DG214" s="55">
        <f>'2017'!CY26</f>
        <v>1169</v>
      </c>
      <c r="DH214" s="56">
        <f>'2017'!CZ26</f>
        <v>2030</v>
      </c>
      <c r="DI214" s="56">
        <f>'2017'!DA26</f>
        <v>10</v>
      </c>
      <c r="DJ214" s="56">
        <f>'2017'!DB26</f>
        <v>0</v>
      </c>
      <c r="DK214" s="56">
        <f>'2017'!DC26</f>
        <v>248</v>
      </c>
      <c r="DL214" s="56">
        <f>'2017'!DD26</f>
        <v>42</v>
      </c>
      <c r="DM214" s="57">
        <f>'2017'!DE26</f>
        <v>4.7</v>
      </c>
      <c r="DN214" s="57">
        <f>'2017'!DF26</f>
        <v>46.1</v>
      </c>
      <c r="DO214" s="57">
        <f>'2017'!DG26</f>
        <v>2.63</v>
      </c>
      <c r="DP214" s="57">
        <f>'2017'!DH26</f>
        <v>29.9</v>
      </c>
      <c r="DQ214" s="56">
        <f>'2017'!DI26</f>
        <v>258</v>
      </c>
      <c r="DR214" s="56">
        <f>'2017'!DJ26</f>
        <v>3383</v>
      </c>
      <c r="DS214" s="56">
        <f>'2017'!DK26</f>
        <v>32</v>
      </c>
      <c r="DT214" s="56">
        <f>'2017'!DL26</f>
        <v>0</v>
      </c>
      <c r="DU214" s="58">
        <f>'2017'!DM26</f>
        <v>0</v>
      </c>
    </row>
    <row r="215" spans="1:125" ht="15.75" customHeight="1" x14ac:dyDescent="0.2">
      <c r="A215" s="33">
        <f t="shared" si="0"/>
        <v>213</v>
      </c>
      <c r="B215" s="11">
        <f>'2022'!A30</f>
        <v>28</v>
      </c>
      <c r="C215" s="11">
        <v>2022</v>
      </c>
      <c r="D215" s="34" t="str">
        <f>'2022'!B30</f>
        <v>Isiah Pacheco</v>
      </c>
      <c r="E215" s="14">
        <f>'2022'!C30</f>
        <v>3.833333333333333</v>
      </c>
      <c r="F215" s="14">
        <f t="shared" si="6"/>
        <v>14.099999999999998</v>
      </c>
      <c r="G215" s="35">
        <f t="shared" si="2"/>
        <v>-1.4020475261449603</v>
      </c>
      <c r="H215" s="36" t="str">
        <f>'2022'!D30</f>
        <v>Rutgers</v>
      </c>
      <c r="I215" s="37">
        <f>'2022'!E30</f>
        <v>2</v>
      </c>
      <c r="J215" s="38">
        <f>'2022'!F30</f>
        <v>36221</v>
      </c>
      <c r="K215" s="39">
        <f>'2022'!G30</f>
        <v>26.169863013698631</v>
      </c>
      <c r="L215" s="39" t="str">
        <f>'2022'!H30</f>
        <v>SR</v>
      </c>
      <c r="M215" s="39">
        <f>'2022'!I30</f>
        <v>23.172602739726027</v>
      </c>
      <c r="N215" s="39" t="str">
        <f t="shared" si="3"/>
        <v>FREAK</v>
      </c>
      <c r="O215" s="39" t="str">
        <f t="shared" si="9"/>
        <v>PLODDER</v>
      </c>
      <c r="P215" s="37">
        <f>'2022'!J30</f>
        <v>70</v>
      </c>
      <c r="Q215" s="37">
        <f>'2022'!K30</f>
        <v>216</v>
      </c>
      <c r="R215" s="37">
        <f>'2022'!L30</f>
        <v>4.37</v>
      </c>
      <c r="S215" s="40">
        <f>'2022'!M30</f>
        <v>251</v>
      </c>
      <c r="T215" s="41">
        <f>'2022'!N30</f>
        <v>0</v>
      </c>
      <c r="U215" s="42">
        <f>'2022'!O30</f>
        <v>0.17464788732394365</v>
      </c>
      <c r="V215" s="42">
        <f>'2022'!P30</f>
        <v>0.24778761061946902</v>
      </c>
      <c r="W215" s="42">
        <f>'2022'!Q30</f>
        <v>0.21264744429882046</v>
      </c>
      <c r="X215" s="42">
        <f>'2022'!R30</f>
        <v>0.1685700099304866</v>
      </c>
      <c r="Y215" s="42">
        <f>'2022'!S30</f>
        <v>0.20817881027497781</v>
      </c>
      <c r="Z215" s="42">
        <f>'2022'!T30</f>
        <v>0.20817881027497781</v>
      </c>
      <c r="AA215" s="42">
        <f>'2022'!U30</f>
        <v>7.3225265511458915E-2</v>
      </c>
      <c r="AB215" s="42">
        <f>'2022'!V30</f>
        <v>1.1215791834903545E-2</v>
      </c>
      <c r="AC215" s="42">
        <f>'2022'!W30</f>
        <v>4.2220528673181226E-2</v>
      </c>
      <c r="AD215" s="43">
        <f>'2022'!X30</f>
        <v>4.2220528673181226E-2</v>
      </c>
      <c r="AE215" s="44">
        <f>'2022'!Y30</f>
        <v>19.515068493150686</v>
      </c>
      <c r="AF215" s="45">
        <f>'2022'!Z30</f>
        <v>118.45625517769119</v>
      </c>
      <c r="AG215" s="45">
        <f>'2022'!AA30</f>
        <v>30.98938775510204</v>
      </c>
      <c r="AH215" s="45">
        <f>'2022'!AB30</f>
        <v>7.2289156626506021E-2</v>
      </c>
      <c r="AI215" s="45">
        <f>'2022'!AC30</f>
        <v>4.5</v>
      </c>
      <c r="AJ215" s="45">
        <f t="shared" si="4"/>
        <v>5.4666666666666668</v>
      </c>
      <c r="AK215" s="45">
        <f t="shared" si="43"/>
        <v>7.2625698324022353E-2</v>
      </c>
      <c r="AL215" s="45">
        <f>'2022'!AD30</f>
        <v>44.3</v>
      </c>
      <c r="AM215" s="45">
        <f>'2022'!AE30</f>
        <v>2.99</v>
      </c>
      <c r="AN215" s="46">
        <f>'2022'!AF30</f>
        <v>44</v>
      </c>
      <c r="AO215" s="47">
        <f>'2022'!AG30</f>
        <v>4</v>
      </c>
      <c r="AP215" s="48">
        <f>'2022'!AH30</f>
        <v>4</v>
      </c>
      <c r="AQ215" s="48">
        <f>'2022'!AI30</f>
        <v>6</v>
      </c>
      <c r="AR215" s="48">
        <f t="shared" si="75"/>
        <v>10</v>
      </c>
      <c r="AS215" s="48">
        <f>'2022'!AK30</f>
        <v>0</v>
      </c>
      <c r="AT215" s="48">
        <f>'2022'!AL30</f>
        <v>0</v>
      </c>
      <c r="AU215" s="48">
        <f>'2022'!AM30</f>
        <v>0</v>
      </c>
      <c r="AV215" s="48">
        <f>'2022'!AN30</f>
        <v>0</v>
      </c>
      <c r="AW215" s="49" t="str">
        <f t="shared" si="76"/>
        <v>-</v>
      </c>
      <c r="AX215" s="50">
        <f>'2022'!AP30</f>
        <v>0</v>
      </c>
      <c r="AY215" s="55">
        <f>'2022'!AQ30</f>
        <v>0</v>
      </c>
      <c r="AZ215" s="56">
        <f>'2022'!AR30</f>
        <v>1765</v>
      </c>
      <c r="BA215" s="56">
        <f>'2022'!AS30</f>
        <v>0</v>
      </c>
      <c r="BB215" s="56">
        <f>'2022'!AT30</f>
        <v>19</v>
      </c>
      <c r="BC215" s="56">
        <f>'2022'!AU30</f>
        <v>0</v>
      </c>
      <c r="BD215" s="56">
        <f>'2022'!AV30</f>
        <v>0</v>
      </c>
      <c r="BE215" s="57">
        <f>'2022'!AW30</f>
        <v>0</v>
      </c>
      <c r="BF215" s="57">
        <f>'2022'!AX30</f>
        <v>0</v>
      </c>
      <c r="BG215" s="57">
        <f>'2022'!AY30</f>
        <v>0</v>
      </c>
      <c r="BH215" s="57">
        <f>'2022'!AZ30</f>
        <v>0</v>
      </c>
      <c r="BI215" s="56">
        <f>'2022'!BA30</f>
        <v>0</v>
      </c>
      <c r="BJ215" s="56">
        <f>'2022'!BB30</f>
        <v>1387</v>
      </c>
      <c r="BK215" s="56">
        <f>'2022'!BC30</f>
        <v>0</v>
      </c>
      <c r="BL215" s="56">
        <f>'2022'!BD30</f>
        <v>0</v>
      </c>
      <c r="BM215" s="58">
        <f>'2022'!BE30</f>
        <v>7</v>
      </c>
      <c r="BN215" s="55">
        <f>'2022'!BF30</f>
        <v>551</v>
      </c>
      <c r="BO215" s="56">
        <f>'2022'!BG30</f>
        <v>1609</v>
      </c>
      <c r="BP215" s="56">
        <f>'2022'!BH30</f>
        <v>3</v>
      </c>
      <c r="BQ215" s="56">
        <f>'2022'!BI30</f>
        <v>12</v>
      </c>
      <c r="BR215" s="56">
        <f>'2022'!BJ30</f>
        <v>111</v>
      </c>
      <c r="BS215" s="56">
        <f>'2022'!BK30</f>
        <v>10</v>
      </c>
      <c r="BT215" s="57">
        <f>'2022'!BL30</f>
        <v>5</v>
      </c>
      <c r="BU215" s="57">
        <f>'2022'!BM30</f>
        <v>24.4</v>
      </c>
      <c r="BV215" s="57">
        <f>'2022'!BN30</f>
        <v>2.73</v>
      </c>
      <c r="BW215" s="57">
        <f>'2022'!BO30</f>
        <v>31.4</v>
      </c>
      <c r="BX215" s="56">
        <f>'2022'!BP30</f>
        <v>7</v>
      </c>
      <c r="BY215" s="56">
        <f>'2022'!BQ30</f>
        <v>1586</v>
      </c>
      <c r="BZ215" s="56">
        <f>'2022'!BR30</f>
        <v>0</v>
      </c>
      <c r="CA215" s="56">
        <f>'2022'!BS30</f>
        <v>0</v>
      </c>
      <c r="CB215" s="58">
        <f>'2022'!BT30</f>
        <v>5</v>
      </c>
      <c r="CC215" s="55">
        <f>'2022'!BU30</f>
        <v>729</v>
      </c>
      <c r="CD215" s="56">
        <f>'2022'!BV30</f>
        <v>1605</v>
      </c>
      <c r="CE215" s="56">
        <f>'2022'!BW30</f>
        <v>7</v>
      </c>
      <c r="CF215" s="56">
        <f>'2022'!BX30</f>
        <v>11</v>
      </c>
      <c r="CG215" s="56">
        <f>'2022'!BY30</f>
        <v>169</v>
      </c>
      <c r="CH215" s="56">
        <f>'2022'!BZ30</f>
        <v>24</v>
      </c>
      <c r="CI215" s="57">
        <f>'2022'!CA30</f>
        <v>4.3</v>
      </c>
      <c r="CJ215" s="57">
        <f>'2022'!CB30</f>
        <v>47.3</v>
      </c>
      <c r="CK215" s="57">
        <f>'2022'!CC30</f>
        <v>3.31</v>
      </c>
      <c r="CL215" s="57">
        <f>'2022'!CD30</f>
        <v>29.4</v>
      </c>
      <c r="CM215" s="56">
        <f>'2022'!CE30</f>
        <v>83</v>
      </c>
      <c r="CN215" s="56">
        <f>'2022'!CF30</f>
        <v>1672</v>
      </c>
      <c r="CO215" s="56">
        <f>'2022'!CG30</f>
        <v>13</v>
      </c>
      <c r="CP215" s="56">
        <f>'2022'!CH30</f>
        <v>0</v>
      </c>
      <c r="CQ215" s="58">
        <f>'2022'!CI30</f>
        <v>7</v>
      </c>
      <c r="CR215" s="55">
        <f>'2022'!CJ30</f>
        <v>518</v>
      </c>
      <c r="CS215" s="56">
        <f>'2022'!CK30</f>
        <v>1263</v>
      </c>
      <c r="CT215" s="56">
        <f>'2022'!CL30</f>
        <v>3</v>
      </c>
      <c r="CU215" s="56">
        <f>'2022'!CM30</f>
        <v>13</v>
      </c>
      <c r="CV215" s="56">
        <f>'2022'!CN30</f>
        <v>116</v>
      </c>
      <c r="CW215" s="56">
        <f>'2022'!CO30</f>
        <v>18</v>
      </c>
      <c r="CX215" s="57">
        <f>'2022'!CP30</f>
        <v>4.5</v>
      </c>
      <c r="CY215" s="57">
        <f>'2022'!CQ30</f>
        <v>44.3</v>
      </c>
      <c r="CZ215" s="57">
        <f>'2022'!CR30</f>
        <v>2.99</v>
      </c>
      <c r="DA215" s="57">
        <f>'2022'!CS30</f>
        <v>44</v>
      </c>
      <c r="DB215" s="56">
        <f>'2022'!CT30</f>
        <v>131</v>
      </c>
      <c r="DC215" s="56">
        <f>'2022'!CU30</f>
        <v>1789</v>
      </c>
      <c r="DD215" s="56">
        <f>'2022'!CV30</f>
        <v>19</v>
      </c>
      <c r="DE215" s="56">
        <f>'2022'!CW30</f>
        <v>0</v>
      </c>
      <c r="DF215" s="58">
        <f>'2022'!CX30</f>
        <v>14</v>
      </c>
      <c r="DG215" s="55">
        <f>'2022'!CY30</f>
        <v>654</v>
      </c>
      <c r="DH215" s="56">
        <f>'2022'!CZ30</f>
        <v>1799</v>
      </c>
      <c r="DI215" s="56">
        <f>'2022'!DA30</f>
        <v>5</v>
      </c>
      <c r="DJ215" s="56">
        <f>'2022'!DB30</f>
        <v>20</v>
      </c>
      <c r="DK215" s="56">
        <f>'2022'!DC30</f>
        <v>166</v>
      </c>
      <c r="DL215" s="56">
        <f>'2022'!DD30</f>
        <v>12</v>
      </c>
      <c r="DM215" s="57">
        <f>'2022'!DE30</f>
        <v>3.9</v>
      </c>
      <c r="DN215" s="57">
        <f>'2022'!DF30</f>
        <v>24</v>
      </c>
      <c r="DO215" s="57">
        <f>'2022'!DG30</f>
        <v>2.87</v>
      </c>
      <c r="DP215" s="57">
        <f>'2022'!DH30</f>
        <v>24.6</v>
      </c>
      <c r="DQ215" s="56">
        <f>'2022'!DI30</f>
        <v>25</v>
      </c>
      <c r="DR215" s="56">
        <f>'2022'!DJ30</f>
        <v>2229</v>
      </c>
      <c r="DS215" s="56">
        <f>'2022'!DK30</f>
        <v>13</v>
      </c>
      <c r="DT215" s="56">
        <f>'2022'!DL30</f>
        <v>0</v>
      </c>
      <c r="DU215" s="58">
        <f>'2022'!DM30</f>
        <v>9</v>
      </c>
    </row>
    <row r="216" spans="1:125" ht="15.75" customHeight="1" x14ac:dyDescent="0.2">
      <c r="A216" s="33">
        <f t="shared" si="0"/>
        <v>214</v>
      </c>
      <c r="B216" s="11">
        <f>'2020'!A20</f>
        <v>18</v>
      </c>
      <c r="C216" s="11">
        <v>2020</v>
      </c>
      <c r="D216" s="34" t="str">
        <f>'2020'!B20</f>
        <v>Rico Dowdle</v>
      </c>
      <c r="E216" s="14">
        <f>'2020'!C20</f>
        <v>3.8222222222222229</v>
      </c>
      <c r="F216" s="14">
        <f t="shared" si="6"/>
        <v>13.700000000000001</v>
      </c>
      <c r="G216" s="35">
        <f t="shared" si="2"/>
        <v>-1.4066171116738395</v>
      </c>
      <c r="H216" s="36" t="str">
        <f>'2020'!D20</f>
        <v>South Carolina</v>
      </c>
      <c r="I216" s="37">
        <f>'2020'!E20</f>
        <v>1</v>
      </c>
      <c r="J216" s="38">
        <f>'2020'!F20</f>
        <v>35960</v>
      </c>
      <c r="K216" s="39">
        <f>'2020'!G20</f>
        <v>26.884931506849316</v>
      </c>
      <c r="L216" s="39" t="str">
        <f>'2020'!H20</f>
        <v>SR</v>
      </c>
      <c r="M216" s="39">
        <f>'2020'!I20</f>
        <v>21.873972602739727</v>
      </c>
      <c r="N216" s="39" t="str">
        <f t="shared" si="3"/>
        <v>BELL COW</v>
      </c>
      <c r="O216" s="39" t="str">
        <f t="shared" si="9"/>
        <v>+RECEIVER</v>
      </c>
      <c r="P216" s="37">
        <f>'2020'!J20</f>
        <v>71</v>
      </c>
      <c r="Q216" s="37">
        <f>'2020'!K20</f>
        <v>209</v>
      </c>
      <c r="R216" s="37">
        <f>'2020'!L20</f>
        <v>4.54</v>
      </c>
      <c r="S216" s="40">
        <f>'2020'!M20</f>
        <v>0</v>
      </c>
      <c r="T216" s="41">
        <f>'2020'!N20</f>
        <v>0</v>
      </c>
      <c r="U216" s="42">
        <f>'2020'!O20</f>
        <v>0.17817618415227976</v>
      </c>
      <c r="V216" s="42">
        <f>'2020'!P20</f>
        <v>8.6946599726152443E-2</v>
      </c>
      <c r="W216" s="42">
        <f>'2020'!Q20</f>
        <v>0.14187601662750768</v>
      </c>
      <c r="X216" s="42">
        <f>'2020'!R20</f>
        <v>0.14900291283889761</v>
      </c>
      <c r="Y216" s="42">
        <f>'2020'!S20</f>
        <v>0.16358954849558868</v>
      </c>
      <c r="Z216" s="42">
        <f>'2020'!T20</f>
        <v>0.16358954849558868</v>
      </c>
      <c r="AA216" s="42">
        <f>'2020'!U20</f>
        <v>3.7496475895122637E-2</v>
      </c>
      <c r="AB216" s="42">
        <f>'2020'!V20</f>
        <v>6.2617172853393327E-2</v>
      </c>
      <c r="AC216" s="42">
        <f>'2020'!W20</f>
        <v>6.2617172853393327E-2</v>
      </c>
      <c r="AD216" s="43">
        <f>'2020'!X20</f>
        <v>6.2617172853393327E-2</v>
      </c>
      <c r="AE216" s="44">
        <f>'2020'!Y20</f>
        <v>18.227397260273971</v>
      </c>
      <c r="AF216" s="45">
        <f>'2020'!Z20</f>
        <v>98.390432663316361</v>
      </c>
      <c r="AG216" s="45">
        <f>'2020'!AA20</f>
        <v>29.146399523903987</v>
      </c>
      <c r="AH216" s="45">
        <f>'2020'!AB20</f>
        <v>0.20754716981132076</v>
      </c>
      <c r="AI216" s="45">
        <f>'2020'!AC20</f>
        <v>5.3</v>
      </c>
      <c r="AJ216" s="45">
        <f t="shared" si="4"/>
        <v>9.66</v>
      </c>
      <c r="AK216" s="45">
        <f t="shared" si="43"/>
        <v>0.171875</v>
      </c>
      <c r="AL216" s="45">
        <f>'2020'!AD20</f>
        <v>69.3</v>
      </c>
      <c r="AM216" s="45">
        <f>'2020'!AE20</f>
        <v>3.36</v>
      </c>
      <c r="AN216" s="46">
        <f>'2020'!AF20</f>
        <v>42.2</v>
      </c>
      <c r="AO216" s="47">
        <f>'2020'!AG20</f>
        <v>2</v>
      </c>
      <c r="AP216" s="48">
        <f>'2020'!AH20</f>
        <v>6</v>
      </c>
      <c r="AQ216" s="48">
        <f>'2020'!AI20</f>
        <v>10</v>
      </c>
      <c r="AR216" s="48">
        <f t="shared" si="75"/>
        <v>4</v>
      </c>
      <c r="AS216" s="48">
        <f>'2020'!AK20</f>
        <v>4</v>
      </c>
      <c r="AT216" s="48">
        <f>'2020'!AL20</f>
        <v>0</v>
      </c>
      <c r="AU216" s="48">
        <f>'2020'!AM20</f>
        <v>1</v>
      </c>
      <c r="AV216" s="48">
        <f>'2020'!AN20</f>
        <v>1</v>
      </c>
      <c r="AW216" s="49">
        <f t="shared" si="76"/>
        <v>0</v>
      </c>
      <c r="AX216" s="50">
        <f>'2020'!AP20</f>
        <v>0</v>
      </c>
      <c r="AY216" s="55">
        <f>'2020'!AQ20</f>
        <v>0</v>
      </c>
      <c r="AZ216" s="56">
        <f>'2020'!AR20</f>
        <v>1856</v>
      </c>
      <c r="BA216" s="56">
        <f>'2020'!AS20</f>
        <v>0</v>
      </c>
      <c r="BB216" s="56">
        <f>'2020'!AT20</f>
        <v>11</v>
      </c>
      <c r="BC216" s="56">
        <f>'2020'!AU20</f>
        <v>0</v>
      </c>
      <c r="BD216" s="56">
        <f>'2020'!AV20</f>
        <v>0</v>
      </c>
      <c r="BE216" s="57">
        <f>'2020'!AW20</f>
        <v>0</v>
      </c>
      <c r="BF216" s="57">
        <f>'2020'!AX20</f>
        <v>0</v>
      </c>
      <c r="BG216" s="57">
        <f>'2020'!AY20</f>
        <v>0</v>
      </c>
      <c r="BH216" s="57">
        <f>'2020'!AZ20</f>
        <v>0</v>
      </c>
      <c r="BI216" s="56">
        <f>'2020'!BA20</f>
        <v>0</v>
      </c>
      <c r="BJ216" s="56">
        <f>'2020'!BB20</f>
        <v>2490</v>
      </c>
      <c r="BK216" s="56">
        <f>'2020'!BC20</f>
        <v>0</v>
      </c>
      <c r="BL216" s="56">
        <f>'2020'!BD20</f>
        <v>0</v>
      </c>
      <c r="BM216" s="58">
        <f>'2020'!BE20</f>
        <v>17</v>
      </c>
      <c r="BN216" s="55">
        <f>'2020'!BF20</f>
        <v>750</v>
      </c>
      <c r="BO216" s="56">
        <f>'2020'!BG20</f>
        <v>1747</v>
      </c>
      <c r="BP216" s="56">
        <f>'2020'!BH20</f>
        <v>6</v>
      </c>
      <c r="BQ216" s="56">
        <f>'2020'!BI20</f>
        <v>20</v>
      </c>
      <c r="BR216" s="56">
        <f>'2020'!BJ20</f>
        <v>134</v>
      </c>
      <c r="BS216" s="56">
        <f>'2020'!BK20</f>
        <v>29</v>
      </c>
      <c r="BT216" s="57">
        <f>'2020'!BL20</f>
        <v>5.6</v>
      </c>
      <c r="BU216" s="57">
        <f>'2020'!BM20</f>
        <v>69.099999999999994</v>
      </c>
      <c r="BV216" s="57">
        <f>'2020'!BN20</f>
        <v>3.32</v>
      </c>
      <c r="BW216" s="57">
        <f>'2020'!BO20</f>
        <v>36.9</v>
      </c>
      <c r="BX216" s="56">
        <f>'2020'!BP20</f>
        <v>55</v>
      </c>
      <c r="BY216" s="56">
        <f>'2020'!BQ20</f>
        <v>2771</v>
      </c>
      <c r="BZ216" s="56">
        <f>'2020'!BR20</f>
        <v>15</v>
      </c>
      <c r="CA216" s="56">
        <f>'2020'!BS20</f>
        <v>0</v>
      </c>
      <c r="CB216" s="58">
        <f>'2020'!BT20</f>
        <v>12</v>
      </c>
      <c r="CC216" s="55">
        <f>'2020'!BU20</f>
        <v>253</v>
      </c>
      <c r="CD216" s="56">
        <f>'2020'!BV20</f>
        <v>1588</v>
      </c>
      <c r="CE216" s="56">
        <f>'2020'!BW20</f>
        <v>2</v>
      </c>
      <c r="CF216" s="56">
        <f>'2020'!BX20</f>
        <v>16</v>
      </c>
      <c r="CG216" s="56">
        <f>'2020'!BY20</f>
        <v>65</v>
      </c>
      <c r="CH216" s="56">
        <f>'2020'!BZ20</f>
        <v>10</v>
      </c>
      <c r="CI216" s="57">
        <f>'2020'!CA20</f>
        <v>3.9</v>
      </c>
      <c r="CJ216" s="57">
        <f>'2020'!CB20</f>
        <v>47.4</v>
      </c>
      <c r="CK216" s="57">
        <f>'2020'!CC20</f>
        <v>2.77</v>
      </c>
      <c r="CL216" s="57">
        <f>'2020'!CD20</f>
        <v>18.600000000000001</v>
      </c>
      <c r="CM216" s="56">
        <f>'2020'!CE20</f>
        <v>128</v>
      </c>
      <c r="CN216" s="56">
        <f>'2020'!CF20</f>
        <v>2794</v>
      </c>
      <c r="CO216" s="56">
        <f>'2020'!CG20</f>
        <v>11</v>
      </c>
      <c r="CP216" s="56">
        <f>'2020'!CH20</f>
        <v>0</v>
      </c>
      <c r="CQ216" s="58">
        <f>'2020'!CI20</f>
        <v>18</v>
      </c>
      <c r="CR216" s="55">
        <f>'2020'!CJ20</f>
        <v>652</v>
      </c>
      <c r="CS216" s="56">
        <f>'2020'!CK20</f>
        <v>1986</v>
      </c>
      <c r="CT216" s="56">
        <f>'2020'!CL20</f>
        <v>4</v>
      </c>
      <c r="CU216" s="56">
        <f>'2020'!CM20</f>
        <v>15</v>
      </c>
      <c r="CV216" s="56">
        <f>'2020'!CN20</f>
        <v>123</v>
      </c>
      <c r="CW216" s="56">
        <f>'2020'!CO20</f>
        <v>18</v>
      </c>
      <c r="CX216" s="57">
        <f>'2020'!CP20</f>
        <v>5.3</v>
      </c>
      <c r="CY216" s="57">
        <f>'2020'!CQ20</f>
        <v>49</v>
      </c>
      <c r="CZ216" s="57">
        <f>'2020'!CR20</f>
        <v>3.36</v>
      </c>
      <c r="DA216" s="57">
        <f>'2020'!CS20</f>
        <v>40</v>
      </c>
      <c r="DB216" s="56">
        <f>'2020'!CT20</f>
        <v>133</v>
      </c>
      <c r="DC216" s="56">
        <f>'2020'!CU20</f>
        <v>3547</v>
      </c>
      <c r="DD216" s="56">
        <f>'2020'!CV20</f>
        <v>2</v>
      </c>
      <c r="DE216" s="56">
        <f>'2020'!CW20</f>
        <v>0</v>
      </c>
      <c r="DF216" s="58">
        <f>'2020'!CX20</f>
        <v>32</v>
      </c>
      <c r="DG216" s="55">
        <f>'2020'!CY20</f>
        <v>498</v>
      </c>
      <c r="DH216" s="56">
        <f>'2020'!CZ20</f>
        <v>1796</v>
      </c>
      <c r="DI216" s="56">
        <f>'2020'!DA20</f>
        <v>4</v>
      </c>
      <c r="DJ216" s="56">
        <f>'2020'!DB20</f>
        <v>18</v>
      </c>
      <c r="DK216" s="56">
        <f>'2020'!DC20</f>
        <v>106</v>
      </c>
      <c r="DL216" s="56">
        <f>'2020'!DD20</f>
        <v>22</v>
      </c>
      <c r="DM216" s="57">
        <f>'2020'!DE20</f>
        <v>4.7</v>
      </c>
      <c r="DN216" s="57">
        <f>'2020'!DF20</f>
        <v>69.3</v>
      </c>
      <c r="DO216" s="57">
        <f>'2020'!DG20</f>
        <v>3.06</v>
      </c>
      <c r="DP216" s="57">
        <f>'2020'!DH20</f>
        <v>42.2</v>
      </c>
      <c r="DQ216" s="56">
        <f>'2020'!DI20</f>
        <v>167</v>
      </c>
      <c r="DR216" s="56">
        <f>'2020'!DJ20</f>
        <v>2667</v>
      </c>
      <c r="DS216" s="56">
        <f>'2020'!DK20</f>
        <v>22</v>
      </c>
      <c r="DT216" s="56">
        <f>'2020'!DL20</f>
        <v>0</v>
      </c>
      <c r="DU216" s="58">
        <f>'2020'!DM20</f>
        <v>12</v>
      </c>
    </row>
    <row r="217" spans="1:125" ht="15.75" customHeight="1" x14ac:dyDescent="0.2">
      <c r="A217" s="33">
        <f t="shared" si="0"/>
        <v>215</v>
      </c>
      <c r="B217" s="11">
        <f>'2024'!A30</f>
        <v>28</v>
      </c>
      <c r="C217" s="11">
        <v>2024</v>
      </c>
      <c r="D217" s="34" t="str">
        <f>'2024'!B30</f>
        <v>Cody Schrader</v>
      </c>
      <c r="E217" s="14">
        <f>'2024'!C30</f>
        <v>3.7611111111111111</v>
      </c>
      <c r="F217" s="14">
        <f t="shared" si="6"/>
        <v>12.9</v>
      </c>
      <c r="G217" s="35">
        <f t="shared" si="2"/>
        <v>-1.4317498320826783</v>
      </c>
      <c r="H217" s="36" t="str">
        <f>'2024'!D30</f>
        <v>Missouri</v>
      </c>
      <c r="I217" s="37">
        <f>'2024'!E30</f>
        <v>1</v>
      </c>
      <c r="J217" s="38">
        <f>'2024'!F30</f>
        <v>36411</v>
      </c>
      <c r="K217" s="39">
        <f>'2024'!G30</f>
        <v>25.649315068493152</v>
      </c>
      <c r="L217" s="39" t="str">
        <f>'2024'!H30</f>
        <v>RS SR</v>
      </c>
      <c r="M217" s="39">
        <f>'2024'!I30</f>
        <v>24.652054794520549</v>
      </c>
      <c r="N217" s="39" t="str">
        <f t="shared" si="3"/>
        <v>BELL CALF</v>
      </c>
      <c r="O217" s="39" t="str">
        <f t="shared" si="9"/>
        <v>PLODDER</v>
      </c>
      <c r="P217" s="37">
        <f>'2024'!J30</f>
        <v>68</v>
      </c>
      <c r="Q217" s="37">
        <f>'2024'!K30</f>
        <v>202</v>
      </c>
      <c r="R217" s="37">
        <f>'2024'!L30</f>
        <v>4.6100000000000003</v>
      </c>
      <c r="S217" s="40">
        <f>'2024'!M30</f>
        <v>0</v>
      </c>
      <c r="T217" s="41">
        <f>'2024'!N30</f>
        <v>0.17874706008124866</v>
      </c>
      <c r="U217" s="42">
        <f>'2024'!O30</f>
        <v>0.27747419550698238</v>
      </c>
      <c r="V217" s="42">
        <f>'2024'!P30</f>
        <v>0.4481002741872307</v>
      </c>
      <c r="W217" s="42">
        <f>'2024'!Q30</f>
        <v>0.18346715480301204</v>
      </c>
      <c r="X217" s="42">
        <f>'2024'!R30</f>
        <v>0.32200357781753131</v>
      </c>
      <c r="Y217" s="42">
        <f>'2024'!S30</f>
        <v>0.38505192600238103</v>
      </c>
      <c r="Z217" s="42">
        <f>'2024'!T30</f>
        <v>0.38505192600238103</v>
      </c>
      <c r="AA217" s="42">
        <f>'2024'!U30</f>
        <v>4.9222146373010457E-2</v>
      </c>
      <c r="AB217" s="42">
        <f>'2024'!V30</f>
        <v>5.6013372826182586E-2</v>
      </c>
      <c r="AC217" s="42">
        <f>'2024'!W30</f>
        <v>5.6013372826182586E-2</v>
      </c>
      <c r="AD217" s="43">
        <f>'2024'!X30</f>
        <v>5.6013372826182586E-2</v>
      </c>
      <c r="AE217" s="44">
        <f>'2024'!Y30</f>
        <v>19.991780821917807</v>
      </c>
      <c r="AF217" s="45">
        <f>'2024'!Z30</f>
        <v>89.44944773385231</v>
      </c>
      <c r="AG217" s="45">
        <f>'2024'!AA30</f>
        <v>30.710640138408305</v>
      </c>
      <c r="AH217" s="45">
        <f>'2024'!AB30</f>
        <v>0.18478260869565216</v>
      </c>
      <c r="AI217" s="45">
        <f>'2024'!AC30</f>
        <v>5.8</v>
      </c>
      <c r="AJ217" s="45">
        <f t="shared" si="4"/>
        <v>20.121951219512194</v>
      </c>
      <c r="AK217" s="45">
        <f t="shared" si="43"/>
        <v>7.3825503355704702E-2</v>
      </c>
      <c r="AL217" s="45">
        <f>'2024'!AD30</f>
        <v>56.7</v>
      </c>
      <c r="AM217" s="45">
        <f>'2024'!AE30</f>
        <v>3.07</v>
      </c>
      <c r="AN217" s="46">
        <f>'2024'!AF30</f>
        <v>35.9</v>
      </c>
      <c r="AO217" s="47">
        <f>'2024'!AG30</f>
        <v>10</v>
      </c>
      <c r="AP217" s="48">
        <f>'2024'!AH30</f>
        <v>6</v>
      </c>
      <c r="AQ217" s="48">
        <f>'2024'!AI30</f>
        <v>5</v>
      </c>
      <c r="AR217" s="48">
        <f>'2024'!AJ30</f>
        <v>2</v>
      </c>
      <c r="AS217" s="48">
        <f>'2024'!AK30</f>
        <v>2</v>
      </c>
      <c r="AT217" s="48">
        <f>'2024'!AL30</f>
        <v>2</v>
      </c>
      <c r="AU217" s="48">
        <f>'2024'!AM30</f>
        <v>0</v>
      </c>
      <c r="AV217" s="48">
        <f>'2024'!AN30</f>
        <v>0</v>
      </c>
      <c r="AW217" s="49">
        <f>'2024'!AO30</f>
        <v>0</v>
      </c>
      <c r="AX217" s="50">
        <f>'2024'!AP30</f>
        <v>0</v>
      </c>
      <c r="AY217" s="55">
        <f>'2024'!AQ30</f>
        <v>605</v>
      </c>
      <c r="AZ217" s="56">
        <f>'2024'!AR30</f>
        <v>2581</v>
      </c>
      <c r="BA217" s="56">
        <f>'2024'!AS30</f>
        <v>7</v>
      </c>
      <c r="BB217" s="56">
        <f>'2024'!AT30</f>
        <v>0</v>
      </c>
      <c r="BC217" s="56">
        <f>'2024'!AU30</f>
        <v>96</v>
      </c>
      <c r="BD217" s="56">
        <f>'2024'!AV30</f>
        <v>0</v>
      </c>
      <c r="BE217" s="57">
        <f>'2024'!AW30</f>
        <v>0</v>
      </c>
      <c r="BF217" s="57">
        <f>'2024'!AX30</f>
        <v>0</v>
      </c>
      <c r="BG217" s="57">
        <f>'2024'!AY30</f>
        <v>0</v>
      </c>
      <c r="BH217" s="57">
        <f>'2024'!AZ30</f>
        <v>0</v>
      </c>
      <c r="BI217" s="56">
        <f>'2024'!BA30</f>
        <v>231</v>
      </c>
      <c r="BJ217" s="56">
        <f>'2024'!BB30</f>
        <v>2096</v>
      </c>
      <c r="BK217" s="56">
        <f>'2024'!BC30</f>
        <v>0</v>
      </c>
      <c r="BL217" s="56">
        <f>'2024'!BD30</f>
        <v>0</v>
      </c>
      <c r="BM217" s="58">
        <f>'2024'!BE30</f>
        <v>0</v>
      </c>
      <c r="BN217" s="55">
        <f>'2024'!BF30</f>
        <v>405</v>
      </c>
      <c r="BO217" s="56">
        <f>'2024'!BG30</f>
        <v>829</v>
      </c>
      <c r="BP217" s="56">
        <f>'2024'!BH30</f>
        <v>7</v>
      </c>
      <c r="BQ217" s="56">
        <f>'2024'!BI30</f>
        <v>0</v>
      </c>
      <c r="BR217" s="56">
        <f>'2024'!BJ30</f>
        <v>83</v>
      </c>
      <c r="BS217" s="56">
        <f>'2024'!BK30</f>
        <v>0</v>
      </c>
      <c r="BT217" s="57">
        <f>'2024'!BL30</f>
        <v>0</v>
      </c>
      <c r="BU217" s="57">
        <f>'2024'!BM30</f>
        <v>0</v>
      </c>
      <c r="BV217" s="57">
        <f>'2024'!BN30</f>
        <v>0</v>
      </c>
      <c r="BW217" s="57">
        <f>'2024'!BO30</f>
        <v>0</v>
      </c>
      <c r="BX217" s="56">
        <f>'2024'!BP30</f>
        <v>52</v>
      </c>
      <c r="BY217" s="56">
        <f>'2024'!BQ30</f>
        <v>818</v>
      </c>
      <c r="BZ217" s="56">
        <f>'2024'!BR30</f>
        <v>0</v>
      </c>
      <c r="CA217" s="56">
        <f>'2024'!BS30</f>
        <v>0</v>
      </c>
      <c r="CB217" s="58">
        <f>'2024'!BT30</f>
        <v>0</v>
      </c>
      <c r="CC217" s="55">
        <f>'2024'!BU30</f>
        <v>2074</v>
      </c>
      <c r="CD217" s="56">
        <f>'2024'!BV30</f>
        <v>2878</v>
      </c>
      <c r="CE217" s="56">
        <f>'2024'!BW30</f>
        <v>25</v>
      </c>
      <c r="CF217" s="56">
        <f>'2024'!BX30</f>
        <v>0</v>
      </c>
      <c r="CG217" s="56">
        <f>'2024'!BY30</f>
        <v>300</v>
      </c>
      <c r="CH217" s="56">
        <f>'2024'!BZ30</f>
        <v>0</v>
      </c>
      <c r="CI217" s="57">
        <f>'2024'!CA30</f>
        <v>0</v>
      </c>
      <c r="CJ217" s="57">
        <f>'2024'!CB30</f>
        <v>0</v>
      </c>
      <c r="CK217" s="57">
        <f>'2024'!CC30</f>
        <v>0</v>
      </c>
      <c r="CL217" s="57">
        <f>'2024'!CD30</f>
        <v>0</v>
      </c>
      <c r="CM217" s="56">
        <f>'2024'!CE30</f>
        <v>214</v>
      </c>
      <c r="CN217" s="56">
        <f>'2024'!CF30</f>
        <v>2228</v>
      </c>
      <c r="CO217" s="56">
        <f>'2024'!CG30</f>
        <v>0</v>
      </c>
      <c r="CP217" s="56">
        <f>'2024'!CH30</f>
        <v>0</v>
      </c>
      <c r="CQ217" s="58">
        <f>'2024'!CI30</f>
        <v>0</v>
      </c>
      <c r="CR217" s="55">
        <f>'2024'!CJ30</f>
        <v>745</v>
      </c>
      <c r="CS217" s="56">
        <f>'2024'!CK30</f>
        <v>2024.1</v>
      </c>
      <c r="CT217" s="56">
        <f>'2024'!CL30</f>
        <v>9</v>
      </c>
      <c r="CU217" s="56">
        <f>'2024'!CM30</f>
        <v>19.5</v>
      </c>
      <c r="CV217" s="56">
        <f>'2024'!CN30</f>
        <v>170</v>
      </c>
      <c r="CW217" s="56">
        <f>'2024'!CO30</f>
        <v>29</v>
      </c>
      <c r="CX217" s="57">
        <f>'2024'!CP30</f>
        <v>5.8</v>
      </c>
      <c r="CY217" s="57">
        <f>'2024'!CQ30</f>
        <v>52.3</v>
      </c>
      <c r="CZ217" s="57">
        <f>'2024'!CR30</f>
        <v>2.88</v>
      </c>
      <c r="DA217" s="57">
        <f>'2024'!CS30</f>
        <v>27.7</v>
      </c>
      <c r="DB217" s="56">
        <f>'2024'!CT30</f>
        <v>137</v>
      </c>
      <c r="DC217" s="56">
        <f>'2024'!CU30</f>
        <v>2783.2999999999997</v>
      </c>
      <c r="DD217" s="56">
        <f>'2024'!CV30</f>
        <v>19</v>
      </c>
      <c r="DE217" s="56">
        <f>'2024'!CW30</f>
        <v>0</v>
      </c>
      <c r="DF217" s="58">
        <f>'2024'!CX30</f>
        <v>14.3</v>
      </c>
      <c r="DG217" s="55">
        <f>'2024'!CY30</f>
        <v>1627</v>
      </c>
      <c r="DH217" s="56">
        <f>'2024'!CZ30</f>
        <v>2236</v>
      </c>
      <c r="DI217" s="56">
        <f>'2024'!DA30</f>
        <v>14</v>
      </c>
      <c r="DJ217" s="56">
        <f>'2024'!DB30</f>
        <v>24.7</v>
      </c>
      <c r="DK217" s="56">
        <f>'2024'!DC30</f>
        <v>276</v>
      </c>
      <c r="DL217" s="56">
        <f>'2024'!DD30</f>
        <v>51</v>
      </c>
      <c r="DM217" s="57">
        <f>'2024'!DE30</f>
        <v>5.8</v>
      </c>
      <c r="DN217" s="57">
        <f>'2024'!DF30</f>
        <v>56.7</v>
      </c>
      <c r="DO217" s="57">
        <f>'2024'!DG30</f>
        <v>3.07</v>
      </c>
      <c r="DP217" s="57">
        <f>'2024'!DH30</f>
        <v>35.9</v>
      </c>
      <c r="DQ217" s="56">
        <f>'2024'!DI30</f>
        <v>191</v>
      </c>
      <c r="DR217" s="56">
        <f>'2024'!DJ30</f>
        <v>3409.9</v>
      </c>
      <c r="DS217" s="56">
        <f>'2024'!DK30</f>
        <v>22</v>
      </c>
      <c r="DT217" s="56">
        <f>'2024'!DL30</f>
        <v>0</v>
      </c>
      <c r="DU217" s="58">
        <f>'2024'!DM30</f>
        <v>23.400000000000002</v>
      </c>
    </row>
    <row r="218" spans="1:125" ht="15.75" customHeight="1" x14ac:dyDescent="0.2">
      <c r="A218" s="33">
        <f t="shared" si="0"/>
        <v>215</v>
      </c>
      <c r="B218" s="11">
        <f>'2021'!A22</f>
        <v>20</v>
      </c>
      <c r="C218" s="11">
        <v>2021</v>
      </c>
      <c r="D218" s="34" t="str">
        <f>'2021'!B22</f>
        <v>Kylin Hill</v>
      </c>
      <c r="E218" s="14">
        <f>'2021'!C22</f>
        <v>3.7611111111111111</v>
      </c>
      <c r="F218" s="14">
        <f t="shared" si="6"/>
        <v>12.9</v>
      </c>
      <c r="G218" s="35">
        <f t="shared" si="2"/>
        <v>-1.4317498320826783</v>
      </c>
      <c r="H218" s="36" t="str">
        <f>'2021'!D22</f>
        <v>Mississippi State</v>
      </c>
      <c r="I218" s="37">
        <f>'2021'!E22</f>
        <v>1</v>
      </c>
      <c r="J218" s="38">
        <f>'2021'!F22</f>
        <v>36025</v>
      </c>
      <c r="K218" s="39">
        <f>'2021'!G22</f>
        <v>26.706849315068492</v>
      </c>
      <c r="L218" s="39" t="str">
        <f>'2021'!H22</f>
        <v>SR</v>
      </c>
      <c r="M218" s="39">
        <f>'2021'!I22</f>
        <v>22.712328767123289</v>
      </c>
      <c r="N218" s="39" t="str">
        <f t="shared" si="3"/>
        <v>BELL COW</v>
      </c>
      <c r="O218" s="39" t="str">
        <f t="shared" si="9"/>
        <v>+RECEIVER</v>
      </c>
      <c r="P218" s="37">
        <f>'2021'!J22</f>
        <v>71</v>
      </c>
      <c r="Q218" s="37">
        <f>'2021'!K22</f>
        <v>214</v>
      </c>
      <c r="R218" s="37">
        <f>'2021'!L22</f>
        <v>4.57</v>
      </c>
      <c r="S218" s="40">
        <f>'2021'!M22</f>
        <v>256</v>
      </c>
      <c r="T218" s="41">
        <f>'2021'!N22</f>
        <v>0</v>
      </c>
      <c r="U218" s="42">
        <f>'2021'!O22</f>
        <v>7.9198823961778755E-2</v>
      </c>
      <c r="V218" s="42">
        <f>'2021'!P22</f>
        <v>0.17615176151761516</v>
      </c>
      <c r="W218" s="42">
        <f>'2021'!Q22</f>
        <v>0.29378965583541627</v>
      </c>
      <c r="X218" s="42">
        <f>'2021'!R22</f>
        <v>7.8033137359700688E-2</v>
      </c>
      <c r="Y218" s="42">
        <f>'2021'!S22</f>
        <v>0.18591139659755848</v>
      </c>
      <c r="Z218" s="42">
        <f>'2021'!T22</f>
        <v>0.18591139659755848</v>
      </c>
      <c r="AA218" s="42">
        <f>'2021'!U22</f>
        <v>7.7153879125589367E-2</v>
      </c>
      <c r="AB218" s="42">
        <f>'2021'!V22</f>
        <v>7.1801166001841055E-2</v>
      </c>
      <c r="AC218" s="42">
        <f>'2021'!W22</f>
        <v>7.4477522563715204E-2</v>
      </c>
      <c r="AD218" s="43">
        <f>'2021'!X22</f>
        <v>7.4477522563715204E-2</v>
      </c>
      <c r="AE218" s="44">
        <f>'2021'!Y22</f>
        <v>20.052054794520547</v>
      </c>
      <c r="AF218" s="45">
        <f>'2021'!Z22</f>
        <v>98.124841610958683</v>
      </c>
      <c r="AG218" s="45">
        <f>'2021'!AA22</f>
        <v>29.843681809164849</v>
      </c>
      <c r="AH218" s="45">
        <f>'2021'!AB22</f>
        <v>0.2</v>
      </c>
      <c r="AI218" s="45">
        <f>'2021'!AC22</f>
        <v>5.5</v>
      </c>
      <c r="AJ218" s="45">
        <f t="shared" si="4"/>
        <v>11.62962962962963</v>
      </c>
      <c r="AK218" s="45">
        <f t="shared" si="43"/>
        <v>0.60526315789473684</v>
      </c>
      <c r="AL218" s="45">
        <f>'2021'!AD22</f>
        <v>77.900000000000006</v>
      </c>
      <c r="AM218" s="45">
        <f>'2021'!AE22</f>
        <v>3.05</v>
      </c>
      <c r="AN218" s="46">
        <f>'2021'!AF22</f>
        <v>42.7</v>
      </c>
      <c r="AO218" s="47">
        <f>'2021'!AG22</f>
        <v>3</v>
      </c>
      <c r="AP218" s="48">
        <f>'2021'!AH22</f>
        <v>7</v>
      </c>
      <c r="AQ218" s="48">
        <f>'2021'!AI22</f>
        <v>4</v>
      </c>
      <c r="AR218" s="48">
        <f t="shared" ref="AR218:AR221" si="77">IF(AF218&gt;113.25,10,IF(AF218&gt;=107.84,9,IF(AF218&gt;=105.37,8,IF(AF218&gt;=103.25,7,IF(AF218&gt;=100.55,6,IF(AF218&gt;=98.75,5,IF(AF218&gt;=96.08,4,IF(AF218&gt;=94.39,3,IF(AF218&gt;=88.43,2,IF(AF218&gt;=85.16,1,IF(AF218&lt;85.16,0,FALSE)))))))))))</f>
        <v>4</v>
      </c>
      <c r="AS218" s="48">
        <f>'2021'!AK22</f>
        <v>4</v>
      </c>
      <c r="AT218" s="48">
        <f>'2021'!AL22</f>
        <v>1</v>
      </c>
      <c r="AU218" s="48">
        <f>'2021'!AM22</f>
        <v>2</v>
      </c>
      <c r="AV218" s="48">
        <f>'2021'!AN22</f>
        <v>0</v>
      </c>
      <c r="AW218" s="49" t="str">
        <f t="shared" ref="AW218:AW220" si="78">IF(S218=1,10,IF(S218=2,7,IF(S218=3,6,IF(S218=4,4,IF(S218=5,3,IF(S218=6,2,IF(S218=7,1,IF(S218=0,0,"-"))))))))</f>
        <v>-</v>
      </c>
      <c r="AX218" s="50">
        <f>'2021'!AP22</f>
        <v>0</v>
      </c>
      <c r="AY218" s="55">
        <f>'2021'!AQ22</f>
        <v>0</v>
      </c>
      <c r="AZ218" s="56">
        <f>'2021'!AR22</f>
        <v>2997</v>
      </c>
      <c r="BA218" s="56">
        <f>'2021'!AS22</f>
        <v>0</v>
      </c>
      <c r="BB218" s="56">
        <f>'2021'!AT22</f>
        <v>24</v>
      </c>
      <c r="BC218" s="56">
        <f>'2021'!AU22</f>
        <v>0</v>
      </c>
      <c r="BD218" s="56">
        <f>'2021'!AV22</f>
        <v>0</v>
      </c>
      <c r="BE218" s="57">
        <f>'2021'!AW22</f>
        <v>0</v>
      </c>
      <c r="BF218" s="57">
        <f>'2021'!AX22</f>
        <v>0</v>
      </c>
      <c r="BG218" s="57">
        <f>'2021'!AY22</f>
        <v>0</v>
      </c>
      <c r="BH218" s="57">
        <f>'2021'!AZ22</f>
        <v>0</v>
      </c>
      <c r="BI218" s="56">
        <f>'2021'!BA22</f>
        <v>0</v>
      </c>
      <c r="BJ218" s="56">
        <f>'2021'!BB22</f>
        <v>2726</v>
      </c>
      <c r="BK218" s="56">
        <f>'2021'!BC22</f>
        <v>0</v>
      </c>
      <c r="BL218" s="56">
        <f>'2021'!BD22</f>
        <v>0</v>
      </c>
      <c r="BM218" s="58">
        <f>'2021'!BE22</f>
        <v>24</v>
      </c>
      <c r="BN218" s="55">
        <f>'2021'!BF22</f>
        <v>393</v>
      </c>
      <c r="BO218" s="56">
        <f>'2021'!BG22</f>
        <v>3272</v>
      </c>
      <c r="BP218" s="56">
        <f>'2021'!BH22</f>
        <v>2</v>
      </c>
      <c r="BQ218" s="56">
        <f>'2021'!BI22</f>
        <v>30</v>
      </c>
      <c r="BR218" s="56">
        <f>'2021'!BJ22</f>
        <v>78</v>
      </c>
      <c r="BS218" s="56">
        <f>'2021'!BK22</f>
        <v>21</v>
      </c>
      <c r="BT218" s="57">
        <f>'2021'!BL22</f>
        <v>5</v>
      </c>
      <c r="BU218" s="57">
        <f>'2021'!BM22</f>
        <v>103.6</v>
      </c>
      <c r="BV218" s="57">
        <f>'2021'!BN22</f>
        <v>3.4</v>
      </c>
      <c r="BW218" s="57">
        <f>'2021'!BO22</f>
        <v>16.5</v>
      </c>
      <c r="BX218" s="56">
        <f>'2021'!BP22</f>
        <v>38</v>
      </c>
      <c r="BY218" s="56">
        <f>'2021'!BQ22</f>
        <v>2170</v>
      </c>
      <c r="BZ218" s="56">
        <f>'2021'!BR22</f>
        <v>4</v>
      </c>
      <c r="CA218" s="56">
        <f>'2021'!BS22</f>
        <v>0</v>
      </c>
      <c r="CB218" s="58">
        <f>'2021'!BT22</f>
        <v>17</v>
      </c>
      <c r="CC218" s="55">
        <f>'2021'!BU22</f>
        <v>734</v>
      </c>
      <c r="CD218" s="56">
        <f>'2021'!BV22</f>
        <v>2907</v>
      </c>
      <c r="CE218" s="56">
        <f>'2021'!BW22</f>
        <v>4</v>
      </c>
      <c r="CF218" s="56">
        <f>'2021'!BX22</f>
        <v>26</v>
      </c>
      <c r="CG218" s="56">
        <f>'2021'!BY22</f>
        <v>117</v>
      </c>
      <c r="CH218" s="56">
        <f>'2021'!BZ22</f>
        <v>31</v>
      </c>
      <c r="CI218" s="57">
        <f>'2021'!CA22</f>
        <v>6.3</v>
      </c>
      <c r="CJ218" s="57">
        <f>'2021'!CB22</f>
        <v>116.1</v>
      </c>
      <c r="CK218" s="57">
        <f>'2021'!CC22</f>
        <v>4.03</v>
      </c>
      <c r="CL218" s="57">
        <f>'2021'!CD22</f>
        <v>45.1</v>
      </c>
      <c r="CM218" s="56">
        <f>'2021'!CE22</f>
        <v>176</v>
      </c>
      <c r="CN218" s="56">
        <f>'2021'!CF22</f>
        <v>2259</v>
      </c>
      <c r="CO218" s="56">
        <f>'2021'!CG22</f>
        <v>9</v>
      </c>
      <c r="CP218" s="56">
        <f>'2021'!CH22</f>
        <v>0</v>
      </c>
      <c r="CQ218" s="58">
        <f>'2021'!CI22</f>
        <v>22</v>
      </c>
      <c r="CR218" s="55">
        <f>'2021'!CJ22</f>
        <v>1348</v>
      </c>
      <c r="CS218" s="56">
        <f>'2021'!CK22</f>
        <v>2868</v>
      </c>
      <c r="CT218" s="56">
        <f>'2021'!CL22</f>
        <v>10</v>
      </c>
      <c r="CU218" s="56">
        <f>'2021'!CM22</f>
        <v>27</v>
      </c>
      <c r="CV218" s="56">
        <f>'2021'!CN22</f>
        <v>243</v>
      </c>
      <c r="CW218" s="56">
        <f>'2021'!CO22</f>
        <v>61</v>
      </c>
      <c r="CX218" s="57">
        <f>'2021'!CP22</f>
        <v>5.5</v>
      </c>
      <c r="CY218" s="57">
        <f>'2021'!CQ22</f>
        <v>74.8</v>
      </c>
      <c r="CZ218" s="57">
        <f>'2021'!CR22</f>
        <v>3.05</v>
      </c>
      <c r="DA218" s="57">
        <f>'2021'!CS22</f>
        <v>42.7</v>
      </c>
      <c r="DB218" s="56">
        <f>'2021'!CT22</f>
        <v>180</v>
      </c>
      <c r="DC218" s="56">
        <f>'2021'!CU22</f>
        <v>2333</v>
      </c>
      <c r="DD218" s="56">
        <f>'2021'!CV22</f>
        <v>18</v>
      </c>
      <c r="DE218" s="56">
        <f>'2021'!CW22</f>
        <v>0</v>
      </c>
      <c r="DF218" s="58">
        <f>'2021'!CX22</f>
        <v>19</v>
      </c>
      <c r="DG218" s="55">
        <f>'2021'!CY22</f>
        <v>58</v>
      </c>
      <c r="DH218" s="56">
        <f>'2021'!CZ22</f>
        <v>483</v>
      </c>
      <c r="DI218" s="56">
        <f>'2021'!DA22</f>
        <v>0</v>
      </c>
      <c r="DJ218" s="56">
        <f>'2021'!DB22</f>
        <v>8</v>
      </c>
      <c r="DK218" s="56">
        <f>'2021'!DC22</f>
        <v>15</v>
      </c>
      <c r="DL218" s="56">
        <f>'2021'!DD22</f>
        <v>3</v>
      </c>
      <c r="DM218" s="57">
        <f>'2021'!DE22</f>
        <v>3.9</v>
      </c>
      <c r="DN218" s="57">
        <f>'2021'!DF22</f>
        <v>77.900000000000006</v>
      </c>
      <c r="DO218" s="57">
        <f>'2021'!DG22</f>
        <v>2.4700000000000002</v>
      </c>
      <c r="DP218" s="57">
        <f>'2021'!DH22</f>
        <v>0</v>
      </c>
      <c r="DQ218" s="56">
        <f>'2021'!DI22</f>
        <v>234</v>
      </c>
      <c r="DR218" s="56">
        <f>'2021'!DJ22</f>
        <v>3259</v>
      </c>
      <c r="DS218" s="56">
        <f>'2021'!DK22</f>
        <v>23</v>
      </c>
      <c r="DT218" s="56">
        <f>'2021'!DL22</f>
        <v>0</v>
      </c>
      <c r="DU218" s="58">
        <f>'2021'!DM22</f>
        <v>17</v>
      </c>
    </row>
    <row r="219" spans="1:125" ht="15.75" customHeight="1" x14ac:dyDescent="0.2">
      <c r="A219" s="33">
        <f t="shared" si="0"/>
        <v>217</v>
      </c>
      <c r="B219" s="11">
        <f>'2017'!A27</f>
        <v>25</v>
      </c>
      <c r="C219" s="11">
        <v>2017</v>
      </c>
      <c r="D219" s="34" t="str">
        <f>'2017'!B27</f>
        <v>De'Angelo Henderson</v>
      </c>
      <c r="E219" s="14">
        <f>'2017'!C27</f>
        <v>3.6500000000000004</v>
      </c>
      <c r="F219" s="14">
        <f t="shared" si="6"/>
        <v>12</v>
      </c>
      <c r="G219" s="35">
        <f t="shared" si="2"/>
        <v>-1.4774456873714752</v>
      </c>
      <c r="H219" s="36" t="str">
        <f>'2017'!D27</f>
        <v>Coastal Carolina</v>
      </c>
      <c r="I219" s="37">
        <f>'2017'!E27</f>
        <v>8</v>
      </c>
      <c r="J219" s="38">
        <f>'2017'!F27</f>
        <v>33932</v>
      </c>
      <c r="K219" s="39">
        <f>'2017'!G27</f>
        <v>32.441095890410956</v>
      </c>
      <c r="L219" s="39" t="str">
        <f>'2017'!H27</f>
        <v>SR</v>
      </c>
      <c r="M219" s="39">
        <f>'2017'!I27</f>
        <v>24.438356164383563</v>
      </c>
      <c r="N219" s="39" t="str">
        <f t="shared" si="3"/>
        <v>DYNAMIC</v>
      </c>
      <c r="O219" s="39" t="str">
        <f t="shared" si="9"/>
        <v>PLODDER</v>
      </c>
      <c r="P219" s="37">
        <f>'2017'!J27</f>
        <v>67</v>
      </c>
      <c r="Q219" s="37">
        <f>'2017'!K27</f>
        <v>208</v>
      </c>
      <c r="R219" s="37">
        <f>'2017'!L27</f>
        <v>4.4800000000000004</v>
      </c>
      <c r="S219" s="59">
        <f>'2017'!M27</f>
        <v>203</v>
      </c>
      <c r="T219" s="41">
        <f>'2017'!N27</f>
        <v>0</v>
      </c>
      <c r="U219" s="42">
        <f>'2017'!O27</f>
        <v>8.6030204962243798E-2</v>
      </c>
      <c r="V219" s="42">
        <f>'2017'!P27</f>
        <v>0.27067557535263548</v>
      </c>
      <c r="W219" s="42">
        <f>'2017'!Q27</f>
        <v>0.30994152046783624</v>
      </c>
      <c r="X219" s="42">
        <f>'2017'!R27</f>
        <v>0.27352164194269457</v>
      </c>
      <c r="Y219" s="42">
        <f>'2017'!S27</f>
        <v>0.29173158120526543</v>
      </c>
      <c r="Z219" s="42">
        <f>'2017'!T27</f>
        <v>0.18962552778342254</v>
      </c>
      <c r="AA219" s="42">
        <f>'2017'!U27</f>
        <v>0.12661011624253848</v>
      </c>
      <c r="AB219" s="42">
        <f>'2017'!V27</f>
        <v>0.11874999999999999</v>
      </c>
      <c r="AC219" s="42">
        <f>'2017'!W27</f>
        <v>0.12268005812126924</v>
      </c>
      <c r="AD219" s="43">
        <f>'2017'!X27</f>
        <v>7.9742037778825006E-2</v>
      </c>
      <c r="AE219" s="44">
        <f>'2017'!Y27</f>
        <v>21.783561643835615</v>
      </c>
      <c r="AF219" s="45">
        <f>'2017'!Z27</f>
        <v>103.27168774078507</v>
      </c>
      <c r="AG219" s="45">
        <f>'2017'!AA27</f>
        <v>32.573847182000442</v>
      </c>
      <c r="AH219" s="45">
        <f>'2017'!AB27</f>
        <v>0</v>
      </c>
      <c r="AI219" s="45">
        <f>'2017'!AC27</f>
        <v>0</v>
      </c>
      <c r="AJ219" s="45">
        <f t="shared" si="4"/>
        <v>9.4948453608247423</v>
      </c>
      <c r="AK219" s="45">
        <f t="shared" si="43"/>
        <v>9.8522167487684734E-2</v>
      </c>
      <c r="AL219" s="45">
        <f>'2017'!AD27</f>
        <v>0</v>
      </c>
      <c r="AM219" s="45">
        <f>'2017'!AE27</f>
        <v>0</v>
      </c>
      <c r="AN219" s="46">
        <f>'2017'!AF27</f>
        <v>0</v>
      </c>
      <c r="AO219" s="47">
        <f>'2017'!AG27</f>
        <v>3</v>
      </c>
      <c r="AP219" s="48">
        <f>'2017'!AH27</f>
        <v>8</v>
      </c>
      <c r="AQ219" s="48">
        <f>'2017'!AI27</f>
        <v>2</v>
      </c>
      <c r="AR219" s="48">
        <f t="shared" si="77"/>
        <v>7</v>
      </c>
      <c r="AS219" s="48">
        <f>'2017'!AK27</f>
        <v>0</v>
      </c>
      <c r="AT219" s="48">
        <f>'2017'!AL27</f>
        <v>0</v>
      </c>
      <c r="AU219" s="48">
        <f>'2017'!AM27</f>
        <v>0</v>
      </c>
      <c r="AV219" s="48">
        <f>'2017'!AN27</f>
        <v>0</v>
      </c>
      <c r="AW219" s="49" t="str">
        <f t="shared" si="78"/>
        <v>-</v>
      </c>
      <c r="AX219" s="50">
        <f>'2017'!AP27</f>
        <v>0</v>
      </c>
      <c r="AY219" s="55">
        <f>'2017'!AQ27</f>
        <v>0</v>
      </c>
      <c r="AZ219" s="56">
        <f>'2017'!AR27</f>
        <v>2828</v>
      </c>
      <c r="BA219" s="56">
        <f>'2017'!AS27</f>
        <v>0</v>
      </c>
      <c r="BB219" s="56">
        <f>'2017'!AT27</f>
        <v>0</v>
      </c>
      <c r="BC219" s="56">
        <f>'2017'!AU27</f>
        <v>0</v>
      </c>
      <c r="BD219" s="56">
        <f>'2017'!AV27</f>
        <v>0</v>
      </c>
      <c r="BE219" s="57">
        <f>'2017'!AW27</f>
        <v>0</v>
      </c>
      <c r="BF219" s="57">
        <f>'2017'!AX27</f>
        <v>0</v>
      </c>
      <c r="BG219" s="57">
        <f>'2017'!AY27</f>
        <v>0</v>
      </c>
      <c r="BH219" s="57">
        <f>'2017'!AZ27</f>
        <v>0</v>
      </c>
      <c r="BI219" s="56">
        <f>'2017'!BA27</f>
        <v>0</v>
      </c>
      <c r="BJ219" s="56">
        <f>'2017'!BB27</f>
        <v>3101</v>
      </c>
      <c r="BK219" s="56">
        <f>'2017'!BC27</f>
        <v>0</v>
      </c>
      <c r="BL219" s="56">
        <f>'2017'!BD27</f>
        <v>0</v>
      </c>
      <c r="BM219" s="58">
        <f>'2017'!BE27</f>
        <v>0</v>
      </c>
      <c r="BN219" s="55">
        <f>'2017'!BF27</f>
        <v>599</v>
      </c>
      <c r="BO219" s="56">
        <f>'2017'!BG27</f>
        <v>4036</v>
      </c>
      <c r="BP219" s="56">
        <f>'2017'!BH27</f>
        <v>0</v>
      </c>
      <c r="BQ219" s="56">
        <f>'2017'!BI27</f>
        <v>0</v>
      </c>
      <c r="BR219" s="56">
        <f>'2017'!BJ27</f>
        <v>82</v>
      </c>
      <c r="BS219" s="56">
        <f>'2017'!BK27</f>
        <v>0</v>
      </c>
      <c r="BT219" s="57">
        <f>'2017'!BL27</f>
        <v>0</v>
      </c>
      <c r="BU219" s="57">
        <f>'2017'!BM27</f>
        <v>0</v>
      </c>
      <c r="BV219" s="57">
        <f>'2017'!BN27</f>
        <v>0</v>
      </c>
      <c r="BW219" s="57">
        <f>'2017'!BO27</f>
        <v>0</v>
      </c>
      <c r="BX219" s="56">
        <f>'2017'!BP27</f>
        <v>39</v>
      </c>
      <c r="BY219" s="56">
        <f>'2017'!BQ27</f>
        <v>3380</v>
      </c>
      <c r="BZ219" s="56">
        <f>'2017'!BR27</f>
        <v>4</v>
      </c>
      <c r="CA219" s="56">
        <f>'2017'!BS27</f>
        <v>0</v>
      </c>
      <c r="CB219" s="58">
        <f>'2017'!BT27</f>
        <v>0</v>
      </c>
      <c r="CC219" s="55">
        <f>'2017'!BU27</f>
        <v>1534</v>
      </c>
      <c r="CD219" s="56">
        <f>'2017'!BV27</f>
        <v>3265</v>
      </c>
      <c r="CE219" s="56">
        <f>'2017'!BW27</f>
        <v>0</v>
      </c>
      <c r="CF219" s="56">
        <f>'2017'!BX27</f>
        <v>0</v>
      </c>
      <c r="CG219" s="56">
        <f>'2017'!BY27</f>
        <v>234</v>
      </c>
      <c r="CH219" s="56">
        <f>'2017'!BZ27</f>
        <v>0</v>
      </c>
      <c r="CI219" s="57">
        <f>'2017'!CA27</f>
        <v>0</v>
      </c>
      <c r="CJ219" s="57">
        <f>'2017'!CB27</f>
        <v>0</v>
      </c>
      <c r="CK219" s="57">
        <f>'2017'!CC27</f>
        <v>0</v>
      </c>
      <c r="CL219" s="57">
        <f>'2017'!CD27</f>
        <v>0</v>
      </c>
      <c r="CM219" s="56">
        <f>'2017'!CE27</f>
        <v>289</v>
      </c>
      <c r="CN219" s="56">
        <f>'2017'!CF27</f>
        <v>3470</v>
      </c>
      <c r="CO219" s="56">
        <f>'2017'!CG27</f>
        <v>33</v>
      </c>
      <c r="CP219" s="56">
        <f>'2017'!CH27</f>
        <v>0</v>
      </c>
      <c r="CQ219" s="58">
        <f>'2017'!CI27</f>
        <v>0</v>
      </c>
      <c r="CR219" s="55">
        <f>'2017'!CJ27</f>
        <v>1346</v>
      </c>
      <c r="CS219" s="56">
        <f>'2017'!CK27</f>
        <v>2460</v>
      </c>
      <c r="CT219" s="56">
        <f>'2017'!CL27</f>
        <v>0</v>
      </c>
      <c r="CU219" s="56">
        <f>'2017'!CM27</f>
        <v>0</v>
      </c>
      <c r="CV219" s="56">
        <f>'2017'!CN27</f>
        <v>222</v>
      </c>
      <c r="CW219" s="56">
        <f>'2017'!CO27</f>
        <v>0</v>
      </c>
      <c r="CX219" s="57">
        <f>'2017'!CP27</f>
        <v>0</v>
      </c>
      <c r="CY219" s="57">
        <f>'2017'!CQ27</f>
        <v>0</v>
      </c>
      <c r="CZ219" s="57">
        <f>'2017'!CR27</f>
        <v>0</v>
      </c>
      <c r="DA219" s="57">
        <f>'2017'!CS27</f>
        <v>0</v>
      </c>
      <c r="DB219" s="56">
        <f>'2017'!CT27</f>
        <v>403</v>
      </c>
      <c r="DC219" s="56">
        <f>'2017'!CU27</f>
        <v>3183</v>
      </c>
      <c r="DD219" s="56">
        <f>'2017'!CV27</f>
        <v>40</v>
      </c>
      <c r="DE219" s="56">
        <f>'2017'!CW27</f>
        <v>0</v>
      </c>
      <c r="DF219" s="58">
        <f>'2017'!CX27</f>
        <v>0</v>
      </c>
      <c r="DG219" s="55">
        <f>'2017'!CY27</f>
        <v>1156</v>
      </c>
      <c r="DH219" s="56">
        <f>'2017'!CZ27</f>
        <v>3321</v>
      </c>
      <c r="DI219" s="56">
        <f>'2017'!DA27</f>
        <v>0</v>
      </c>
      <c r="DJ219" s="56">
        <f>'2017'!DB27</f>
        <v>0</v>
      </c>
      <c r="DK219" s="56">
        <f>'2017'!DC27</f>
        <v>183</v>
      </c>
      <c r="DL219" s="56">
        <f>'2017'!DD27</f>
        <v>0</v>
      </c>
      <c r="DM219" s="57">
        <f>'2017'!DE27</f>
        <v>0</v>
      </c>
      <c r="DN219" s="57">
        <f>'2017'!DF27</f>
        <v>0</v>
      </c>
      <c r="DO219" s="57">
        <f>'2017'!DG27</f>
        <v>0</v>
      </c>
      <c r="DP219" s="57">
        <f>'2017'!DH27</f>
        <v>0</v>
      </c>
      <c r="DQ219" s="56">
        <f>'2017'!DI27</f>
        <v>190</v>
      </c>
      <c r="DR219" s="56">
        <f>'2017'!DJ27</f>
        <v>1600</v>
      </c>
      <c r="DS219" s="56">
        <f>'2017'!DK27</f>
        <v>20</v>
      </c>
      <c r="DT219" s="56">
        <f>'2017'!DL27</f>
        <v>0</v>
      </c>
      <c r="DU219" s="58">
        <f>'2017'!DM27</f>
        <v>0</v>
      </c>
    </row>
    <row r="220" spans="1:125" ht="15.75" customHeight="1" x14ac:dyDescent="0.2">
      <c r="A220" s="33">
        <f t="shared" si="0"/>
        <v>217</v>
      </c>
      <c r="B220" s="11">
        <f>'2020'!A21</f>
        <v>19</v>
      </c>
      <c r="C220" s="11">
        <v>2020</v>
      </c>
      <c r="D220" s="34" t="str">
        <f>'2020'!B21</f>
        <v>Darius Anderson</v>
      </c>
      <c r="E220" s="14">
        <f>'2020'!C21</f>
        <v>3.6500000000000004</v>
      </c>
      <c r="F220" s="14">
        <f t="shared" si="6"/>
        <v>12</v>
      </c>
      <c r="G220" s="35">
        <f t="shared" si="2"/>
        <v>-1.4774456873714752</v>
      </c>
      <c r="H220" s="36" t="str">
        <f>'2020'!D21</f>
        <v>TCU</v>
      </c>
      <c r="I220" s="37">
        <f>'2020'!E21</f>
        <v>3</v>
      </c>
      <c r="J220" s="38">
        <f>'2020'!F21</f>
        <v>35683</v>
      </c>
      <c r="K220" s="39">
        <f>'2020'!G21</f>
        <v>27.643835616438356</v>
      </c>
      <c r="L220" s="39" t="str">
        <f>'2020'!H21</f>
        <v>SR</v>
      </c>
      <c r="M220" s="39">
        <f>'2020'!I21</f>
        <v>22.632876712328766</v>
      </c>
      <c r="N220" s="39" t="str">
        <f t="shared" si="3"/>
        <v>BELL CALF</v>
      </c>
      <c r="O220" s="39" t="str">
        <f t="shared" si="9"/>
        <v>3DOWN</v>
      </c>
      <c r="P220" s="37">
        <f>'2020'!J21</f>
        <v>70</v>
      </c>
      <c r="Q220" s="37">
        <f>'2020'!K21</f>
        <v>208</v>
      </c>
      <c r="R220" s="37">
        <f>'2020'!L21</f>
        <v>4.6100000000000003</v>
      </c>
      <c r="S220" s="40">
        <f>'2020'!M21</f>
        <v>0</v>
      </c>
      <c r="T220" s="41">
        <f>'2020'!N21</f>
        <v>0</v>
      </c>
      <c r="U220" s="42">
        <f>'2020'!O21</f>
        <v>4.1355256601893375E-2</v>
      </c>
      <c r="V220" s="42">
        <f>'2020'!P21</f>
        <v>0.14176179928437554</v>
      </c>
      <c r="W220" s="42">
        <f>'2020'!Q21</f>
        <v>0.12894461859979101</v>
      </c>
      <c r="X220" s="42">
        <f>'2020'!R21</f>
        <v>0.19582992641046607</v>
      </c>
      <c r="Y220" s="42">
        <f>'2020'!S21</f>
        <v>0.19582992641046607</v>
      </c>
      <c r="Z220" s="42">
        <f>'2020'!T21</f>
        <v>0.17624693376941947</v>
      </c>
      <c r="AA220" s="42">
        <f>'2020'!U21</f>
        <v>6.9116042197162608E-3</v>
      </c>
      <c r="AB220" s="42">
        <f>'2020'!V21</f>
        <v>5.2373158756137482E-2</v>
      </c>
      <c r="AC220" s="42">
        <f>'2020'!W21</f>
        <v>5.2373158756137482E-2</v>
      </c>
      <c r="AD220" s="43">
        <f>'2020'!X21</f>
        <v>4.7135842880523734E-2</v>
      </c>
      <c r="AE220" s="44">
        <f>'2020'!Y21</f>
        <v>22</v>
      </c>
      <c r="AF220" s="45">
        <f>'2020'!Z21</f>
        <v>92.106362022976626</v>
      </c>
      <c r="AG220" s="45">
        <f>'2020'!AA21</f>
        <v>29.841632653061225</v>
      </c>
      <c r="AH220" s="45">
        <f>'2020'!AB21</f>
        <v>0.28104575163398693</v>
      </c>
      <c r="AI220" s="45">
        <f>'2020'!AC21</f>
        <v>5.4</v>
      </c>
      <c r="AJ220" s="45">
        <f t="shared" si="4"/>
        <v>6.384615384615385</v>
      </c>
      <c r="AK220" s="45">
        <f t="shared" si="43"/>
        <v>0.12571428571428572</v>
      </c>
      <c r="AL220" s="45">
        <f>'2020'!AD21</f>
        <v>106.7</v>
      </c>
      <c r="AM220" s="45">
        <f>'2020'!AE21</f>
        <v>3.89</v>
      </c>
      <c r="AN220" s="46">
        <f>'2020'!AF21</f>
        <v>35.299999999999997</v>
      </c>
      <c r="AO220" s="47">
        <f>'2020'!AG21</f>
        <v>3</v>
      </c>
      <c r="AP220" s="48">
        <f>'2020'!AH21</f>
        <v>5</v>
      </c>
      <c r="AQ220" s="48">
        <f>'2020'!AI21</f>
        <v>2</v>
      </c>
      <c r="AR220" s="48">
        <f t="shared" si="77"/>
        <v>2</v>
      </c>
      <c r="AS220" s="48">
        <f>'2020'!AK21</f>
        <v>8</v>
      </c>
      <c r="AT220" s="48">
        <f>'2020'!AL21</f>
        <v>1</v>
      </c>
      <c r="AU220" s="48">
        <f>'2020'!AM21</f>
        <v>5</v>
      </c>
      <c r="AV220" s="48">
        <f>'2020'!AN21</f>
        <v>4</v>
      </c>
      <c r="AW220" s="49">
        <f t="shared" si="78"/>
        <v>0</v>
      </c>
      <c r="AX220" s="50">
        <f>'2020'!AP21</f>
        <v>0</v>
      </c>
      <c r="AY220" s="55">
        <f>'2020'!AQ21</f>
        <v>0</v>
      </c>
      <c r="AZ220" s="56">
        <f>'2020'!AR21</f>
        <v>2800</v>
      </c>
      <c r="BA220" s="56">
        <f>'2020'!AS21</f>
        <v>0</v>
      </c>
      <c r="BB220" s="56">
        <f>'2020'!AT21</f>
        <v>26</v>
      </c>
      <c r="BC220" s="56">
        <f>'2020'!AU21</f>
        <v>0</v>
      </c>
      <c r="BD220" s="56">
        <f>'2020'!AV21</f>
        <v>0</v>
      </c>
      <c r="BE220" s="57">
        <f>'2020'!AW21</f>
        <v>0</v>
      </c>
      <c r="BF220" s="57">
        <f>'2020'!AX21</f>
        <v>0</v>
      </c>
      <c r="BG220" s="57">
        <f>'2020'!AY21</f>
        <v>0</v>
      </c>
      <c r="BH220" s="57">
        <f>'2020'!AZ21</f>
        <v>0</v>
      </c>
      <c r="BI220" s="56">
        <f>'2020'!BA21</f>
        <v>0</v>
      </c>
      <c r="BJ220" s="56">
        <f>'2020'!BB21</f>
        <v>4517</v>
      </c>
      <c r="BK220" s="56">
        <f>'2020'!BC21</f>
        <v>0</v>
      </c>
      <c r="BL220" s="56">
        <f>'2020'!BD21</f>
        <v>0</v>
      </c>
      <c r="BM220" s="58">
        <f>'2020'!BE21</f>
        <v>39</v>
      </c>
      <c r="BN220" s="55">
        <f>'2020'!BF21</f>
        <v>229</v>
      </c>
      <c r="BO220" s="56">
        <f>'2020'!BG21</f>
        <v>2535</v>
      </c>
      <c r="BP220" s="56">
        <f>'2020'!BH21</f>
        <v>1</v>
      </c>
      <c r="BQ220" s="56">
        <f>'2020'!BI21</f>
        <v>30</v>
      </c>
      <c r="BR220" s="56">
        <f>'2020'!BJ21</f>
        <v>27</v>
      </c>
      <c r="BS220" s="56">
        <f>'2020'!BK21</f>
        <v>6</v>
      </c>
      <c r="BT220" s="57">
        <f>'2020'!BL21</f>
        <v>8.5</v>
      </c>
      <c r="BU220" s="57">
        <f>'2020'!BM21</f>
        <v>74.5</v>
      </c>
      <c r="BV220" s="57">
        <f>'2020'!BN21</f>
        <v>3.41</v>
      </c>
      <c r="BW220" s="57">
        <f>'2020'!BO21</f>
        <v>42.4</v>
      </c>
      <c r="BX220" s="56">
        <f>'2020'!BP21</f>
        <v>20</v>
      </c>
      <c r="BY220" s="56">
        <f>'2020'!BQ21</f>
        <v>3486</v>
      </c>
      <c r="BZ220" s="56">
        <f>'2020'!BR21</f>
        <v>5</v>
      </c>
      <c r="CA220" s="56">
        <f>'2020'!BS21</f>
        <v>0</v>
      </c>
      <c r="CB220" s="58">
        <f>'2020'!BT21</f>
        <v>18</v>
      </c>
      <c r="CC220" s="55">
        <f>'2020'!BU21</f>
        <v>750</v>
      </c>
      <c r="CD220" s="56">
        <f>'2020'!BV21</f>
        <v>2438</v>
      </c>
      <c r="CE220" s="56">
        <f>'2020'!BW21</f>
        <v>8</v>
      </c>
      <c r="CF220" s="56">
        <f>'2020'!BX21</f>
        <v>27</v>
      </c>
      <c r="CG220" s="56">
        <f>'2020'!BY21</f>
        <v>127</v>
      </c>
      <c r="CH220" s="56">
        <f>'2020'!BZ21</f>
        <v>28</v>
      </c>
      <c r="CI220" s="57">
        <f>'2020'!CA21</f>
        <v>5.9</v>
      </c>
      <c r="CJ220" s="57">
        <f>'2020'!CB21</f>
        <v>65.599999999999994</v>
      </c>
      <c r="CK220" s="57">
        <f>'2020'!CC21</f>
        <v>2.9</v>
      </c>
      <c r="CL220" s="57">
        <f>'2020'!CD21</f>
        <v>31.3</v>
      </c>
      <c r="CM220" s="56">
        <f>'2020'!CE21</f>
        <v>82</v>
      </c>
      <c r="CN220" s="56">
        <f>'2020'!CF21</f>
        <v>3431</v>
      </c>
      <c r="CO220" s="56">
        <f>'2020'!CG21</f>
        <v>10</v>
      </c>
      <c r="CP220" s="56">
        <f>'2020'!CH21</f>
        <v>0</v>
      </c>
      <c r="CQ220" s="58">
        <f>'2020'!CI21</f>
        <v>28</v>
      </c>
      <c r="CR220" s="55">
        <f>'2020'!CJ21</f>
        <v>598</v>
      </c>
      <c r="CS220" s="56">
        <f>'2020'!CK21</f>
        <v>2036</v>
      </c>
      <c r="CT220" s="56">
        <f>'2020'!CL21</f>
        <v>3</v>
      </c>
      <c r="CU220" s="56">
        <f>'2020'!CM21</f>
        <v>14</v>
      </c>
      <c r="CV220" s="56">
        <f>'2020'!CN21</f>
        <v>124</v>
      </c>
      <c r="CW220" s="56">
        <f>'2020'!CO21</f>
        <v>25</v>
      </c>
      <c r="CX220" s="57">
        <f>'2020'!CP21</f>
        <v>4.8</v>
      </c>
      <c r="CY220" s="57">
        <f>'2020'!CQ21</f>
        <v>62.8</v>
      </c>
      <c r="CZ220" s="57">
        <f>'2020'!CR21</f>
        <v>3.05</v>
      </c>
      <c r="DA220" s="57">
        <f>'2020'!CS21</f>
        <v>23.6</v>
      </c>
      <c r="DB220" s="56">
        <f>'2020'!CT21</f>
        <v>19</v>
      </c>
      <c r="DC220" s="56">
        <f>'2020'!CU21</f>
        <v>2749</v>
      </c>
      <c r="DD220" s="56">
        <f>'2020'!CV21</f>
        <v>2</v>
      </c>
      <c r="DE220" s="56">
        <f>'2020'!CW21</f>
        <v>0</v>
      </c>
      <c r="DF220" s="58">
        <f>'2020'!CX21</f>
        <v>18</v>
      </c>
      <c r="DG220" s="55">
        <f>'2020'!CY21</f>
        <v>830</v>
      </c>
      <c r="DH220" s="56">
        <f>'2020'!CZ21</f>
        <v>2448</v>
      </c>
      <c r="DI220" s="56">
        <f>'2020'!DA21</f>
        <v>6</v>
      </c>
      <c r="DJ220" s="56">
        <f>'2020'!DB21</f>
        <v>23</v>
      </c>
      <c r="DK220" s="56">
        <f>'2020'!DC21</f>
        <v>153</v>
      </c>
      <c r="DL220" s="56">
        <f>'2020'!DD21</f>
        <v>43</v>
      </c>
      <c r="DM220" s="57">
        <f>'2020'!DE21</f>
        <v>5.4</v>
      </c>
      <c r="DN220" s="57">
        <f>'2020'!DF21</f>
        <v>106.7</v>
      </c>
      <c r="DO220" s="57">
        <f>'2020'!DG21</f>
        <v>3.89</v>
      </c>
      <c r="DP220" s="57">
        <f>'2020'!DH21</f>
        <v>35.299999999999997</v>
      </c>
      <c r="DQ220" s="56">
        <f>'2020'!DI21</f>
        <v>128</v>
      </c>
      <c r="DR220" s="56">
        <f>'2020'!DJ21</f>
        <v>2444</v>
      </c>
      <c r="DS220" s="56">
        <f>'2020'!DK21</f>
        <v>22</v>
      </c>
      <c r="DT220" s="56">
        <f>'2020'!DL21</f>
        <v>0</v>
      </c>
      <c r="DU220" s="58">
        <f>'2020'!DM21</f>
        <v>15</v>
      </c>
    </row>
    <row r="221" spans="1:125" ht="15.75" customHeight="1" x14ac:dyDescent="0.2">
      <c r="A221" s="33">
        <f t="shared" si="0"/>
        <v>219</v>
      </c>
      <c r="B221" s="11">
        <f>'2023'!A24</f>
        <v>22</v>
      </c>
      <c r="C221" s="11">
        <v>2023</v>
      </c>
      <c r="D221" s="34" t="str">
        <f>'2023'!B24</f>
        <v>Travis Dye</v>
      </c>
      <c r="E221" s="14">
        <f>'2023'!C24</f>
        <v>3.6111111111111107</v>
      </c>
      <c r="F221" s="14">
        <f t="shared" si="6"/>
        <v>11.600000000000001</v>
      </c>
      <c r="G221" s="35">
        <f t="shared" si="2"/>
        <v>-1.4934392367225546</v>
      </c>
      <c r="H221" s="36" t="str">
        <f>'2023'!D24</f>
        <v>USC</v>
      </c>
      <c r="I221" s="37">
        <f>'2023'!E24</f>
        <v>5</v>
      </c>
      <c r="J221" s="38">
        <f>'2023'!F24</f>
        <v>36396</v>
      </c>
      <c r="K221" s="39">
        <f>'2023'!G24</f>
        <v>25.69041095890411</v>
      </c>
      <c r="L221" s="39" t="str">
        <f>'2023'!H24</f>
        <v>RS SR</v>
      </c>
      <c r="M221" s="39">
        <f>'2023'!I24</f>
        <v>23.69041095890411</v>
      </c>
      <c r="N221" s="39" t="str">
        <f t="shared" si="3"/>
        <v>DYNAMIC</v>
      </c>
      <c r="O221" s="39" t="str">
        <f t="shared" si="9"/>
        <v>PLODDER</v>
      </c>
      <c r="P221" s="37">
        <f>'2023'!J24</f>
        <v>70</v>
      </c>
      <c r="Q221" s="37">
        <f>'2023'!K24</f>
        <v>201</v>
      </c>
      <c r="R221" s="37">
        <f>'2023'!L24</f>
        <v>4.4800000000000004</v>
      </c>
      <c r="S221" s="40">
        <f>'2023'!M24</f>
        <v>0</v>
      </c>
      <c r="T221" s="41">
        <f>'2023'!N24</f>
        <v>0.14411859722172368</v>
      </c>
      <c r="U221" s="42">
        <f>'2023'!O24</f>
        <v>0.1335082827620141</v>
      </c>
      <c r="V221" s="42">
        <f>'2023'!P24</f>
        <v>0.23601882613510522</v>
      </c>
      <c r="W221" s="42">
        <f>'2023'!Q24</f>
        <v>0.28001618395765199</v>
      </c>
      <c r="X221" s="42">
        <f>'2023'!R24</f>
        <v>0.15385700183330983</v>
      </c>
      <c r="Y221" s="42">
        <f>'2023'!S24</f>
        <v>0.2169365928954809</v>
      </c>
      <c r="Z221" s="42">
        <f>'2023'!T24</f>
        <v>0.18439610396115877</v>
      </c>
      <c r="AA221" s="42">
        <f>'2023'!U24</f>
        <v>0.12846168743141179</v>
      </c>
      <c r="AB221" s="42">
        <f>'2023'!V24</f>
        <v>4.3018996507368602E-2</v>
      </c>
      <c r="AC221" s="42">
        <f>'2023'!W24</f>
        <v>8.5740341969390191E-2</v>
      </c>
      <c r="AD221" s="43">
        <f>'2023'!X24</f>
        <v>7.2879290673981661E-2</v>
      </c>
      <c r="AE221" s="44">
        <f>'2023'!Y24</f>
        <v>21.035616438356165</v>
      </c>
      <c r="AF221" s="45">
        <f>'2023'!Z24</f>
        <v>99.796198249508649</v>
      </c>
      <c r="AG221" s="45">
        <f>'2023'!AA24</f>
        <v>28.837346938775511</v>
      </c>
      <c r="AH221" s="45">
        <f>'2023'!AB24</f>
        <v>0.19863013698630136</v>
      </c>
      <c r="AI221" s="45">
        <f>'2023'!AC24</f>
        <v>6.1</v>
      </c>
      <c r="AJ221" s="45">
        <f t="shared" si="4"/>
        <v>11.114583333333334</v>
      </c>
      <c r="AK221" s="45">
        <f t="shared" si="43"/>
        <v>0.12574850299401197</v>
      </c>
      <c r="AL221" s="45">
        <f>'2023'!AD24</f>
        <v>59.2</v>
      </c>
      <c r="AM221" s="45">
        <f>'2023'!AE24</f>
        <v>3.53</v>
      </c>
      <c r="AN221" s="46">
        <f>'2023'!AF24</f>
        <v>38.799999999999997</v>
      </c>
      <c r="AO221" s="47">
        <f>'2023'!AG24</f>
        <v>3</v>
      </c>
      <c r="AP221" s="48">
        <f>'2023'!AH24</f>
        <v>7</v>
      </c>
      <c r="AQ221" s="48">
        <f>'2023'!AI24</f>
        <v>3</v>
      </c>
      <c r="AR221" s="48">
        <f t="shared" si="77"/>
        <v>5</v>
      </c>
      <c r="AS221" s="48">
        <f>'2023'!AK24</f>
        <v>3</v>
      </c>
      <c r="AT221" s="48">
        <f>'2023'!AL24</f>
        <v>3</v>
      </c>
      <c r="AU221" s="48">
        <f>'2023'!AM24</f>
        <v>0</v>
      </c>
      <c r="AV221" s="48">
        <f>'2023'!AN24</f>
        <v>2</v>
      </c>
      <c r="AW221" s="49">
        <f>'2023'!AO24</f>
        <v>0</v>
      </c>
      <c r="AX221" s="50">
        <f>'2023'!AP24</f>
        <v>0.5</v>
      </c>
      <c r="AY221" s="55">
        <f>'2023'!AQ24</f>
        <v>734</v>
      </c>
      <c r="AZ221" s="56">
        <f>'2023'!AR24</f>
        <v>2350.4</v>
      </c>
      <c r="BA221" s="56">
        <f>'2023'!AS24</f>
        <v>4</v>
      </c>
      <c r="BB221" s="56">
        <f>'2023'!AT24</f>
        <v>28.6</v>
      </c>
      <c r="BC221" s="56">
        <f>'2023'!AU24</f>
        <v>140</v>
      </c>
      <c r="BD221" s="56">
        <f>'2023'!AV24</f>
        <v>20</v>
      </c>
      <c r="BE221" s="57">
        <f>'2023'!AW24</f>
        <v>5.2</v>
      </c>
      <c r="BF221" s="57">
        <f>'2023'!AX24</f>
        <v>39.6</v>
      </c>
      <c r="BG221" s="57">
        <f>'2023'!AY24</f>
        <v>2.61</v>
      </c>
      <c r="BH221" s="57">
        <f>'2023'!AZ24</f>
        <v>33.200000000000003</v>
      </c>
      <c r="BI221" s="56">
        <f>'2023'!BA24</f>
        <v>69</v>
      </c>
      <c r="BJ221" s="56">
        <f>'2023'!BB24</f>
        <v>3221.4</v>
      </c>
      <c r="BK221" s="56">
        <f>'2023'!BC24</f>
        <v>3</v>
      </c>
      <c r="BL221" s="56">
        <f>'2023'!BD24</f>
        <v>0</v>
      </c>
      <c r="BM221" s="58">
        <f>'2023'!BE24</f>
        <v>29</v>
      </c>
      <c r="BN221" s="55">
        <f>'2023'!BF24</f>
        <v>655</v>
      </c>
      <c r="BO221" s="56">
        <f>'2023'!BG24</f>
        <v>2482.2000000000003</v>
      </c>
      <c r="BP221" s="56">
        <f>'2023'!BH24</f>
        <v>0</v>
      </c>
      <c r="BQ221" s="56">
        <f>'2023'!BI24</f>
        <v>26.599999999999998</v>
      </c>
      <c r="BR221" s="56">
        <f>'2023'!BJ24</f>
        <v>106</v>
      </c>
      <c r="BS221" s="56">
        <f>'2023'!BK24</f>
        <v>16</v>
      </c>
      <c r="BT221" s="57">
        <f>'2023'!BL24</f>
        <v>6.2</v>
      </c>
      <c r="BU221" s="57">
        <f>'2023'!BM24</f>
        <v>48.9</v>
      </c>
      <c r="BV221" s="57">
        <f>'2023'!BN24</f>
        <v>3.31</v>
      </c>
      <c r="BW221" s="57">
        <f>'2023'!BO24</f>
        <v>35.9</v>
      </c>
      <c r="BX221" s="56">
        <f>'2023'!BP24</f>
        <v>159</v>
      </c>
      <c r="BY221" s="56">
        <f>'2023'!BQ24</f>
        <v>3614.7999999999997</v>
      </c>
      <c r="BZ221" s="56">
        <f>'2023'!BR24</f>
        <v>16</v>
      </c>
      <c r="CA221" s="56">
        <f>'2023'!BS24</f>
        <v>0</v>
      </c>
      <c r="CB221" s="58">
        <f>'2023'!BT24</f>
        <v>35</v>
      </c>
      <c r="CC221" s="55">
        <f>'2023'!BU24</f>
        <v>443</v>
      </c>
      <c r="CD221" s="56">
        <f>'2023'!BV24</f>
        <v>1166.8999999999999</v>
      </c>
      <c r="CE221" s="56">
        <f>'2023'!BW24</f>
        <v>1</v>
      </c>
      <c r="CF221" s="56">
        <f>'2023'!BX24</f>
        <v>13.299999999999999</v>
      </c>
      <c r="CG221" s="56">
        <f>'2023'!BY24</f>
        <v>64</v>
      </c>
      <c r="CH221" s="56">
        <f>'2023'!BZ24</f>
        <v>15</v>
      </c>
      <c r="CI221" s="57">
        <f>'2023'!CA24</f>
        <v>6.9</v>
      </c>
      <c r="CJ221" s="57">
        <f>'2023'!CB24</f>
        <v>87.3</v>
      </c>
      <c r="CK221" s="57">
        <f>'2023'!CC24</f>
        <v>4.25</v>
      </c>
      <c r="CL221" s="57">
        <f>'2023'!CD24</f>
        <v>41.3</v>
      </c>
      <c r="CM221" s="56">
        <f>'2023'!CE24</f>
        <v>239</v>
      </c>
      <c r="CN221" s="56">
        <f>'2023'!CF24</f>
        <v>1722.7</v>
      </c>
      <c r="CO221" s="56">
        <f>'2023'!CG24</f>
        <v>9</v>
      </c>
      <c r="CP221" s="56">
        <f>'2023'!CH24</f>
        <v>0</v>
      </c>
      <c r="CQ221" s="58">
        <f>'2023'!CI24</f>
        <v>15</v>
      </c>
      <c r="CR221" s="55">
        <f>'2023'!CJ24</f>
        <v>1263</v>
      </c>
      <c r="CS221" s="56">
        <f>'2023'!CK24</f>
        <v>2833.6</v>
      </c>
      <c r="CT221" s="56">
        <f>'2023'!CL24</f>
        <v>16</v>
      </c>
      <c r="CU221" s="56">
        <f>'2023'!CM24</f>
        <v>35</v>
      </c>
      <c r="CV221" s="56">
        <f>'2023'!CN24</f>
        <v>210</v>
      </c>
      <c r="CW221" s="56">
        <f>'2023'!CO24</f>
        <v>33</v>
      </c>
      <c r="CX221" s="57">
        <f>'2023'!CP24</f>
        <v>6</v>
      </c>
      <c r="CY221" s="57">
        <f>'2023'!CQ24</f>
        <v>54.9</v>
      </c>
      <c r="CZ221" s="57">
        <f>'2023'!CR24</f>
        <v>3.53</v>
      </c>
      <c r="DA221" s="57">
        <f>'2023'!CS24</f>
        <v>38.799999999999997</v>
      </c>
      <c r="DB221" s="56">
        <f>'2023'!CT24</f>
        <v>398</v>
      </c>
      <c r="DC221" s="56">
        <f>'2023'!CU24</f>
        <v>3098.2000000000003</v>
      </c>
      <c r="DD221" s="56">
        <f>'2023'!CV24</f>
        <v>47</v>
      </c>
      <c r="DE221" s="56">
        <f>'2023'!CW24</f>
        <v>0</v>
      </c>
      <c r="DF221" s="58">
        <f>'2023'!CX24</f>
        <v>21</v>
      </c>
      <c r="DG221" s="55">
        <f>'2023'!CY24</f>
        <v>889</v>
      </c>
      <c r="DH221" s="56">
        <f>'2023'!CZ24</f>
        <v>2395.4</v>
      </c>
      <c r="DI221" s="56">
        <f>'2023'!DA24</f>
        <v>9</v>
      </c>
      <c r="DJ221" s="56">
        <f>'2023'!DB24</f>
        <v>29.400000000000002</v>
      </c>
      <c r="DK221" s="56">
        <f>'2023'!DC24</f>
        <v>146</v>
      </c>
      <c r="DL221" s="56">
        <f>'2023'!DD24</f>
        <v>29</v>
      </c>
      <c r="DM221" s="57">
        <f>'2023'!DE24</f>
        <v>6.1</v>
      </c>
      <c r="DN221" s="57">
        <f>'2023'!DF24</f>
        <v>59.2</v>
      </c>
      <c r="DO221" s="57">
        <f>'2023'!DG24</f>
        <v>3.19</v>
      </c>
      <c r="DP221" s="57">
        <f>'2023'!DH24</f>
        <v>35.700000000000003</v>
      </c>
      <c r="DQ221" s="56">
        <f>'2023'!DI24</f>
        <v>202</v>
      </c>
      <c r="DR221" s="56">
        <f>'2023'!DJ24</f>
        <v>4695.5999999999995</v>
      </c>
      <c r="DS221" s="56">
        <f>'2023'!DK24</f>
        <v>21</v>
      </c>
      <c r="DT221" s="56">
        <f>'2023'!DL24</f>
        <v>0</v>
      </c>
      <c r="DU221" s="58">
        <f>'2023'!DM24</f>
        <v>43</v>
      </c>
    </row>
    <row r="222" spans="1:125" ht="15.75" customHeight="1" x14ac:dyDescent="0.2">
      <c r="A222" s="33">
        <f t="shared" si="0"/>
        <v>220</v>
      </c>
      <c r="B222" s="11">
        <f>'2024'!A31</f>
        <v>29</v>
      </c>
      <c r="C222" s="11">
        <v>2024</v>
      </c>
      <c r="D222" s="34" t="str">
        <f>'2024'!B31</f>
        <v>Dillon Johnson</v>
      </c>
      <c r="E222" s="14">
        <f>'2024'!C31</f>
        <v>3.4444444444444446</v>
      </c>
      <c r="F222" s="14">
        <f t="shared" si="6"/>
        <v>11.200000000000001</v>
      </c>
      <c r="G222" s="35">
        <f t="shared" si="2"/>
        <v>-1.56198301965575</v>
      </c>
      <c r="H222" s="36" t="str">
        <f>'2024'!D31</f>
        <v>Washington</v>
      </c>
      <c r="I222" s="37">
        <f>'2024'!E31</f>
        <v>5</v>
      </c>
      <c r="J222" s="38">
        <f>'2024'!F31</f>
        <v>37057</v>
      </c>
      <c r="K222" s="39">
        <f>'2024'!G31</f>
        <v>23.87945205479452</v>
      </c>
      <c r="L222" s="39" t="str">
        <f>'2024'!H31</f>
        <v>RS JR</v>
      </c>
      <c r="M222" s="39">
        <f>'2024'!I31</f>
        <v>22.882191780821916</v>
      </c>
      <c r="N222" s="39" t="str">
        <f t="shared" si="3"/>
        <v>BELL COW</v>
      </c>
      <c r="O222" s="39" t="str">
        <f t="shared" si="9"/>
        <v>PLODDER</v>
      </c>
      <c r="P222" s="37">
        <f>'2024'!J31</f>
        <v>72</v>
      </c>
      <c r="Q222" s="37">
        <f>'2024'!K31</f>
        <v>217</v>
      </c>
      <c r="R222" s="37">
        <f>'2024'!L31</f>
        <v>4.68</v>
      </c>
      <c r="S222" s="40">
        <f>'2024'!M31</f>
        <v>0</v>
      </c>
      <c r="T222" s="41">
        <f>'2024'!N31</f>
        <v>0</v>
      </c>
      <c r="U222" s="42">
        <f>'2024'!O31</f>
        <v>0.10207899096787985</v>
      </c>
      <c r="V222" s="42">
        <f>'2024'!P31</f>
        <v>0.15802770276156458</v>
      </c>
      <c r="W222" s="42">
        <f>'2024'!Q31</f>
        <v>0.17885652143733083</v>
      </c>
      <c r="X222" s="42">
        <f>'2024'!R31</f>
        <v>0.21315732525427394</v>
      </c>
      <c r="Y222" s="42">
        <f>'2024'!S31</f>
        <v>0.21315732525427394</v>
      </c>
      <c r="Z222" s="42">
        <f>'2024'!T31</f>
        <v>0.18118372646613284</v>
      </c>
      <c r="AA222" s="42">
        <f>'2024'!U31</f>
        <v>8.004206590324843E-2</v>
      </c>
      <c r="AB222" s="42">
        <f>'2024'!V31</f>
        <v>3.9486262936946674E-2</v>
      </c>
      <c r="AC222" s="42">
        <f>'2024'!W31</f>
        <v>5.9764164420097549E-2</v>
      </c>
      <c r="AD222" s="43">
        <f>'2024'!X31</f>
        <v>5.0799539757082915E-2</v>
      </c>
      <c r="AE222" s="44">
        <f>'2024'!Y31</f>
        <v>20.224657534246575</v>
      </c>
      <c r="AF222" s="45">
        <f>'2024'!Z31</f>
        <v>90.47035973952778</v>
      </c>
      <c r="AG222" s="45">
        <f>'2024'!AA31</f>
        <v>29.427276234567902</v>
      </c>
      <c r="AH222" s="45">
        <f>'2024'!AB31</f>
        <v>0.18454935622317598</v>
      </c>
      <c r="AI222" s="45">
        <f>'2024'!AC31</f>
        <v>5.606741573033708</v>
      </c>
      <c r="AJ222" s="45">
        <f t="shared" si="4"/>
        <v>6.0639534883720927</v>
      </c>
      <c r="AK222" s="45">
        <f t="shared" si="43"/>
        <v>9.3385214007782102E-2</v>
      </c>
      <c r="AL222" s="45">
        <f>'2024'!AD31</f>
        <v>85.1</v>
      </c>
      <c r="AM222" s="45">
        <f>'2024'!AE31</f>
        <v>3.51</v>
      </c>
      <c r="AN222" s="46">
        <f>'2024'!AF31</f>
        <v>35.200000000000003</v>
      </c>
      <c r="AO222" s="47">
        <f>'2024'!AG31</f>
        <v>3</v>
      </c>
      <c r="AP222" s="48">
        <f>'2024'!AH31</f>
        <v>5</v>
      </c>
      <c r="AQ222" s="48">
        <f>'2024'!AI31</f>
        <v>4</v>
      </c>
      <c r="AR222" s="48">
        <f>'2024'!AJ31</f>
        <v>2</v>
      </c>
      <c r="AS222" s="48">
        <f>'2024'!AK31</f>
        <v>2</v>
      </c>
      <c r="AT222" s="48">
        <f>'2024'!AL31</f>
        <v>1</v>
      </c>
      <c r="AU222" s="48">
        <f>'2024'!AM31</f>
        <v>2</v>
      </c>
      <c r="AV222" s="48">
        <f>'2024'!AN31</f>
        <v>2</v>
      </c>
      <c r="AW222" s="49">
        <f>'2024'!AO31</f>
        <v>0</v>
      </c>
      <c r="AX222" s="50">
        <f>'2024'!AP31</f>
        <v>0.25</v>
      </c>
      <c r="AY222" s="55">
        <f>'2024'!AQ31</f>
        <v>0</v>
      </c>
      <c r="AZ222" s="56">
        <f>'2024'!AR31</f>
        <v>1</v>
      </c>
      <c r="BA222" s="56">
        <f>'2024'!AS31</f>
        <v>0</v>
      </c>
      <c r="BB222" s="56">
        <f>'2024'!AT31</f>
        <v>0</v>
      </c>
      <c r="BC222" s="56">
        <f>'2024'!AU31</f>
        <v>0</v>
      </c>
      <c r="BD222" s="56">
        <f>'2024'!AV31</f>
        <v>0</v>
      </c>
      <c r="BE222" s="57">
        <f>'2024'!AW31</f>
        <v>0</v>
      </c>
      <c r="BF222" s="57">
        <f>'2024'!AX31</f>
        <v>0</v>
      </c>
      <c r="BG222" s="57">
        <f>'2024'!AY31</f>
        <v>0</v>
      </c>
      <c r="BH222" s="57">
        <f>'2024'!AZ31</f>
        <v>0</v>
      </c>
      <c r="BI222" s="56">
        <f>'2024'!BA31</f>
        <v>0</v>
      </c>
      <c r="BJ222" s="56">
        <f>'2024'!BB31</f>
        <v>1</v>
      </c>
      <c r="BK222" s="56">
        <f>'2024'!BC31</f>
        <v>0</v>
      </c>
      <c r="BL222" s="56">
        <f>'2024'!BD31</f>
        <v>0</v>
      </c>
      <c r="BM222" s="58">
        <f>'2024'!BE31</f>
        <v>0</v>
      </c>
      <c r="BN222" s="55">
        <f>'2024'!BF31</f>
        <v>225</v>
      </c>
      <c r="BO222" s="56">
        <f>'2024'!BG31</f>
        <v>482.9</v>
      </c>
      <c r="BP222" s="56">
        <f>'2024'!BH31</f>
        <v>4</v>
      </c>
      <c r="BQ222" s="56">
        <f>'2024'!BI31</f>
        <v>7.6999999999999993</v>
      </c>
      <c r="BR222" s="56">
        <f>'2024'!BJ31</f>
        <v>51</v>
      </c>
      <c r="BS222" s="56">
        <f>'2024'!BK31</f>
        <v>17</v>
      </c>
      <c r="BT222" s="57">
        <f>'2024'!BL31</f>
        <v>4.4117647058823533</v>
      </c>
      <c r="BU222" s="57">
        <f>'2024'!BM31</f>
        <v>78.3</v>
      </c>
      <c r="BV222" s="57">
        <f>'2024'!BN31</f>
        <v>2.96</v>
      </c>
      <c r="BW222" s="57">
        <f>'2024'!BO31</f>
        <v>0</v>
      </c>
      <c r="BX222" s="56">
        <f>'2024'!BP31</f>
        <v>157</v>
      </c>
      <c r="BY222" s="56">
        <f>'2024'!BQ31</f>
        <v>3259.3</v>
      </c>
      <c r="BZ222" s="56">
        <f>'2024'!BR31</f>
        <v>36</v>
      </c>
      <c r="CA222" s="56">
        <f>'2024'!BS31</f>
        <v>0</v>
      </c>
      <c r="CB222" s="58">
        <f>'2024'!BT31</f>
        <v>16.5</v>
      </c>
      <c r="CC222" s="55">
        <f>'2024'!BU31</f>
        <v>485</v>
      </c>
      <c r="CD222" s="56">
        <f>'2024'!BV31</f>
        <v>821.6</v>
      </c>
      <c r="CE222" s="56">
        <f>'2024'!BW31</f>
        <v>4</v>
      </c>
      <c r="CF222" s="56">
        <f>'2024'!BX31</f>
        <v>10.4</v>
      </c>
      <c r="CG222" s="56">
        <f>'2024'!BY31</f>
        <v>89</v>
      </c>
      <c r="CH222" s="56">
        <f>'2024'!BZ31</f>
        <v>14</v>
      </c>
      <c r="CI222" s="57">
        <f>'2024'!CA31</f>
        <v>5.4494382022471912</v>
      </c>
      <c r="CJ222" s="57">
        <f>'2024'!CB31</f>
        <v>61.9</v>
      </c>
      <c r="CK222" s="57">
        <f>'2024'!CC31</f>
        <v>2.89</v>
      </c>
      <c r="CL222" s="57">
        <f>'2024'!CD31</f>
        <v>21.4</v>
      </c>
      <c r="CM222" s="56">
        <f>'2024'!CE31</f>
        <v>422</v>
      </c>
      <c r="CN222" s="56">
        <f>'2024'!CF31</f>
        <v>4917.9000000000005</v>
      </c>
      <c r="CO222" s="56">
        <f>'2024'!CG31</f>
        <v>65</v>
      </c>
      <c r="CP222" s="56">
        <f>'2024'!CH31</f>
        <v>1</v>
      </c>
      <c r="CQ222" s="58">
        <f>'2024'!CI31</f>
        <v>36.4</v>
      </c>
      <c r="CR222" s="55">
        <f>'2024'!CJ31</f>
        <v>499</v>
      </c>
      <c r="CS222" s="56">
        <f>'2024'!CK31</f>
        <v>898.7</v>
      </c>
      <c r="CT222" s="56">
        <f>'2024'!CL31</f>
        <v>3</v>
      </c>
      <c r="CU222" s="56">
        <f>'2024'!CM31</f>
        <v>9.9</v>
      </c>
      <c r="CV222" s="56">
        <f>'2024'!CN31</f>
        <v>89</v>
      </c>
      <c r="CW222" s="56">
        <f>'2024'!CO31</f>
        <v>19</v>
      </c>
      <c r="CX222" s="57">
        <f>'2024'!CP31</f>
        <v>5.606741573033708</v>
      </c>
      <c r="CY222" s="57">
        <f>'2024'!CQ31</f>
        <v>85.1</v>
      </c>
      <c r="CZ222" s="57">
        <f>'2024'!CR31</f>
        <v>3.51</v>
      </c>
      <c r="DA222" s="57">
        <f>'2024'!CS31</f>
        <v>32.299999999999997</v>
      </c>
      <c r="DB222" s="56">
        <f>'2024'!CT31</f>
        <v>274</v>
      </c>
      <c r="DC222" s="56">
        <f>'2024'!CU31</f>
        <v>3423.2</v>
      </c>
      <c r="DD222" s="56">
        <f>'2024'!CV31</f>
        <v>47</v>
      </c>
      <c r="DE222" s="56">
        <f>'2024'!CW31</f>
        <v>0</v>
      </c>
      <c r="DF222" s="58">
        <f>'2024'!CX31</f>
        <v>30.799999999999997</v>
      </c>
      <c r="DG222" s="55">
        <f>'2024'!CY31</f>
        <v>1189</v>
      </c>
      <c r="DH222" s="56">
        <f>'2024'!CZ31</f>
        <v>1657.6000000000001</v>
      </c>
      <c r="DI222" s="56">
        <f>'2024'!DA31</f>
        <v>16</v>
      </c>
      <c r="DJ222" s="56">
        <f>'2024'!DB31</f>
        <v>26.599999999999998</v>
      </c>
      <c r="DK222" s="56">
        <f>'2024'!DC31</f>
        <v>233</v>
      </c>
      <c r="DL222" s="56">
        <f>'2024'!DD31</f>
        <v>43</v>
      </c>
      <c r="DM222" s="57">
        <f>'2024'!DE31</f>
        <v>5.1030042918454939</v>
      </c>
      <c r="DN222" s="57">
        <f>'2024'!DF31</f>
        <v>54.9</v>
      </c>
      <c r="DO222" s="57">
        <f>'2024'!DG31</f>
        <v>3</v>
      </c>
      <c r="DP222" s="57">
        <f>'2024'!DH31</f>
        <v>35.200000000000003</v>
      </c>
      <c r="DQ222" s="56">
        <f>'2024'!DI31</f>
        <v>190</v>
      </c>
      <c r="DR222" s="56">
        <f>'2024'!DJ31</f>
        <v>4811.8</v>
      </c>
      <c r="DS222" s="56">
        <f>'2024'!DK31</f>
        <v>24</v>
      </c>
      <c r="DT222" s="56">
        <f>'2024'!DL31</f>
        <v>0</v>
      </c>
      <c r="DU222" s="58">
        <f>'2024'!DM31</f>
        <v>35</v>
      </c>
    </row>
    <row r="223" spans="1:125" ht="15.75" customHeight="1" x14ac:dyDescent="0.2">
      <c r="A223" s="33">
        <f t="shared" si="0"/>
        <v>221</v>
      </c>
      <c r="B223" s="11">
        <f>'2022'!A31</f>
        <v>29</v>
      </c>
      <c r="C223" s="11">
        <v>2022</v>
      </c>
      <c r="D223" s="34" t="str">
        <f>'2022'!B31</f>
        <v>Abram Smith</v>
      </c>
      <c r="E223" s="14">
        <f>'2022'!C31</f>
        <v>3.1777777777777776</v>
      </c>
      <c r="F223" s="14">
        <f t="shared" si="6"/>
        <v>10.8</v>
      </c>
      <c r="G223" s="35">
        <f t="shared" si="2"/>
        <v>-1.6716530723488634</v>
      </c>
      <c r="H223" s="36" t="str">
        <f>'2022'!D31</f>
        <v>Baylor</v>
      </c>
      <c r="I223" s="37">
        <f>'2022'!E31</f>
        <v>3</v>
      </c>
      <c r="J223" s="38">
        <f>'2022'!F31</f>
        <v>36052</v>
      </c>
      <c r="K223" s="39">
        <f>'2022'!G31</f>
        <v>26.632876712328766</v>
      </c>
      <c r="L223" s="39" t="str">
        <f>'2022'!H31</f>
        <v>SR</v>
      </c>
      <c r="M223" s="39">
        <f>'2022'!I31</f>
        <v>23.635616438356163</v>
      </c>
      <c r="N223" s="39" t="str">
        <f t="shared" si="3"/>
        <v>BELL COW</v>
      </c>
      <c r="O223" s="39" t="str">
        <f t="shared" si="9"/>
        <v>HORSE</v>
      </c>
      <c r="P223" s="37">
        <f>'2022'!J31</f>
        <v>72</v>
      </c>
      <c r="Q223" s="37">
        <f>'2022'!K31</f>
        <v>213</v>
      </c>
      <c r="R223" s="37">
        <f>'2022'!L31</f>
        <v>4.59</v>
      </c>
      <c r="S223" s="40">
        <f>'2022'!M31</f>
        <v>0</v>
      </c>
      <c r="T223" s="41">
        <f>'2022'!N31</f>
        <v>0</v>
      </c>
      <c r="U223" s="42">
        <f>'2022'!O31</f>
        <v>2.3458445040214475E-3</v>
      </c>
      <c r="V223" s="42">
        <f>'2022'!P31</f>
        <v>5.9311981020166073E-3</v>
      </c>
      <c r="W223" s="42">
        <f>'2022'!Q31</f>
        <v>0</v>
      </c>
      <c r="X223" s="42">
        <f>'2022'!R31</f>
        <v>0.28276678504989006</v>
      </c>
      <c r="Y223" s="42">
        <f>'2022'!S31</f>
        <v>0.28276678504989006</v>
      </c>
      <c r="Z223" s="42">
        <f>'2022'!T31</f>
        <v>0.25449010654490106</v>
      </c>
      <c r="AA223" s="42">
        <f>'2022'!U31</f>
        <v>0</v>
      </c>
      <c r="AB223" s="42">
        <f>'2022'!V31</f>
        <v>2.6028842771720014E-2</v>
      </c>
      <c r="AC223" s="42">
        <f>'2022'!W31</f>
        <v>2.6028842771720014E-2</v>
      </c>
      <c r="AD223" s="43">
        <f>'2022'!X31</f>
        <v>2.3425958494548014E-2</v>
      </c>
      <c r="AE223" s="44">
        <f>'2022'!Y31</f>
        <v>22.989041095890411</v>
      </c>
      <c r="AF223" s="45">
        <f>'2022'!Z31</f>
        <v>95.975162685516267</v>
      </c>
      <c r="AG223" s="45">
        <f>'2022'!AA31</f>
        <v>28.884837962962965</v>
      </c>
      <c r="AH223" s="45">
        <f>'2022'!AB31</f>
        <v>0.18217054263565891</v>
      </c>
      <c r="AI223" s="45">
        <f>'2022'!AC31</f>
        <v>6.2</v>
      </c>
      <c r="AJ223" s="45">
        <f t="shared" si="4"/>
        <v>6.416666666666667</v>
      </c>
      <c r="AK223" s="45">
        <f t="shared" si="43"/>
        <v>4.4444444444444446E-2</v>
      </c>
      <c r="AL223" s="45">
        <f>'2022'!AD31</f>
        <v>71.099999999999994</v>
      </c>
      <c r="AM223" s="45">
        <f>'2022'!AE31</f>
        <v>3.92</v>
      </c>
      <c r="AN223" s="46">
        <f>'2022'!AF31</f>
        <v>42.9</v>
      </c>
      <c r="AO223" s="47">
        <f>'2022'!AG31</f>
        <v>6</v>
      </c>
      <c r="AP223" s="48">
        <f>'2022'!AH31</f>
        <v>2</v>
      </c>
      <c r="AQ223" s="48">
        <f>'2022'!AI31</f>
        <v>0</v>
      </c>
      <c r="AR223" s="48">
        <f t="shared" ref="AR223:AR225" si="79">IF(AF223&gt;113.25,10,IF(AF223&gt;=107.84,9,IF(AF223&gt;=105.37,8,IF(AF223&gt;=103.25,7,IF(AF223&gt;=100.55,6,IF(AF223&gt;=98.75,5,IF(AF223&gt;=96.08,4,IF(AF223&gt;=94.39,3,IF(AF223&gt;=88.43,2,IF(AF223&gt;=85.16,1,IF(AF223&lt;85.16,0,FALSE)))))))))))</f>
        <v>3</v>
      </c>
      <c r="AS223" s="48">
        <f>'2022'!AK31</f>
        <v>2</v>
      </c>
      <c r="AT223" s="48">
        <f>'2022'!AL31</f>
        <v>4</v>
      </c>
      <c r="AU223" s="48">
        <f>'2022'!AM31</f>
        <v>1</v>
      </c>
      <c r="AV223" s="48">
        <f>'2022'!AN31</f>
        <v>4</v>
      </c>
      <c r="AW223" s="49">
        <f t="shared" ref="AW223:AW224" si="80">IF(S223=1,10,IF(S223=2,7,IF(S223=3,6,IF(S223=4,4,IF(S223=5,3,IF(S223=6,2,IF(S223=7,1,IF(S223=0,0,"-"))))))))</f>
        <v>0</v>
      </c>
      <c r="AX223" s="50">
        <f>'2022'!AP31</f>
        <v>0.5</v>
      </c>
      <c r="AY223" s="55">
        <f>'2022'!AQ31</f>
        <v>0</v>
      </c>
      <c r="AZ223" s="56">
        <f>'2022'!AR31</f>
        <v>1407</v>
      </c>
      <c r="BA223" s="56">
        <f>'2022'!AS31</f>
        <v>0</v>
      </c>
      <c r="BB223" s="56">
        <f>'2022'!AT31</f>
        <v>10</v>
      </c>
      <c r="BC223" s="56">
        <f>'2022'!AU31</f>
        <v>0</v>
      </c>
      <c r="BD223" s="56">
        <f>'2022'!AV31</f>
        <v>0</v>
      </c>
      <c r="BE223" s="57">
        <f>'2022'!AW31</f>
        <v>0</v>
      </c>
      <c r="BF223" s="57">
        <f>'2022'!AX31</f>
        <v>0</v>
      </c>
      <c r="BG223" s="57">
        <f>'2022'!AY31</f>
        <v>0</v>
      </c>
      <c r="BH223" s="57">
        <f>'2022'!AZ31</f>
        <v>0</v>
      </c>
      <c r="BI223" s="56">
        <f>'2022'!BA31</f>
        <v>0</v>
      </c>
      <c r="BJ223" s="56">
        <f>'2022'!BB31</f>
        <v>3452</v>
      </c>
      <c r="BK223" s="56">
        <f>'2022'!BC31</f>
        <v>0</v>
      </c>
      <c r="BL223" s="56">
        <f>'2022'!BD31</f>
        <v>0</v>
      </c>
      <c r="BM223" s="58">
        <f>'2022'!BE31</f>
        <v>23</v>
      </c>
      <c r="BN223" s="55">
        <f>'2022'!BF31</f>
        <v>11</v>
      </c>
      <c r="BO223" s="56">
        <f>'2022'!BG31</f>
        <v>2198</v>
      </c>
      <c r="BP223" s="56">
        <f>'2022'!BH31</f>
        <v>0</v>
      </c>
      <c r="BQ223" s="56">
        <f>'2022'!BI31</f>
        <v>25</v>
      </c>
      <c r="BR223" s="56">
        <f>'2022'!BJ31</f>
        <v>4</v>
      </c>
      <c r="BS223" s="56">
        <f>'2022'!BK31</f>
        <v>1</v>
      </c>
      <c r="BT223" s="57">
        <f>'2022'!BL31</f>
        <v>2.8</v>
      </c>
      <c r="BU223" s="57">
        <f>'2022'!BM31</f>
        <v>40</v>
      </c>
      <c r="BV223" s="57">
        <f>'2022'!BN31</f>
        <v>2</v>
      </c>
      <c r="BW223" s="57">
        <f>'2022'!BO31</f>
        <v>0</v>
      </c>
      <c r="BX223" s="56">
        <f>'2022'!BP31</f>
        <v>3</v>
      </c>
      <c r="BY223" s="56">
        <f>'2022'!BQ31</f>
        <v>3770</v>
      </c>
      <c r="BZ223" s="56">
        <f>'2022'!BR31</f>
        <v>0</v>
      </c>
      <c r="CA223" s="56">
        <f>'2022'!BS31</f>
        <v>0</v>
      </c>
      <c r="CB223" s="58">
        <f>'2022'!BT31</f>
        <v>22</v>
      </c>
      <c r="CC223" s="55">
        <f>'2022'!BU31</f>
        <v>35</v>
      </c>
      <c r="CD223" s="56">
        <f>'2022'!BV31</f>
        <v>2330</v>
      </c>
      <c r="CE223" s="56">
        <f>'2022'!BW31</f>
        <v>1</v>
      </c>
      <c r="CF223" s="56">
        <f>'2022'!BX31</f>
        <v>35</v>
      </c>
      <c r="CG223" s="56">
        <f>'2022'!BY31</f>
        <v>8</v>
      </c>
      <c r="CH223" s="56">
        <f>'2022'!BZ31</f>
        <v>6</v>
      </c>
      <c r="CI223" s="57">
        <f>'2022'!CA31</f>
        <v>4.4000000000000004</v>
      </c>
      <c r="CJ223" s="57">
        <f>'2022'!CB31</f>
        <v>375</v>
      </c>
      <c r="CK223" s="57">
        <f>'2022'!CC31</f>
        <v>5</v>
      </c>
      <c r="CL223" s="57">
        <f>'2022'!CD31</f>
        <v>42.9</v>
      </c>
      <c r="CM223" s="56">
        <f>'2022'!CE31</f>
        <v>0</v>
      </c>
      <c r="CN223" s="56">
        <f>'2022'!CF31</f>
        <v>3571</v>
      </c>
      <c r="CO223" s="56">
        <f>'2022'!CG31</f>
        <v>0</v>
      </c>
      <c r="CP223" s="56">
        <f>'2022'!CH31</f>
        <v>0</v>
      </c>
      <c r="CQ223" s="58">
        <f>'2022'!CI31</f>
        <v>24</v>
      </c>
      <c r="CR223" s="55">
        <f>'2022'!CJ31</f>
        <v>0</v>
      </c>
      <c r="CS223" s="56">
        <f>'2022'!CK31</f>
        <v>813</v>
      </c>
      <c r="CT223" s="56">
        <f>'2022'!CL31</f>
        <v>0</v>
      </c>
      <c r="CU223" s="56">
        <f>'2022'!CM31</f>
        <v>8</v>
      </c>
      <c r="CV223" s="56">
        <f>'2022'!CN31</f>
        <v>0</v>
      </c>
      <c r="CW223" s="56">
        <f>'2022'!CO31</f>
        <v>0</v>
      </c>
      <c r="CX223" s="57">
        <f>'2022'!CP31</f>
        <v>0</v>
      </c>
      <c r="CY223" s="57">
        <f>'2022'!CQ31</f>
        <v>0</v>
      </c>
      <c r="CZ223" s="57">
        <f>'2022'!CR31</f>
        <v>0</v>
      </c>
      <c r="DA223" s="57">
        <f>'2022'!CS31</f>
        <v>0</v>
      </c>
      <c r="DB223" s="56">
        <f>'2022'!CT31</f>
        <v>0</v>
      </c>
      <c r="DC223" s="56">
        <f>'2022'!CU31</f>
        <v>1979</v>
      </c>
      <c r="DD223" s="56">
        <f>'2022'!CV31</f>
        <v>0</v>
      </c>
      <c r="DE223" s="56">
        <f>'2022'!CW31</f>
        <v>0</v>
      </c>
      <c r="DF223" s="58">
        <f>'2022'!CX31</f>
        <v>14</v>
      </c>
      <c r="DG223" s="55">
        <f>'2022'!CY31</f>
        <v>1598</v>
      </c>
      <c r="DH223" s="56">
        <f>'2022'!CZ31</f>
        <v>3070</v>
      </c>
      <c r="DI223" s="56">
        <f>'2022'!DA31</f>
        <v>12</v>
      </c>
      <c r="DJ223" s="56">
        <f>'2022'!DB31</f>
        <v>29</v>
      </c>
      <c r="DK223" s="56">
        <f>'2022'!DC31</f>
        <v>258</v>
      </c>
      <c r="DL223" s="56">
        <f>'2022'!DD31</f>
        <v>47</v>
      </c>
      <c r="DM223" s="57">
        <f>'2022'!DE31</f>
        <v>6.2</v>
      </c>
      <c r="DN223" s="57">
        <f>'2022'!DF31</f>
        <v>71.099999999999994</v>
      </c>
      <c r="DO223" s="57">
        <f>'2022'!DG31</f>
        <v>3.92</v>
      </c>
      <c r="DP223" s="57">
        <f>'2022'!DH31</f>
        <v>42.9</v>
      </c>
      <c r="DQ223" s="56">
        <f>'2022'!DI31</f>
        <v>74</v>
      </c>
      <c r="DR223" s="56">
        <f>'2022'!DJ31</f>
        <v>2843</v>
      </c>
      <c r="DS223" s="56">
        <f>'2022'!DK31</f>
        <v>12</v>
      </c>
      <c r="DT223" s="56">
        <f>'2022'!DL31</f>
        <v>0</v>
      </c>
      <c r="DU223" s="58">
        <f>'2022'!DM31</f>
        <v>24</v>
      </c>
    </row>
    <row r="224" spans="1:125" ht="15.75" customHeight="1" x14ac:dyDescent="0.2">
      <c r="A224" s="33">
        <f t="shared" si="0"/>
        <v>222</v>
      </c>
      <c r="B224" s="11">
        <f>'2022'!A32</f>
        <v>30</v>
      </c>
      <c r="C224" s="11">
        <v>2022</v>
      </c>
      <c r="D224" s="34" t="str">
        <f>'2022'!B32</f>
        <v>Snoop Conner</v>
      </c>
      <c r="E224" s="14">
        <f>'2022'!C32</f>
        <v>3.1111111111111112</v>
      </c>
      <c r="F224" s="14">
        <f t="shared" si="6"/>
        <v>10.4</v>
      </c>
      <c r="G224" s="35">
        <f t="shared" si="2"/>
        <v>-1.6990705855221415</v>
      </c>
      <c r="H224" s="36" t="str">
        <f>'2022'!D32</f>
        <v>Ole Miss</v>
      </c>
      <c r="I224" s="37">
        <f>'2022'!E32</f>
        <v>1</v>
      </c>
      <c r="J224" s="38">
        <f>'2022'!F32</f>
        <v>36739</v>
      </c>
      <c r="K224" s="39">
        <f>'2022'!G32</f>
        <v>24.75068493150685</v>
      </c>
      <c r="L224" s="39" t="str">
        <f>'2022'!H32</f>
        <v>JR</v>
      </c>
      <c r="M224" s="39">
        <f>'2022'!I32</f>
        <v>21.753424657534246</v>
      </c>
      <c r="N224" s="39" t="str">
        <f t="shared" si="3"/>
        <v>BELL CALF</v>
      </c>
      <c r="O224" s="39" t="str">
        <f t="shared" si="9"/>
        <v>SLASHER</v>
      </c>
      <c r="P224" s="37">
        <f>'2022'!J32</f>
        <v>70</v>
      </c>
      <c r="Q224" s="37">
        <f>'2022'!K32</f>
        <v>222</v>
      </c>
      <c r="R224" s="37">
        <f>'2022'!L32</f>
        <v>4.59</v>
      </c>
      <c r="S224" s="40">
        <f>'2022'!M32</f>
        <v>154</v>
      </c>
      <c r="T224" s="41">
        <f>'2022'!N32</f>
        <v>0</v>
      </c>
      <c r="U224" s="42">
        <f>'2022'!O32</f>
        <v>0</v>
      </c>
      <c r="V224" s="42">
        <f>'2022'!P32</f>
        <v>0.1070559610705596</v>
      </c>
      <c r="W224" s="42">
        <f>'2022'!Q32</f>
        <v>9.0729072907290723E-2</v>
      </c>
      <c r="X224" s="42">
        <f>'2022'!R32</f>
        <v>0.11308965948141206</v>
      </c>
      <c r="Y224" s="42">
        <f>'2022'!S32</f>
        <v>0.11308965948141206</v>
      </c>
      <c r="Z224" s="42">
        <f>'2022'!T32</f>
        <v>0.11308965948141206</v>
      </c>
      <c r="AA224" s="42">
        <f>'2022'!U32</f>
        <v>2.493476369962308E-2</v>
      </c>
      <c r="AB224" s="42">
        <f>'2022'!V32</f>
        <v>2.2949902043101034E-2</v>
      </c>
      <c r="AC224" s="42">
        <f>'2022'!W32</f>
        <v>2.3942332871362056E-2</v>
      </c>
      <c r="AD224" s="43">
        <f>'2022'!X32</f>
        <v>2.3942332871362056E-2</v>
      </c>
      <c r="AE224" s="44" t="str">
        <f>'2022'!Y32</f>
        <v>N/A</v>
      </c>
      <c r="AF224" s="45">
        <f>'2022'!Z32</f>
        <v>100.03045124969302</v>
      </c>
      <c r="AG224" s="45">
        <f>'2022'!AA32</f>
        <v>31.850204081632654</v>
      </c>
      <c r="AH224" s="45">
        <f>'2022'!AB32</f>
        <v>0.18461538461538463</v>
      </c>
      <c r="AI224" s="45">
        <f>'2022'!AC32</f>
        <v>4.9000000000000004</v>
      </c>
      <c r="AJ224" s="45">
        <f t="shared" si="4"/>
        <v>7.354838709677419</v>
      </c>
      <c r="AK224" s="45">
        <f t="shared" si="43"/>
        <v>9.7222222222222224E-2</v>
      </c>
      <c r="AL224" s="45">
        <f>'2022'!AD32</f>
        <v>46.8</v>
      </c>
      <c r="AM224" s="45">
        <f>'2022'!AE32</f>
        <v>2.59</v>
      </c>
      <c r="AN224" s="46">
        <f>'2022'!AF32</f>
        <v>50.2</v>
      </c>
      <c r="AO224" s="47">
        <f>'2022'!AG32</f>
        <v>0</v>
      </c>
      <c r="AP224" s="48">
        <f>'2022'!AH32</f>
        <v>2</v>
      </c>
      <c r="AQ224" s="48">
        <f>'2022'!AI32</f>
        <v>0</v>
      </c>
      <c r="AR224" s="48">
        <f t="shared" si="79"/>
        <v>5</v>
      </c>
      <c r="AS224" s="48">
        <f>'2022'!AK32</f>
        <v>2</v>
      </c>
      <c r="AT224" s="48">
        <f>'2022'!AL32</f>
        <v>0</v>
      </c>
      <c r="AU224" s="48">
        <f>'2022'!AM32</f>
        <v>0</v>
      </c>
      <c r="AV224" s="48">
        <f>'2022'!AN32</f>
        <v>0</v>
      </c>
      <c r="AW224" s="49" t="str">
        <f t="shared" si="80"/>
        <v>-</v>
      </c>
      <c r="AX224" s="50">
        <f>'2022'!AP32</f>
        <v>0.5</v>
      </c>
      <c r="AY224" s="55">
        <f>'2022'!AQ32</f>
        <v>0</v>
      </c>
      <c r="AZ224" s="56">
        <f>'2022'!AR32</f>
        <v>2102</v>
      </c>
      <c r="BA224" s="56">
        <f>'2022'!AS32</f>
        <v>0</v>
      </c>
      <c r="BB224" s="56">
        <f>'2022'!AT32</f>
        <v>27</v>
      </c>
      <c r="BC224" s="56">
        <f>'2022'!AU32</f>
        <v>0</v>
      </c>
      <c r="BD224" s="56">
        <f>'2022'!AV32</f>
        <v>0</v>
      </c>
      <c r="BE224" s="57">
        <f>'2022'!AW32</f>
        <v>0</v>
      </c>
      <c r="BF224" s="57">
        <f>'2022'!AX32</f>
        <v>0</v>
      </c>
      <c r="BG224" s="57">
        <f>'2022'!AY32</f>
        <v>0</v>
      </c>
      <c r="BH224" s="57">
        <f>'2022'!AZ32</f>
        <v>0</v>
      </c>
      <c r="BI224" s="56">
        <f>'2022'!BA32</f>
        <v>0</v>
      </c>
      <c r="BJ224" s="56">
        <f>'2022'!BB32</f>
        <v>3941</v>
      </c>
      <c r="BK224" s="56">
        <f>'2022'!BC32</f>
        <v>0</v>
      </c>
      <c r="BL224" s="56">
        <f>'2022'!BD32</f>
        <v>0</v>
      </c>
      <c r="BM224" s="58">
        <f>'2022'!BE32</f>
        <v>28</v>
      </c>
      <c r="BN224" s="55">
        <f>'2022'!BF32</f>
        <v>0</v>
      </c>
      <c r="BO224" s="56">
        <f>'2022'!BG32</f>
        <v>2592</v>
      </c>
      <c r="BP224" s="56">
        <f>'2022'!BH32</f>
        <v>0</v>
      </c>
      <c r="BQ224" s="56">
        <f>'2022'!BI32</f>
        <v>27</v>
      </c>
      <c r="BR224" s="56">
        <f>'2022'!BJ32</f>
        <v>0</v>
      </c>
      <c r="BS224" s="56">
        <f>'2022'!BK32</f>
        <v>0</v>
      </c>
      <c r="BT224" s="57">
        <f>'2022'!BL32</f>
        <v>0</v>
      </c>
      <c r="BU224" s="57">
        <f>'2022'!BM32</f>
        <v>0</v>
      </c>
      <c r="BV224" s="57">
        <f>'2022'!BN32</f>
        <v>0</v>
      </c>
      <c r="BW224" s="57">
        <f>'2022'!BO32</f>
        <v>0</v>
      </c>
      <c r="BX224" s="56">
        <f>'2022'!BP32</f>
        <v>0</v>
      </c>
      <c r="BY224" s="56">
        <f>'2022'!BQ32</f>
        <v>4157</v>
      </c>
      <c r="BZ224" s="56">
        <f>'2022'!BR32</f>
        <v>0</v>
      </c>
      <c r="CA224" s="56">
        <f>'2022'!BS32</f>
        <v>0</v>
      </c>
      <c r="CB224" s="58">
        <f>'2022'!BT32</f>
        <v>21</v>
      </c>
      <c r="CC224" s="55">
        <f>'2022'!BU32</f>
        <v>512</v>
      </c>
      <c r="CD224" s="56">
        <f>'2022'!BV32</f>
        <v>3015</v>
      </c>
      <c r="CE224" s="56">
        <f>'2022'!BW32</f>
        <v>5</v>
      </c>
      <c r="CF224" s="56">
        <f>'2022'!BX32</f>
        <v>29</v>
      </c>
      <c r="CG224" s="56">
        <f>'2022'!BY32</f>
        <v>81</v>
      </c>
      <c r="CH224" s="56">
        <f>'2022'!BZ32</f>
        <v>18</v>
      </c>
      <c r="CI224" s="57">
        <f>'2022'!CA32</f>
        <v>6.3</v>
      </c>
      <c r="CJ224" s="57">
        <f>'2022'!CB32</f>
        <v>104.3</v>
      </c>
      <c r="CK224" s="57">
        <f>'2022'!CC32</f>
        <v>4.78</v>
      </c>
      <c r="CL224" s="57">
        <f>'2022'!CD32</f>
        <v>57.6</v>
      </c>
      <c r="CM224" s="56">
        <f>'2022'!CE32</f>
        <v>60</v>
      </c>
      <c r="CN224" s="56">
        <f>'2022'!CF32</f>
        <v>2328</v>
      </c>
      <c r="CO224" s="56">
        <f>'2022'!CG32</f>
        <v>6</v>
      </c>
      <c r="CP224" s="56">
        <f>'2022'!CH32</f>
        <v>0</v>
      </c>
      <c r="CQ224" s="58">
        <f>'2022'!CI32</f>
        <v>11</v>
      </c>
      <c r="CR224" s="55">
        <f>'2022'!CJ32</f>
        <v>418</v>
      </c>
      <c r="CS224" s="56">
        <f>'2022'!CK32</f>
        <v>2106</v>
      </c>
      <c r="CT224" s="56">
        <f>'2022'!CL32</f>
        <v>8</v>
      </c>
      <c r="CU224" s="56">
        <f>'2022'!CM32</f>
        <v>23</v>
      </c>
      <c r="CV224" s="56">
        <f>'2022'!CN32</f>
        <v>94</v>
      </c>
      <c r="CW224" s="56">
        <f>'2022'!CO32</f>
        <v>18</v>
      </c>
      <c r="CX224" s="57">
        <f>'2022'!CP32</f>
        <v>4.4000000000000004</v>
      </c>
      <c r="CY224" s="57">
        <f>'2022'!CQ32</f>
        <v>46.8</v>
      </c>
      <c r="CZ224" s="57">
        <f>'2022'!CR32</f>
        <v>2.59</v>
      </c>
      <c r="DA224" s="57">
        <f>'2022'!CS32</f>
        <v>50.2</v>
      </c>
      <c r="DB224" s="56">
        <f>'2022'!CT32</f>
        <v>86</v>
      </c>
      <c r="DC224" s="56">
        <f>'2022'!CU32</f>
        <v>3449</v>
      </c>
      <c r="DD224" s="56">
        <f>'2022'!CV32</f>
        <v>11</v>
      </c>
      <c r="DE224" s="56">
        <f>'2022'!CW32</f>
        <v>0</v>
      </c>
      <c r="DF224" s="58">
        <f>'2022'!CX32</f>
        <v>30</v>
      </c>
      <c r="DG224" s="55">
        <f>'2022'!CY32</f>
        <v>642</v>
      </c>
      <c r="DH224" s="56">
        <f>'2022'!CZ32</f>
        <v>2829</v>
      </c>
      <c r="DI224" s="56">
        <f>'2022'!DA32</f>
        <v>13</v>
      </c>
      <c r="DJ224" s="56">
        <f>'2022'!DB32</f>
        <v>33</v>
      </c>
      <c r="DK224" s="56">
        <f>'2022'!DC32</f>
        <v>130</v>
      </c>
      <c r="DL224" s="56">
        <f>'2022'!DD32</f>
        <v>24</v>
      </c>
      <c r="DM224" s="57">
        <f>'2022'!DE32</f>
        <v>4.9000000000000004</v>
      </c>
      <c r="DN224" s="57">
        <f>'2022'!DF32</f>
        <v>44.9</v>
      </c>
      <c r="DO224" s="57">
        <f>'2022'!DG32</f>
        <v>2.48</v>
      </c>
      <c r="DP224" s="57">
        <f>'2022'!DH32</f>
        <v>30.8</v>
      </c>
      <c r="DQ224" s="56">
        <f>'2022'!DI32</f>
        <v>82</v>
      </c>
      <c r="DR224" s="56">
        <f>'2022'!DJ32</f>
        <v>3573</v>
      </c>
      <c r="DS224" s="56">
        <f>'2022'!DK32</f>
        <v>14</v>
      </c>
      <c r="DT224" s="56">
        <f>'2022'!DL32</f>
        <v>0</v>
      </c>
      <c r="DU224" s="58">
        <f>'2022'!DM32</f>
        <v>21</v>
      </c>
    </row>
    <row r="225" spans="1:125" ht="15.75" customHeight="1" x14ac:dyDescent="0.2">
      <c r="A225" s="33">
        <f t="shared" si="0"/>
        <v>223</v>
      </c>
      <c r="B225" s="11">
        <f>'2023'!A25</f>
        <v>23</v>
      </c>
      <c r="C225" s="11">
        <v>2023</v>
      </c>
      <c r="D225" s="34" t="str">
        <f>'2023'!B25</f>
        <v>Tiyon Evans</v>
      </c>
      <c r="E225" s="14">
        <f>'2023'!C25</f>
        <v>3.0555555555555554</v>
      </c>
      <c r="F225" s="14">
        <f t="shared" si="6"/>
        <v>10</v>
      </c>
      <c r="G225" s="35">
        <f t="shared" si="2"/>
        <v>-1.7219185131665404</v>
      </c>
      <c r="H225" s="36" t="str">
        <f>'2023'!D25</f>
        <v>Louisville</v>
      </c>
      <c r="I225" s="37">
        <f>'2023'!E25</f>
        <v>4</v>
      </c>
      <c r="J225" s="38">
        <f>'2023'!F25</f>
        <v>37043</v>
      </c>
      <c r="K225" s="39">
        <f>'2023'!G25</f>
        <v>23.917808219178081</v>
      </c>
      <c r="L225" s="39" t="str">
        <f>'2023'!H25</f>
        <v>JR</v>
      </c>
      <c r="M225" s="39">
        <f>'2023'!I25</f>
        <v>21.917808219178081</v>
      </c>
      <c r="N225" s="39" t="str">
        <f t="shared" si="3"/>
        <v>BRUISER</v>
      </c>
      <c r="O225" s="39" t="str">
        <f t="shared" si="9"/>
        <v>SLASHER</v>
      </c>
      <c r="P225" s="37">
        <f>'2023'!J25</f>
        <v>69</v>
      </c>
      <c r="Q225" s="37">
        <f>'2023'!K25</f>
        <v>225</v>
      </c>
      <c r="R225" s="37">
        <f>'2023'!L25</f>
        <v>4.5199999999999996</v>
      </c>
      <c r="S225" s="40">
        <f>'2023'!M25</f>
        <v>0</v>
      </c>
      <c r="T225" s="41">
        <f>'2023'!N25</f>
        <v>0</v>
      </c>
      <c r="U225" s="42">
        <f>'2023'!O25</f>
        <v>0</v>
      </c>
      <c r="V225" s="42">
        <f>'2023'!P25</f>
        <v>0</v>
      </c>
      <c r="W225" s="42">
        <f>'2023'!Q25</f>
        <v>9.8963394881762229E-2</v>
      </c>
      <c r="X225" s="42">
        <f>'2023'!R25</f>
        <v>0.10047303689687796</v>
      </c>
      <c r="Y225" s="42">
        <f>'2023'!S25</f>
        <v>0.10047303689687796</v>
      </c>
      <c r="Z225" s="42">
        <f>'2023'!T25</f>
        <v>9.0425733207190162E-2</v>
      </c>
      <c r="AA225" s="42">
        <f>'2023'!U25</f>
        <v>2.3040095751047276E-2</v>
      </c>
      <c r="AB225" s="42">
        <f>'2023'!V25</f>
        <v>4.8652694610778445E-3</v>
      </c>
      <c r="AC225" s="42">
        <f>'2023'!W25</f>
        <v>1.395268260606256E-2</v>
      </c>
      <c r="AD225" s="43">
        <f>'2023'!X25</f>
        <v>1.2557414345456305E-2</v>
      </c>
      <c r="AE225" s="44" t="str">
        <f>'2023'!Y25</f>
        <v>N/A</v>
      </c>
      <c r="AF225" s="45">
        <f>'2023'!Z25</f>
        <v>107.80993259989046</v>
      </c>
      <c r="AG225" s="45">
        <f>'2023'!AA25</f>
        <v>33.22306238185255</v>
      </c>
      <c r="AH225" s="45">
        <f>'2023'!AB25</f>
        <v>0.26506024096385544</v>
      </c>
      <c r="AI225" s="45">
        <f>'2023'!AC25</f>
        <v>6.6</v>
      </c>
      <c r="AJ225" s="45">
        <f t="shared" si="4"/>
        <v>8.1818181818181817</v>
      </c>
      <c r="AK225" s="45">
        <f t="shared" si="43"/>
        <v>6.741573033707865E-2</v>
      </c>
      <c r="AL225" s="45">
        <f>'2023'!AD25</f>
        <v>89.4</v>
      </c>
      <c r="AM225" s="45">
        <f>'2023'!AE25</f>
        <v>3.07</v>
      </c>
      <c r="AN225" s="46">
        <f>'2023'!AF25</f>
        <v>47.1</v>
      </c>
      <c r="AO225" s="47">
        <f>'2023'!AG25</f>
        <v>0</v>
      </c>
      <c r="AP225" s="48">
        <f>'2023'!AH25</f>
        <v>1</v>
      </c>
      <c r="AQ225" s="48">
        <f>'2023'!AI25</f>
        <v>0</v>
      </c>
      <c r="AR225" s="48">
        <f t="shared" si="79"/>
        <v>8</v>
      </c>
      <c r="AS225" s="48">
        <f>'2023'!AK25</f>
        <v>7</v>
      </c>
      <c r="AT225" s="48">
        <f>'2023'!AL25</f>
        <v>5</v>
      </c>
      <c r="AU225" s="48">
        <f>'2023'!AM25</f>
        <v>3</v>
      </c>
      <c r="AV225" s="48">
        <f>'2023'!AN25</f>
        <v>0</v>
      </c>
      <c r="AW225" s="49">
        <f>'2023'!AO25</f>
        <v>0</v>
      </c>
      <c r="AX225" s="50">
        <f>'2023'!AP25</f>
        <v>0</v>
      </c>
      <c r="AY225" s="55">
        <f>'2023'!AQ25</f>
        <v>0</v>
      </c>
      <c r="AZ225" s="56">
        <f>'2023'!AR25</f>
        <v>1549</v>
      </c>
      <c r="BA225" s="56">
        <f>'2023'!AS25</f>
        <v>0</v>
      </c>
      <c r="BB225" s="56">
        <f>'2023'!AT25</f>
        <v>15</v>
      </c>
      <c r="BC225" s="56">
        <f>'2023'!AU25</f>
        <v>0</v>
      </c>
      <c r="BD225" s="56">
        <f>'2023'!AV25</f>
        <v>0</v>
      </c>
      <c r="BE225" s="57">
        <f>'2023'!AW25</f>
        <v>0</v>
      </c>
      <c r="BF225" s="57">
        <f>'2023'!AX25</f>
        <v>0</v>
      </c>
      <c r="BG225" s="57">
        <f>'2023'!AY25</f>
        <v>0</v>
      </c>
      <c r="BH225" s="57">
        <f>'2023'!AZ25</f>
        <v>0</v>
      </c>
      <c r="BI225" s="56">
        <f>'2023'!BA25</f>
        <v>0</v>
      </c>
      <c r="BJ225" s="56">
        <f>'2023'!BB25</f>
        <v>2357</v>
      </c>
      <c r="BK225" s="56">
        <f>'2023'!BC25</f>
        <v>0</v>
      </c>
      <c r="BL225" s="56">
        <f>'2023'!BD25</f>
        <v>0</v>
      </c>
      <c r="BM225" s="58">
        <f>'2023'!BE25</f>
        <v>15</v>
      </c>
      <c r="BN225" s="55">
        <f>'2023'!BF25</f>
        <v>0</v>
      </c>
      <c r="BO225" s="56">
        <f>'2023'!BG25</f>
        <v>1874</v>
      </c>
      <c r="BP225" s="56">
        <f>'2023'!BH25</f>
        <v>0</v>
      </c>
      <c r="BQ225" s="56">
        <f>'2023'!BI25</f>
        <v>13</v>
      </c>
      <c r="BR225" s="56">
        <f>'2023'!BJ25</f>
        <v>0</v>
      </c>
      <c r="BS225" s="56">
        <f>'2023'!BK25</f>
        <v>0</v>
      </c>
      <c r="BT225" s="57">
        <f>'2023'!BL25</f>
        <v>0</v>
      </c>
      <c r="BU225" s="57">
        <f>'2023'!BM25</f>
        <v>0</v>
      </c>
      <c r="BV225" s="57">
        <f>'2023'!BN25</f>
        <v>0</v>
      </c>
      <c r="BW225" s="57">
        <f>'2023'!BO25</f>
        <v>0</v>
      </c>
      <c r="BX225" s="56">
        <f>'2023'!BP25</f>
        <v>0</v>
      </c>
      <c r="BY225" s="56">
        <f>'2023'!BQ25</f>
        <v>2878</v>
      </c>
      <c r="BZ225" s="56">
        <f>'2023'!BR25</f>
        <v>0</v>
      </c>
      <c r="CA225" s="56">
        <f>'2023'!BS25</f>
        <v>0</v>
      </c>
      <c r="CB225" s="58">
        <f>'2023'!BT25</f>
        <v>19</v>
      </c>
      <c r="CC225" s="55">
        <f>'2023'!BU25</f>
        <v>0</v>
      </c>
      <c r="CD225" s="56">
        <f>'2023'!BV25</f>
        <v>1415</v>
      </c>
      <c r="CE225" s="56">
        <f>'2023'!BW25</f>
        <v>0</v>
      </c>
      <c r="CF225" s="56">
        <f>'2023'!BX25</f>
        <v>12</v>
      </c>
      <c r="CG225" s="56">
        <f>'2023'!BY25</f>
        <v>0</v>
      </c>
      <c r="CH225" s="56">
        <f>'2023'!BZ25</f>
        <v>0</v>
      </c>
      <c r="CI225" s="57">
        <f>'2023'!CA25</f>
        <v>0</v>
      </c>
      <c r="CJ225" s="57">
        <f>'2023'!CB25</f>
        <v>0</v>
      </c>
      <c r="CK225" s="57">
        <f>'2023'!CC25</f>
        <v>0</v>
      </c>
      <c r="CL225" s="57">
        <f>'2023'!CD25</f>
        <v>0</v>
      </c>
      <c r="CM225" s="56">
        <f>'2023'!CE25</f>
        <v>0</v>
      </c>
      <c r="CN225" s="56">
        <f>'2023'!CF25</f>
        <v>2047</v>
      </c>
      <c r="CO225" s="56">
        <f>'2023'!CG25</f>
        <v>0</v>
      </c>
      <c r="CP225" s="56">
        <f>'2023'!CH25</f>
        <v>0</v>
      </c>
      <c r="CQ225" s="58">
        <f>'2023'!CI25</f>
        <v>14</v>
      </c>
      <c r="CR225" s="55">
        <f>'2023'!CJ25</f>
        <v>534</v>
      </c>
      <c r="CS225" s="56">
        <f>'2023'!CK25</f>
        <v>2832</v>
      </c>
      <c r="CT225" s="56">
        <f>'2023'!CL25</f>
        <v>6</v>
      </c>
      <c r="CU225" s="56">
        <f>'2023'!CM25</f>
        <v>30</v>
      </c>
      <c r="CV225" s="56">
        <f>'2023'!CN25</f>
        <v>81</v>
      </c>
      <c r="CW225" s="56">
        <f>'2023'!CO25</f>
        <v>22</v>
      </c>
      <c r="CX225" s="57">
        <f>'2023'!CP25</f>
        <v>6.6</v>
      </c>
      <c r="CY225" s="57">
        <f>'2023'!CQ25</f>
        <v>89.4</v>
      </c>
      <c r="CZ225" s="57">
        <f>'2023'!CR25</f>
        <v>3.07</v>
      </c>
      <c r="DA225" s="57">
        <f>'2023'!CS25</f>
        <v>36</v>
      </c>
      <c r="DB225" s="56">
        <f>'2023'!CT25</f>
        <v>77</v>
      </c>
      <c r="DC225" s="56">
        <f>'2023'!CU25</f>
        <v>3342</v>
      </c>
      <c r="DD225" s="56">
        <f>'2023'!CV25</f>
        <v>5</v>
      </c>
      <c r="DE225" s="56">
        <f>'2023'!CW25</f>
        <v>0</v>
      </c>
      <c r="DF225" s="58">
        <f>'2023'!CX25</f>
        <v>33</v>
      </c>
      <c r="DG225" s="55">
        <f>'2023'!CY25</f>
        <v>518</v>
      </c>
      <c r="DH225" s="56">
        <f>'2023'!CZ25</f>
        <v>2613</v>
      </c>
      <c r="DI225" s="56">
        <f>'2023'!DA25</f>
        <v>6</v>
      </c>
      <c r="DJ225" s="56">
        <f>'2023'!DB25</f>
        <v>25</v>
      </c>
      <c r="DK225" s="56">
        <f>'2023'!DC25</f>
        <v>83</v>
      </c>
      <c r="DL225" s="56">
        <f>'2023'!DD25</f>
        <v>22</v>
      </c>
      <c r="DM225" s="57">
        <f>'2023'!DE25</f>
        <v>6.2</v>
      </c>
      <c r="DN225" s="57">
        <f>'2023'!DF25</f>
        <v>83.6</v>
      </c>
      <c r="DO225" s="57">
        <f>'2023'!DG25</f>
        <v>2.98</v>
      </c>
      <c r="DP225" s="57">
        <f>'2023'!DH25</f>
        <v>47.1</v>
      </c>
      <c r="DQ225" s="56">
        <f>'2023'!DI25</f>
        <v>13</v>
      </c>
      <c r="DR225" s="56">
        <f>'2023'!DJ25</f>
        <v>2672</v>
      </c>
      <c r="DS225" s="56">
        <f>'2023'!DK25</f>
        <v>6</v>
      </c>
      <c r="DT225" s="56">
        <f>'2023'!DL25</f>
        <v>0</v>
      </c>
      <c r="DU225" s="58">
        <f>'2023'!DM25</f>
        <v>13</v>
      </c>
    </row>
    <row r="226" spans="1:125" ht="15.75" customHeight="1" x14ac:dyDescent="0.2">
      <c r="A226" s="33">
        <f t="shared" si="0"/>
        <v>224</v>
      </c>
      <c r="B226" s="11">
        <f>'2025'!A36</f>
        <v>34</v>
      </c>
      <c r="C226" s="11">
        <v>2025</v>
      </c>
      <c r="D226" s="34" t="str">
        <f>'2025'!B36</f>
        <v>Kay'ron Lynch-Adams</v>
      </c>
      <c r="E226" s="14">
        <f>'2025'!C36</f>
        <v>3.0055555555555551</v>
      </c>
      <c r="F226" s="14">
        <f t="shared" si="6"/>
        <v>9.6</v>
      </c>
      <c r="G226" s="35">
        <f t="shared" si="2"/>
        <v>-1.7424816480464991</v>
      </c>
      <c r="H226" s="36" t="str">
        <f>'2025'!D36</f>
        <v>Michigan State</v>
      </c>
      <c r="I226" s="37">
        <f>'2025'!E36</f>
        <v>2</v>
      </c>
      <c r="J226" s="38">
        <f>'2025'!F36</f>
        <v>36681</v>
      </c>
      <c r="K226" s="39">
        <f>'2025'!G36</f>
        <v>24.909589041095892</v>
      </c>
      <c r="L226" s="39" t="str">
        <f>'2025'!H36</f>
        <v>RS SR</v>
      </c>
      <c r="M226" s="39">
        <f>'2025'!I36</f>
        <v>24.912328767123288</v>
      </c>
      <c r="N226" s="39" t="str">
        <f t="shared" si="3"/>
        <v>DYNAMIC</v>
      </c>
      <c r="O226" s="39" t="str">
        <f t="shared" si="9"/>
        <v>SLASHER</v>
      </c>
      <c r="P226" s="37">
        <f>'2025'!J36</f>
        <v>68</v>
      </c>
      <c r="Q226" s="37">
        <f>'2025'!K36</f>
        <v>185</v>
      </c>
      <c r="R226" s="37">
        <f>'2025'!L36</f>
        <v>4.55</v>
      </c>
      <c r="S226" s="40">
        <f>'2025'!M36</f>
        <v>0</v>
      </c>
      <c r="T226" s="41">
        <f>'2025'!N36</f>
        <v>7.5550345186921969E-2</v>
      </c>
      <c r="U226" s="42">
        <f>'2025'!O36</f>
        <v>0.12703420790435072</v>
      </c>
      <c r="V226" s="42">
        <f>'2025'!P36</f>
        <v>4.1776439593526532E-2</v>
      </c>
      <c r="W226" s="42">
        <f>'2025'!Q36</f>
        <v>0.29750210496772389</v>
      </c>
      <c r="X226" s="42">
        <f>'2025'!R36</f>
        <v>0.18344496651004699</v>
      </c>
      <c r="Y226" s="42">
        <f>'2025'!S36</f>
        <v>0.24047353573888544</v>
      </c>
      <c r="Z226" s="42">
        <f>'2025'!T36</f>
        <v>0.24047353573888544</v>
      </c>
      <c r="AA226" s="42">
        <f>'2025'!U36</f>
        <v>4.592869375681146E-2</v>
      </c>
      <c r="AB226" s="42">
        <f>'2025'!V36</f>
        <v>3.2477456824086814E-2</v>
      </c>
      <c r="AC226" s="42">
        <f>'2025'!W36</f>
        <v>3.9203075290449141E-2</v>
      </c>
      <c r="AD226" s="43">
        <f>'2025'!X36</f>
        <v>3.9203075290449141E-2</v>
      </c>
      <c r="AE226" s="44">
        <f>'2025'!Y36</f>
        <v>23.265753424657536</v>
      </c>
      <c r="AF226" s="45">
        <f>'2025'!Z36</f>
        <v>86.328886136734397</v>
      </c>
      <c r="AG226" s="45">
        <f>'2025'!AA36</f>
        <v>28.126081314878896</v>
      </c>
      <c r="AH226" s="45">
        <f>'2025'!AB36</f>
        <v>0.34586466165413532</v>
      </c>
      <c r="AI226" s="45">
        <f>'2025'!AC36</f>
        <v>4.9106382978723406</v>
      </c>
      <c r="AJ226" s="45">
        <f t="shared" si="4"/>
        <v>6.5306122448979593</v>
      </c>
      <c r="AK226" s="45">
        <f t="shared" si="43"/>
        <v>0.10135135135135136</v>
      </c>
      <c r="AL226" s="45">
        <f>'2025'!AD36</f>
        <v>109.3</v>
      </c>
      <c r="AM226" s="45">
        <f>'2025'!AE36</f>
        <v>3.4</v>
      </c>
      <c r="AN226" s="46">
        <f>'2025'!AF36</f>
        <v>43</v>
      </c>
      <c r="AO226" s="47">
        <f>'2025'!AG36</f>
        <v>6</v>
      </c>
      <c r="AP226" s="48">
        <f>'2025'!AH36</f>
        <v>4</v>
      </c>
      <c r="AQ226" s="48">
        <f>'2025'!AI36</f>
        <v>0</v>
      </c>
      <c r="AR226" s="48">
        <f>'2025'!AJ36</f>
        <v>1</v>
      </c>
      <c r="AS226" s="48">
        <f>'2025'!AK36</f>
        <v>9</v>
      </c>
      <c r="AT226" s="48">
        <f>'2025'!AL36</f>
        <v>0</v>
      </c>
      <c r="AU226" s="48">
        <f>'2025'!AM36</f>
        <v>5</v>
      </c>
      <c r="AV226" s="48">
        <f>'2025'!AN36</f>
        <v>1</v>
      </c>
      <c r="AW226" s="49">
        <f>'2025'!AO36</f>
        <v>0</v>
      </c>
      <c r="AX226" s="50">
        <f>'2025'!AP36</f>
        <v>0</v>
      </c>
      <c r="AY226" s="55">
        <f>'2025'!AQ36</f>
        <v>159</v>
      </c>
      <c r="AZ226" s="56">
        <f>'2025'!AR36</f>
        <v>1281.6000000000001</v>
      </c>
      <c r="BA226" s="56">
        <f>'2025'!AS36</f>
        <v>1</v>
      </c>
      <c r="BB226" s="56">
        <f>'2025'!AT36</f>
        <v>12.6</v>
      </c>
      <c r="BC226" s="56">
        <f>'2025'!AU36</f>
        <v>35</v>
      </c>
      <c r="BD226" s="56">
        <f>'2025'!AV36</f>
        <v>3</v>
      </c>
      <c r="BE226" s="57">
        <f>'2025'!AW36</f>
        <v>4.5428571428571427</v>
      </c>
      <c r="BF226" s="57">
        <f>'2025'!AX36</f>
        <v>24</v>
      </c>
      <c r="BG226" s="57">
        <f>'2025'!AY36</f>
        <v>3.11</v>
      </c>
      <c r="BH226" s="57">
        <f>'2025'!AZ36</f>
        <v>34.6</v>
      </c>
      <c r="BI226" s="56">
        <f>'2025'!BA36</f>
        <v>73</v>
      </c>
      <c r="BJ226" s="56">
        <f>'2025'!BB36</f>
        <v>1789.2</v>
      </c>
      <c r="BK226" s="56">
        <f>'2025'!BC36</f>
        <v>4</v>
      </c>
      <c r="BL226" s="56">
        <f>'2025'!BD36</f>
        <v>1</v>
      </c>
      <c r="BM226" s="58">
        <f>'2025'!BE36</f>
        <v>14.4</v>
      </c>
      <c r="BN226" s="55">
        <f>'2025'!BF36</f>
        <v>110</v>
      </c>
      <c r="BO226" s="56">
        <f>'2025'!BG36</f>
        <v>592</v>
      </c>
      <c r="BP226" s="56">
        <f>'2025'!BH36</f>
        <v>1</v>
      </c>
      <c r="BQ226" s="56">
        <f>'2025'!BI36</f>
        <v>4.8</v>
      </c>
      <c r="BR226" s="56">
        <f>'2025'!BJ36</f>
        <v>40</v>
      </c>
      <c r="BS226" s="56">
        <f>'2025'!BK36</f>
        <v>10</v>
      </c>
      <c r="BT226" s="57">
        <f>'2025'!BL36</f>
        <v>2.75</v>
      </c>
      <c r="BU226" s="57">
        <f>'2025'!BM36</f>
        <v>61.4</v>
      </c>
      <c r="BV226" s="57">
        <f>'2025'!BN36</f>
        <v>2.63</v>
      </c>
      <c r="BW226" s="57">
        <f>'2025'!BO36</f>
        <v>36.4</v>
      </c>
      <c r="BX226" s="56">
        <f>'2025'!BP36</f>
        <v>43</v>
      </c>
      <c r="BY226" s="56">
        <f>'2025'!BQ36</f>
        <v>612.4</v>
      </c>
      <c r="BZ226" s="56">
        <f>'2025'!BR36</f>
        <v>7</v>
      </c>
      <c r="CA226" s="56">
        <f>'2025'!BS36</f>
        <v>0</v>
      </c>
      <c r="CB226" s="58">
        <f>'2025'!BT36</f>
        <v>3.6</v>
      </c>
      <c r="CC226" s="55">
        <f>'2025'!BU36</f>
        <v>110</v>
      </c>
      <c r="CD226" s="56">
        <f>'2025'!BV36</f>
        <v>1488</v>
      </c>
      <c r="CE226" s="56">
        <f>'2025'!BW36</f>
        <v>1</v>
      </c>
      <c r="CF226" s="56">
        <f>'2025'!BX36</f>
        <v>8</v>
      </c>
      <c r="CG226" s="56">
        <f>'2025'!BY36</f>
        <v>82</v>
      </c>
      <c r="CH226" s="56">
        <f>'2025'!BZ36</f>
        <v>13</v>
      </c>
      <c r="CI226" s="57">
        <f>'2025'!CA36</f>
        <v>1.3414634146341464</v>
      </c>
      <c r="CJ226" s="57">
        <f>'2025'!CB36</f>
        <v>43.6</v>
      </c>
      <c r="CK226" s="57">
        <f>'2025'!CC36</f>
        <v>2.85</v>
      </c>
      <c r="CL226" s="57">
        <f>'2025'!CD36</f>
        <v>27.3</v>
      </c>
      <c r="CM226" s="56">
        <f>'2025'!CE36</f>
        <v>1</v>
      </c>
      <c r="CN226" s="56">
        <f>'2025'!CF36</f>
        <v>1169</v>
      </c>
      <c r="CO226" s="56">
        <f>'2025'!CG36</f>
        <v>3</v>
      </c>
      <c r="CP226" s="56">
        <f>'2025'!CH36</f>
        <v>0</v>
      </c>
      <c r="CQ226" s="58">
        <f>'2025'!CI36</f>
        <v>3</v>
      </c>
      <c r="CR226" s="55">
        <f>'2025'!CJ36</f>
        <v>1154</v>
      </c>
      <c r="CS226" s="56">
        <f>'2025'!CK36</f>
        <v>1706.3999999999999</v>
      </c>
      <c r="CT226" s="56">
        <f>'2025'!CL36</f>
        <v>12</v>
      </c>
      <c r="CU226" s="56">
        <f>'2025'!CM36</f>
        <v>19.200000000000003</v>
      </c>
      <c r="CV226" s="56">
        <f>'2025'!CN36</f>
        <v>235</v>
      </c>
      <c r="CW226" s="56">
        <f>'2025'!CO36</f>
        <v>74</v>
      </c>
      <c r="CX226" s="57">
        <f>'2025'!CP36</f>
        <v>4.9106382978723406</v>
      </c>
      <c r="CY226" s="57">
        <f>'2025'!CQ36</f>
        <v>108.1</v>
      </c>
      <c r="CZ226" s="57">
        <f>'2025'!CR36</f>
        <v>3.4</v>
      </c>
      <c r="DA226" s="57">
        <f>'2025'!CS36</f>
        <v>43</v>
      </c>
      <c r="DB226" s="56">
        <f>'2025'!CT36</f>
        <v>118</v>
      </c>
      <c r="DC226" s="56">
        <f>'2025'!CU36</f>
        <v>2569.1999999999998</v>
      </c>
      <c r="DD226" s="56">
        <f>'2025'!CV36</f>
        <v>20</v>
      </c>
      <c r="DE226" s="56">
        <f>'2025'!CW36</f>
        <v>0</v>
      </c>
      <c r="DF226" s="58">
        <f>'2025'!CX36</f>
        <v>14.399999999999999</v>
      </c>
      <c r="DG226" s="55">
        <f>'2025'!CY36</f>
        <v>649</v>
      </c>
      <c r="DH226" s="56">
        <f>'2025'!CZ36</f>
        <v>1384</v>
      </c>
      <c r="DI226" s="56">
        <f>'2025'!DA36</f>
        <v>2</v>
      </c>
      <c r="DJ226" s="56">
        <f>'2025'!DB36</f>
        <v>10.8</v>
      </c>
      <c r="DK226" s="56">
        <f>'2025'!DC36</f>
        <v>133</v>
      </c>
      <c r="DL226" s="56">
        <f>'2025'!DD36</f>
        <v>46</v>
      </c>
      <c r="DM226" s="57">
        <f>'2025'!DE36</f>
        <v>4.8796992481203008</v>
      </c>
      <c r="DN226" s="57">
        <f>'2025'!DF36</f>
        <v>109.3</v>
      </c>
      <c r="DO226" s="57">
        <f>'2025'!DG36</f>
        <v>3.3</v>
      </c>
      <c r="DP226" s="57">
        <f>'2025'!DH36</f>
        <v>31.4</v>
      </c>
      <c r="DQ226" s="56">
        <f>'2025'!DI36</f>
        <v>85</v>
      </c>
      <c r="DR226" s="56">
        <f>'2025'!DJ36</f>
        <v>2617.1999999999998</v>
      </c>
      <c r="DS226" s="56">
        <f>'2025'!DK36</f>
        <v>15</v>
      </c>
      <c r="DT226" s="56">
        <f>'2025'!DL36</f>
        <v>0</v>
      </c>
      <c r="DU226" s="58">
        <f>'2025'!DM36</f>
        <v>13.200000000000001</v>
      </c>
    </row>
    <row r="227" spans="1:125" ht="15.75" customHeight="1" x14ac:dyDescent="0.2">
      <c r="A227" s="33">
        <f t="shared" si="0"/>
        <v>225</v>
      </c>
      <c r="B227" s="11">
        <f>'2018'!A25</f>
        <v>23</v>
      </c>
      <c r="C227" s="11">
        <v>2018</v>
      </c>
      <c r="D227" s="34" t="str">
        <f>'2018'!B25</f>
        <v>David Williams</v>
      </c>
      <c r="E227" s="14">
        <f>'2018'!C25</f>
        <v>2.9944444444444449</v>
      </c>
      <c r="F227" s="14">
        <f t="shared" si="6"/>
        <v>9.1999999999999993</v>
      </c>
      <c r="G227" s="35">
        <f t="shared" si="2"/>
        <v>-1.7470512335753787</v>
      </c>
      <c r="H227" s="36" t="str">
        <f>'2018'!D25</f>
        <v>Arkansas</v>
      </c>
      <c r="I227" s="37">
        <f>'2018'!E25</f>
        <v>1</v>
      </c>
      <c r="J227" s="38">
        <f>'2018'!F25</f>
        <v>34502</v>
      </c>
      <c r="K227" s="39">
        <f>'2018'!G25</f>
        <v>30.87945205479452</v>
      </c>
      <c r="L227" s="39" t="str">
        <f>'2018'!H25</f>
        <v>SR</v>
      </c>
      <c r="M227" s="39">
        <f>'2018'!I25</f>
        <v>23.873972602739727</v>
      </c>
      <c r="N227" s="39" t="str">
        <f t="shared" si="3"/>
        <v>FREAK</v>
      </c>
      <c r="O227" s="39" t="str">
        <f t="shared" si="9"/>
        <v>PLODDER</v>
      </c>
      <c r="P227" s="37">
        <f>'2018'!J25</f>
        <v>71</v>
      </c>
      <c r="Q227" s="37">
        <f>'2018'!K25</f>
        <v>229</v>
      </c>
      <c r="R227" s="37">
        <f>'2018'!L25</f>
        <v>4.5</v>
      </c>
      <c r="S227" s="40">
        <f>'2018'!M25</f>
        <v>226</v>
      </c>
      <c r="T227" s="41">
        <f>'2018'!N25</f>
        <v>0</v>
      </c>
      <c r="U227" s="42">
        <f>'2018'!O25</f>
        <v>6.1911405650505756E-2</v>
      </c>
      <c r="V227" s="42">
        <f>'2018'!P25</f>
        <v>9.3879429360331335E-2</v>
      </c>
      <c r="W227" s="42">
        <f>'2018'!Q25</f>
        <v>6.8835768038955289E-2</v>
      </c>
      <c r="X227" s="42">
        <f>'2018'!R25</f>
        <v>0.17741575541173846</v>
      </c>
      <c r="Y227" s="42">
        <f>'2018'!S25</f>
        <v>0.17741575541173846</v>
      </c>
      <c r="Z227" s="42">
        <f>'2018'!T25</f>
        <v>0.17741575541173846</v>
      </c>
      <c r="AA227" s="42">
        <f>'2018'!U25</f>
        <v>2.5983399494767231E-2</v>
      </c>
      <c r="AB227" s="42">
        <f>'2018'!V25</f>
        <v>6.9371196754563894E-2</v>
      </c>
      <c r="AC227" s="42">
        <f>'2018'!W25</f>
        <v>6.9371196754563894E-2</v>
      </c>
      <c r="AD227" s="43">
        <f>'2018'!X25</f>
        <v>6.9371196754563894E-2</v>
      </c>
      <c r="AE227" s="44">
        <f>'2018'!Y25</f>
        <v>23.235616438356164</v>
      </c>
      <c r="AF227" s="45">
        <f>'2018'!Z25</f>
        <v>111.69029111415942</v>
      </c>
      <c r="AG227" s="45">
        <f>'2018'!AA25</f>
        <v>31.93552866494743</v>
      </c>
      <c r="AH227" s="45">
        <f>'2018'!AB25</f>
        <v>9.4017094017094016E-2</v>
      </c>
      <c r="AI227" s="45">
        <f>'2018'!AC25</f>
        <v>5.3</v>
      </c>
      <c r="AJ227" s="45">
        <f t="shared" si="4"/>
        <v>11.72972972972973</v>
      </c>
      <c r="AK227" s="45">
        <f t="shared" si="43"/>
        <v>7.874015748031496E-2</v>
      </c>
      <c r="AL227" s="45">
        <f>'2018'!AD25</f>
        <v>39.799999999999997</v>
      </c>
      <c r="AM227" s="45">
        <f>'2018'!AE25</f>
        <v>3.16</v>
      </c>
      <c r="AN227" s="46">
        <f>'2018'!AF25</f>
        <v>38.9</v>
      </c>
      <c r="AO227" s="47">
        <f>'2018'!AG25</f>
        <v>3</v>
      </c>
      <c r="AP227" s="48">
        <f>'2018'!AH25</f>
        <v>7</v>
      </c>
      <c r="AQ227" s="48">
        <f>'2018'!AI25</f>
        <v>0</v>
      </c>
      <c r="AR227" s="48">
        <f t="shared" ref="AR227:AR229" si="81">IF(AF227&gt;113.25,10,IF(AF227&gt;=107.84,9,IF(AF227&gt;=105.37,8,IF(AF227&gt;=103.25,7,IF(AF227&gt;=100.55,6,IF(AF227&gt;=98.75,5,IF(AF227&gt;=96.08,4,IF(AF227&gt;=94.39,3,IF(AF227&gt;=88.43,2,IF(AF227&gt;=85.16,1,IF(AF227&lt;85.16,0,FALSE)))))))))))</f>
        <v>9</v>
      </c>
      <c r="AS227" s="48">
        <f>'2018'!AK25</f>
        <v>0</v>
      </c>
      <c r="AT227" s="48">
        <f>'2018'!AL25</f>
        <v>0</v>
      </c>
      <c r="AU227" s="48">
        <f>'2018'!AM25</f>
        <v>0</v>
      </c>
      <c r="AV227" s="48">
        <f>'2018'!AN25</f>
        <v>0</v>
      </c>
      <c r="AW227" s="49" t="str">
        <f t="shared" ref="AW227:AW229" si="82">IF(S227=1,10,IF(S227=2,7,IF(S227=3,6,IF(S227=4,4,IF(S227=5,3,IF(S227=6,2,IF(S227=7,1,IF(S227=0,0,"-"))))))))</f>
        <v>-</v>
      </c>
      <c r="AX227" s="50">
        <f>'2018'!AP25</f>
        <v>0</v>
      </c>
      <c r="AY227" s="55">
        <f>'2018'!AQ25</f>
        <v>0</v>
      </c>
      <c r="AZ227" s="56">
        <f>'2018'!AR25</f>
        <v>2504</v>
      </c>
      <c r="BA227" s="56">
        <f>'2018'!AS25</f>
        <v>0</v>
      </c>
      <c r="BB227" s="56">
        <f>'2018'!AT25</f>
        <v>0</v>
      </c>
      <c r="BC227" s="56">
        <f>'2018'!AU25</f>
        <v>0</v>
      </c>
      <c r="BD227" s="56">
        <f>'2018'!AV25</f>
        <v>0</v>
      </c>
      <c r="BE227" s="57">
        <f>'2018'!AW25</f>
        <v>0</v>
      </c>
      <c r="BF227" s="57">
        <f>'2018'!AX25</f>
        <v>0</v>
      </c>
      <c r="BG227" s="57">
        <f>'2018'!AY25</f>
        <v>0</v>
      </c>
      <c r="BH227" s="57">
        <f>'2018'!AZ25</f>
        <v>0</v>
      </c>
      <c r="BI227" s="56">
        <f>'2018'!BA25</f>
        <v>0</v>
      </c>
      <c r="BJ227" s="56">
        <f>'2018'!BB25</f>
        <v>1782</v>
      </c>
      <c r="BK227" s="56">
        <f>'2018'!BC25</f>
        <v>0</v>
      </c>
      <c r="BL227" s="56">
        <f>'2018'!BD25</f>
        <v>0</v>
      </c>
      <c r="BM227" s="58">
        <f>'2018'!BE25</f>
        <v>0</v>
      </c>
      <c r="BN227" s="55">
        <f>'2018'!BF25</f>
        <v>256</v>
      </c>
      <c r="BO227" s="56">
        <f>'2018'!BG25</f>
        <v>2073</v>
      </c>
      <c r="BP227" s="56">
        <f>'2018'!BH25</f>
        <v>2</v>
      </c>
      <c r="BQ227" s="56">
        <f>'2018'!BI25</f>
        <v>0</v>
      </c>
      <c r="BR227" s="56">
        <f>'2018'!BJ25</f>
        <v>45</v>
      </c>
      <c r="BS227" s="56">
        <f>'2018'!BK25</f>
        <v>5</v>
      </c>
      <c r="BT227" s="57">
        <f>'2018'!BL25</f>
        <v>5.7</v>
      </c>
      <c r="BU227" s="57">
        <f>'2018'!BM25</f>
        <v>53.3</v>
      </c>
      <c r="BV227" s="57">
        <f>'2018'!BN25</f>
        <v>3.47</v>
      </c>
      <c r="BW227" s="57">
        <f>'2018'!BO25</f>
        <v>35.5</v>
      </c>
      <c r="BX227" s="56">
        <f>'2018'!BP25</f>
        <v>99</v>
      </c>
      <c r="BY227" s="56">
        <f>'2018'!BQ25</f>
        <v>3661</v>
      </c>
      <c r="BZ227" s="56">
        <f>'2018'!BR25</f>
        <v>7</v>
      </c>
      <c r="CA227" s="56">
        <f>'2018'!BS25</f>
        <v>0</v>
      </c>
      <c r="CB227" s="58">
        <f>'2018'!BT25</f>
        <v>0</v>
      </c>
      <c r="CC227" s="55">
        <f>'2018'!BU25</f>
        <v>316</v>
      </c>
      <c r="CD227" s="56">
        <f>'2018'!BV25</f>
        <v>1856</v>
      </c>
      <c r="CE227" s="56">
        <f>'2018'!BW25</f>
        <v>0</v>
      </c>
      <c r="CF227" s="56">
        <f>'2018'!BX25</f>
        <v>0</v>
      </c>
      <c r="CG227" s="56">
        <f>'2018'!BY25</f>
        <v>86</v>
      </c>
      <c r="CH227" s="56">
        <f>'2018'!BZ25</f>
        <v>10</v>
      </c>
      <c r="CI227" s="57">
        <f>'2018'!CA25</f>
        <v>3.7</v>
      </c>
      <c r="CJ227" s="57">
        <f>'2018'!CB25</f>
        <v>22.5</v>
      </c>
      <c r="CK227" s="57">
        <f>'2018'!CC25</f>
        <v>1.99</v>
      </c>
      <c r="CL227" s="57">
        <f>'2018'!CD25</f>
        <v>20.3</v>
      </c>
      <c r="CM227" s="56">
        <f>'2018'!CE25</f>
        <v>92</v>
      </c>
      <c r="CN227" s="56">
        <f>'2018'!CF25</f>
        <v>2490</v>
      </c>
      <c r="CO227" s="56">
        <f>'2018'!CG25</f>
        <v>11</v>
      </c>
      <c r="CP227" s="56">
        <f>'2018'!CH25</f>
        <v>0</v>
      </c>
      <c r="CQ227" s="58">
        <f>'2018'!CI25</f>
        <v>0</v>
      </c>
      <c r="CR227" s="55">
        <f>'2018'!CJ25</f>
        <v>239</v>
      </c>
      <c r="CS227" s="56">
        <f>'2018'!CK25</f>
        <v>1747</v>
      </c>
      <c r="CT227" s="56">
        <f>'2018'!CL25</f>
        <v>3</v>
      </c>
      <c r="CU227" s="56">
        <f>'2018'!CM25</f>
        <v>0</v>
      </c>
      <c r="CV227" s="56">
        <f>'2018'!CN25</f>
        <v>56</v>
      </c>
      <c r="CW227" s="56">
        <f>'2018'!CO25</f>
        <v>5</v>
      </c>
      <c r="CX227" s="57">
        <f>'2018'!CP25</f>
        <v>4.3</v>
      </c>
      <c r="CY227" s="57">
        <f>'2018'!CQ25</f>
        <v>24.2</v>
      </c>
      <c r="CZ227" s="57">
        <f>'2018'!CR25</f>
        <v>2.63</v>
      </c>
      <c r="DA227" s="57">
        <f>'2018'!CS25</f>
        <v>38.9</v>
      </c>
      <c r="DB227" s="56">
        <f>'2018'!CT25</f>
        <v>72</v>
      </c>
      <c r="DC227" s="56">
        <f>'2018'!CU25</f>
        <v>2771</v>
      </c>
      <c r="DD227" s="56">
        <f>'2018'!CV25</f>
        <v>9</v>
      </c>
      <c r="DE227" s="56">
        <f>'2018'!CW25</f>
        <v>0</v>
      </c>
      <c r="DF227" s="58">
        <f>'2018'!CX25</f>
        <v>0</v>
      </c>
      <c r="DG227" s="55">
        <f>'2018'!CY25</f>
        <v>624</v>
      </c>
      <c r="DH227" s="56">
        <f>'2018'!CZ25</f>
        <v>2016</v>
      </c>
      <c r="DI227" s="56">
        <f>'2018'!DA25</f>
        <v>8</v>
      </c>
      <c r="DJ227" s="56">
        <f>'2018'!DB25</f>
        <v>0</v>
      </c>
      <c r="DK227" s="56">
        <f>'2018'!DC25</f>
        <v>117</v>
      </c>
      <c r="DL227" s="56">
        <f>'2018'!DD25</f>
        <v>11</v>
      </c>
      <c r="DM227" s="57">
        <f>'2018'!DE25</f>
        <v>5.3</v>
      </c>
      <c r="DN227" s="57">
        <f>'2018'!DF25</f>
        <v>39.799999999999997</v>
      </c>
      <c r="DO227" s="57">
        <f>'2018'!DG25</f>
        <v>3.16</v>
      </c>
      <c r="DP227" s="57">
        <f>'2018'!DH25</f>
        <v>28.7</v>
      </c>
      <c r="DQ227" s="56">
        <f>'2018'!DI25</f>
        <v>171</v>
      </c>
      <c r="DR227" s="56">
        <f>'2018'!DJ25</f>
        <v>2465</v>
      </c>
      <c r="DS227" s="56">
        <f>'2018'!DK25</f>
        <v>10</v>
      </c>
      <c r="DT227" s="56">
        <f>'2018'!DL25</f>
        <v>0</v>
      </c>
      <c r="DU227" s="58">
        <f>'2018'!DM25</f>
        <v>0</v>
      </c>
    </row>
    <row r="228" spans="1:125" ht="15.75" customHeight="1" x14ac:dyDescent="0.2">
      <c r="A228" s="33">
        <f t="shared" si="0"/>
        <v>226</v>
      </c>
      <c r="B228" s="11">
        <f>'2021'!A23</f>
        <v>21</v>
      </c>
      <c r="C228" s="11">
        <v>2021</v>
      </c>
      <c r="D228" s="34" t="str">
        <f>'2021'!B23</f>
        <v>Gerrid Doaks</v>
      </c>
      <c r="E228" s="14">
        <f>'2021'!C23</f>
        <v>2.927777777777778</v>
      </c>
      <c r="F228" s="14">
        <f t="shared" si="6"/>
        <v>8.7999999999999989</v>
      </c>
      <c r="G228" s="35">
        <f t="shared" si="2"/>
        <v>-1.7744687467486568</v>
      </c>
      <c r="H228" s="36" t="str">
        <f>'2021'!D23</f>
        <v>Cincinnati</v>
      </c>
      <c r="I228" s="37">
        <f>'2021'!E23</f>
        <v>6</v>
      </c>
      <c r="J228" s="38">
        <f>'2021'!F23</f>
        <v>35955</v>
      </c>
      <c r="K228" s="39">
        <f>'2021'!G23</f>
        <v>26.898630136986302</v>
      </c>
      <c r="L228" s="39" t="str">
        <f>'2021'!H23</f>
        <v>SR</v>
      </c>
      <c r="M228" s="39">
        <f>'2021'!I23</f>
        <v>22.904109589041095</v>
      </c>
      <c r="N228" s="39" t="str">
        <f t="shared" si="3"/>
        <v>BRUISER</v>
      </c>
      <c r="O228" s="39" t="str">
        <f t="shared" si="9"/>
        <v>PLODDER</v>
      </c>
      <c r="P228" s="37">
        <f>'2021'!J23</f>
        <v>71</v>
      </c>
      <c r="Q228" s="37">
        <f>'2021'!K23</f>
        <v>228</v>
      </c>
      <c r="R228" s="37">
        <f>'2021'!L23</f>
        <v>4.58</v>
      </c>
      <c r="S228" s="40">
        <f>'2021'!M23</f>
        <v>244</v>
      </c>
      <c r="T228" s="41">
        <f>'2021'!N23</f>
        <v>0</v>
      </c>
      <c r="U228" s="42">
        <f>'2021'!O23</f>
        <v>0.15351812366737741</v>
      </c>
      <c r="V228" s="42">
        <f>'2021'!P23</f>
        <v>0</v>
      </c>
      <c r="W228" s="42">
        <f>'2021'!Q23</f>
        <v>0.10889458272327965</v>
      </c>
      <c r="X228" s="42">
        <f>'2021'!R23</f>
        <v>0.19401330376940132</v>
      </c>
      <c r="Y228" s="42">
        <f>'2021'!S23</f>
        <v>0.19401330376940132</v>
      </c>
      <c r="Z228" s="42">
        <f>'2021'!T23</f>
        <v>0.145509977827051</v>
      </c>
      <c r="AA228" s="42">
        <f>'2021'!U23</f>
        <v>2.7429467084639499E-2</v>
      </c>
      <c r="AB228" s="42">
        <f>'2021'!V23</f>
        <v>8.4660519698239733E-2</v>
      </c>
      <c r="AC228" s="42">
        <f>'2021'!W23</f>
        <v>8.4660519698239733E-2</v>
      </c>
      <c r="AD228" s="43">
        <f>'2021'!X23</f>
        <v>6.34953897736798E-2</v>
      </c>
      <c r="AE228" s="44">
        <f>'2021'!Y23</f>
        <v>19.241095890410961</v>
      </c>
      <c r="AF228" s="45">
        <f>'2021'!Z23</f>
        <v>103.63415977116451</v>
      </c>
      <c r="AG228" s="45">
        <f>'2021'!AA23</f>
        <v>31.796072207895257</v>
      </c>
      <c r="AH228" s="45">
        <f>'2021'!AB23</f>
        <v>0.1736111111111111</v>
      </c>
      <c r="AI228" s="45">
        <f>'2021'!AC23</f>
        <v>5.3</v>
      </c>
      <c r="AJ228" s="45">
        <f t="shared" si="4"/>
        <v>11.305555555555555</v>
      </c>
      <c r="AK228" s="45">
        <f t="shared" si="43"/>
        <v>8.8607594936708861E-2</v>
      </c>
      <c r="AL228" s="45">
        <f>'2021'!AD23</f>
        <v>44.5</v>
      </c>
      <c r="AM228" s="45">
        <f>'2021'!AE23</f>
        <v>3.57</v>
      </c>
      <c r="AN228" s="46">
        <f>'2021'!AF23</f>
        <v>36.1</v>
      </c>
      <c r="AO228" s="47">
        <f>'2021'!AG23</f>
        <v>1</v>
      </c>
      <c r="AP228" s="48">
        <f>'2021'!AH23</f>
        <v>7</v>
      </c>
      <c r="AQ228" s="48">
        <f>'2021'!AI23</f>
        <v>7</v>
      </c>
      <c r="AR228" s="48">
        <f t="shared" si="81"/>
        <v>7</v>
      </c>
      <c r="AS228" s="48">
        <f>'2021'!AK23</f>
        <v>2</v>
      </c>
      <c r="AT228" s="48">
        <f>'2021'!AL23</f>
        <v>0</v>
      </c>
      <c r="AU228" s="48">
        <f>'2021'!AM23</f>
        <v>0</v>
      </c>
      <c r="AV228" s="48">
        <f>'2021'!AN23</f>
        <v>2</v>
      </c>
      <c r="AW228" s="49" t="str">
        <f t="shared" si="82"/>
        <v>-</v>
      </c>
      <c r="AX228" s="50">
        <f>'2021'!AP23</f>
        <v>0</v>
      </c>
      <c r="AY228" s="55">
        <f>'2021'!AQ23</f>
        <v>0</v>
      </c>
      <c r="AZ228" s="56">
        <f>'2021'!AR23</f>
        <v>1418</v>
      </c>
      <c r="BA228" s="56">
        <f>'2021'!AS23</f>
        <v>0</v>
      </c>
      <c r="BB228" s="56">
        <f>'2021'!AT23</f>
        <v>8</v>
      </c>
      <c r="BC228" s="56">
        <f>'2021'!AU23</f>
        <v>0</v>
      </c>
      <c r="BD228" s="56">
        <f>'2021'!AV23</f>
        <v>0</v>
      </c>
      <c r="BE228" s="57">
        <f>'2021'!AW23</f>
        <v>0</v>
      </c>
      <c r="BF228" s="57">
        <f>'2021'!AX23</f>
        <v>0</v>
      </c>
      <c r="BG228" s="57">
        <f>'2021'!AY23</f>
        <v>0</v>
      </c>
      <c r="BH228" s="57">
        <f>'2021'!AZ23</f>
        <v>0</v>
      </c>
      <c r="BI228" s="56">
        <f>'2021'!BA23</f>
        <v>0</v>
      </c>
      <c r="BJ228" s="56">
        <f>'2021'!BB23</f>
        <v>3071</v>
      </c>
      <c r="BK228" s="56">
        <f>'2021'!BC23</f>
        <v>0</v>
      </c>
      <c r="BL228" s="56">
        <f>'2021'!BD23</f>
        <v>0</v>
      </c>
      <c r="BM228" s="58">
        <f>'2021'!BE23</f>
        <v>19</v>
      </c>
      <c r="BN228" s="55">
        <f>'2021'!BF23</f>
        <v>513</v>
      </c>
      <c r="BO228" s="56">
        <f>'2021'!BG23</f>
        <v>1624</v>
      </c>
      <c r="BP228" s="56">
        <f>'2021'!BH23</f>
        <v>2</v>
      </c>
      <c r="BQ228" s="56">
        <f>'2021'!BI23</f>
        <v>11</v>
      </c>
      <c r="BR228" s="56">
        <f>'2021'!BJ23</f>
        <v>87</v>
      </c>
      <c r="BS228" s="56">
        <f>'2021'!BK23</f>
        <v>17</v>
      </c>
      <c r="BT228" s="57">
        <f>'2021'!BL23</f>
        <v>5.9</v>
      </c>
      <c r="BU228" s="57">
        <f>'2021'!BM23</f>
        <v>83.3</v>
      </c>
      <c r="BV228" s="57">
        <f>'2021'!BN23</f>
        <v>4.21</v>
      </c>
      <c r="BW228" s="57">
        <f>'2021'!BO23</f>
        <v>44.4</v>
      </c>
      <c r="BX228" s="56">
        <f>'2021'!BP23</f>
        <v>135</v>
      </c>
      <c r="BY228" s="56">
        <f>'2021'!BQ23</f>
        <v>2597</v>
      </c>
      <c r="BZ228" s="56">
        <f>'2021'!BR23</f>
        <v>14</v>
      </c>
      <c r="CA228" s="56">
        <f>'2021'!BS23</f>
        <v>0</v>
      </c>
      <c r="CB228" s="58">
        <f>'2021'!BT23</f>
        <v>20</v>
      </c>
      <c r="CC228" s="55">
        <f>'2021'!BU23</f>
        <v>0</v>
      </c>
      <c r="CD228" s="56">
        <f>'2021'!BV23</f>
        <v>3113</v>
      </c>
      <c r="CE228" s="56">
        <f>'2021'!BW23</f>
        <v>0</v>
      </c>
      <c r="CF228" s="56">
        <f>'2021'!BX23</f>
        <v>38</v>
      </c>
      <c r="CG228" s="56">
        <f>'2021'!BY23</f>
        <v>0</v>
      </c>
      <c r="CH228" s="56">
        <f>'2021'!BZ23</f>
        <v>0</v>
      </c>
      <c r="CI228" s="57">
        <f>'2021'!CA23</f>
        <v>0</v>
      </c>
      <c r="CJ228" s="57">
        <f>'2021'!CB23</f>
        <v>0</v>
      </c>
      <c r="CK228" s="57">
        <f>'2021'!CC23</f>
        <v>0</v>
      </c>
      <c r="CL228" s="57">
        <f>'2021'!CD23</f>
        <v>0</v>
      </c>
      <c r="CM228" s="56">
        <f>'2021'!CE23</f>
        <v>0</v>
      </c>
      <c r="CN228" s="56">
        <f>'2021'!CF23</f>
        <v>2847</v>
      </c>
      <c r="CO228" s="56">
        <f>'2021'!CG23</f>
        <v>0</v>
      </c>
      <c r="CP228" s="56">
        <f>'2021'!CH23</f>
        <v>0</v>
      </c>
      <c r="CQ228" s="58">
        <f>'2021'!CI23</f>
        <v>22</v>
      </c>
      <c r="CR228" s="55">
        <f>'2021'!CJ23</f>
        <v>525</v>
      </c>
      <c r="CS228" s="56">
        <f>'2021'!CK23</f>
        <v>2912</v>
      </c>
      <c r="CT228" s="56">
        <f>'2021'!CL23</f>
        <v>5</v>
      </c>
      <c r="CU228" s="56">
        <f>'2021'!CM23</f>
        <v>30</v>
      </c>
      <c r="CV228" s="56">
        <f>'2021'!CN23</f>
        <v>100</v>
      </c>
      <c r="CW228" s="56">
        <f>'2021'!CO23</f>
        <v>11</v>
      </c>
      <c r="CX228" s="57">
        <f>'2021'!CP23</f>
        <v>5.3</v>
      </c>
      <c r="CY228" s="57">
        <f>'2021'!CQ23</f>
        <v>43</v>
      </c>
      <c r="CZ228" s="57">
        <f>'2021'!CR23</f>
        <v>3.57</v>
      </c>
      <c r="DA228" s="57">
        <f>'2021'!CS23</f>
        <v>18.3</v>
      </c>
      <c r="DB228" s="56">
        <f>'2021'!CT23</f>
        <v>70</v>
      </c>
      <c r="DC228" s="56">
        <f>'2021'!CU23</f>
        <v>2552</v>
      </c>
      <c r="DD228" s="56">
        <f>'2021'!CV23</f>
        <v>8</v>
      </c>
      <c r="DE228" s="56">
        <f>'2021'!CW23</f>
        <v>0</v>
      </c>
      <c r="DF228" s="58">
        <f>'2021'!CX23</f>
        <v>19</v>
      </c>
      <c r="DG228" s="55">
        <f>'2021'!CY23</f>
        <v>673</v>
      </c>
      <c r="DH228" s="56">
        <f>'2021'!CZ23</f>
        <v>2124</v>
      </c>
      <c r="DI228" s="56">
        <f>'2021'!DA23</f>
        <v>7</v>
      </c>
      <c r="DJ228" s="56">
        <f>'2021'!DB23</f>
        <v>29</v>
      </c>
      <c r="DK228" s="56">
        <f>'2021'!DC23</f>
        <v>144</v>
      </c>
      <c r="DL228" s="56">
        <f>'2021'!DD23</f>
        <v>25</v>
      </c>
      <c r="DM228" s="57">
        <f>'2021'!DE23</f>
        <v>4.7</v>
      </c>
      <c r="DN228" s="57">
        <f>'2021'!DF23</f>
        <v>44.5</v>
      </c>
      <c r="DO228" s="57">
        <f>'2021'!DG23</f>
        <v>2.7</v>
      </c>
      <c r="DP228" s="57">
        <f>'2021'!DH23</f>
        <v>36.1</v>
      </c>
      <c r="DQ228" s="56">
        <f>'2021'!DI23</f>
        <v>202</v>
      </c>
      <c r="DR228" s="56">
        <f>'2021'!DJ23</f>
        <v>2386</v>
      </c>
      <c r="DS228" s="56">
        <f>'2021'!DK23</f>
        <v>14</v>
      </c>
      <c r="DT228" s="56">
        <f>'2021'!DL23</f>
        <v>0</v>
      </c>
      <c r="DU228" s="58">
        <f>'2021'!DM23</f>
        <v>20</v>
      </c>
    </row>
    <row r="229" spans="1:125" ht="15.75" customHeight="1" x14ac:dyDescent="0.2">
      <c r="A229" s="33">
        <f t="shared" si="0"/>
        <v>227</v>
      </c>
      <c r="B229" s="11">
        <f>'2017'!A28</f>
        <v>26</v>
      </c>
      <c r="C229" s="11">
        <v>2017</v>
      </c>
      <c r="D229" s="34" t="str">
        <f>'2017'!B28</f>
        <v>Khalfani Muhammad</v>
      </c>
      <c r="E229" s="14">
        <f>'2017'!C28</f>
        <v>2.8277777777777775</v>
      </c>
      <c r="F229" s="14">
        <f t="shared" si="6"/>
        <v>8.4</v>
      </c>
      <c r="G229" s="35">
        <f t="shared" si="2"/>
        <v>-1.8155950165085746</v>
      </c>
      <c r="H229" s="36" t="str">
        <f>'2017'!D28</f>
        <v>California</v>
      </c>
      <c r="I229" s="37">
        <f>'2017'!E28</f>
        <v>5</v>
      </c>
      <c r="J229" s="38">
        <f>'2017'!F28</f>
        <v>34603</v>
      </c>
      <c r="K229" s="39">
        <f>'2017'!G28</f>
        <v>30.602739726027398</v>
      </c>
      <c r="L229" s="39" t="str">
        <f>'2017'!H28</f>
        <v>SR</v>
      </c>
      <c r="M229" s="39">
        <f>'2017'!I28</f>
        <v>22.6</v>
      </c>
      <c r="N229" s="39" t="str">
        <f t="shared" si="3"/>
        <v>JITTERBUG</v>
      </c>
      <c r="O229" s="39" t="str">
        <f t="shared" si="9"/>
        <v>SLASHER</v>
      </c>
      <c r="P229" s="37">
        <f>'2017'!J28</f>
        <v>67</v>
      </c>
      <c r="Q229" s="37">
        <f>'2017'!K28</f>
        <v>170</v>
      </c>
      <c r="R229" s="37">
        <f>'2017'!L28</f>
        <v>4.34</v>
      </c>
      <c r="S229" s="59">
        <f>'2017'!M28</f>
        <v>241</v>
      </c>
      <c r="T229" s="41">
        <f>'2017'!N28</f>
        <v>0</v>
      </c>
      <c r="U229" s="42">
        <f>'2017'!O28</f>
        <v>0.11611243799375344</v>
      </c>
      <c r="V229" s="42">
        <f>'2017'!P28</f>
        <v>4.6280713564456413E-2</v>
      </c>
      <c r="W229" s="42">
        <f>'2017'!Q28</f>
        <v>0.11208024422154383</v>
      </c>
      <c r="X229" s="42">
        <f>'2017'!R28</f>
        <v>0.15573238064306594</v>
      </c>
      <c r="Y229" s="42">
        <f>'2017'!S28</f>
        <v>0.15573238064306594</v>
      </c>
      <c r="Z229" s="42">
        <f>'2017'!T28</f>
        <v>0.13237252354660603</v>
      </c>
      <c r="AA229" s="42">
        <f>'2017'!U28</f>
        <v>3.8634505314799672E-2</v>
      </c>
      <c r="AB229" s="42">
        <f>'2017'!V28</f>
        <v>3.0654900139340455E-2</v>
      </c>
      <c r="AC229" s="42">
        <f>'2017'!W28</f>
        <v>3.4644702727070063E-2</v>
      </c>
      <c r="AD229" s="43">
        <f>'2017'!X28</f>
        <v>2.9447997318009553E-2</v>
      </c>
      <c r="AE229" s="44">
        <f>'2017'!Y28</f>
        <v>21.958904109589042</v>
      </c>
      <c r="AF229" s="45">
        <f>'2017'!Z28</f>
        <v>95.834084629337539</v>
      </c>
      <c r="AG229" s="45">
        <f>'2017'!AA28</f>
        <v>26.622855869904207</v>
      </c>
      <c r="AH229" s="45">
        <f>'2017'!AB28</f>
        <v>0.14473684210526316</v>
      </c>
      <c r="AI229" s="45">
        <f>'2017'!AC28</f>
        <v>6.7</v>
      </c>
      <c r="AJ229" s="45">
        <f t="shared" si="4"/>
        <v>10.381818181818181</v>
      </c>
      <c r="AK229" s="45">
        <f t="shared" si="43"/>
        <v>0.10059171597633136</v>
      </c>
      <c r="AL229" s="45">
        <f>'2017'!AD28</f>
        <v>100.3</v>
      </c>
      <c r="AM229" s="45">
        <f>'2017'!AE28</f>
        <v>3.6</v>
      </c>
      <c r="AN229" s="46">
        <f>'2017'!AF28</f>
        <v>51.2</v>
      </c>
      <c r="AO229" s="47">
        <f>'2017'!AG28</f>
        <v>1</v>
      </c>
      <c r="AP229" s="48">
        <f>'2017'!AH28</f>
        <v>3</v>
      </c>
      <c r="AQ229" s="48">
        <f>'2017'!AI28</f>
        <v>2</v>
      </c>
      <c r="AR229" s="48">
        <f t="shared" si="81"/>
        <v>3</v>
      </c>
      <c r="AS229" s="48">
        <f>'2017'!AK28</f>
        <v>1</v>
      </c>
      <c r="AT229" s="48">
        <f>'2017'!AL28</f>
        <v>5</v>
      </c>
      <c r="AU229" s="48">
        <f>'2017'!AM28</f>
        <v>4</v>
      </c>
      <c r="AV229" s="48">
        <f>'2017'!AN28</f>
        <v>2</v>
      </c>
      <c r="AW229" s="49" t="str">
        <f t="shared" si="82"/>
        <v>-</v>
      </c>
      <c r="AX229" s="50">
        <f>'2017'!AP28</f>
        <v>0</v>
      </c>
      <c r="AY229" s="55">
        <f>'2017'!AQ28</f>
        <v>0</v>
      </c>
      <c r="AZ229" s="56">
        <f>'2017'!AR28</f>
        <v>2190</v>
      </c>
      <c r="BA229" s="56">
        <f>'2017'!AS28</f>
        <v>0</v>
      </c>
      <c r="BB229" s="56">
        <f>'2017'!AT28</f>
        <v>0</v>
      </c>
      <c r="BC229" s="56">
        <f>'2017'!AU28</f>
        <v>0</v>
      </c>
      <c r="BD229" s="56">
        <f>'2017'!AV28</f>
        <v>0</v>
      </c>
      <c r="BE229" s="57">
        <f>'2017'!AW28</f>
        <v>0</v>
      </c>
      <c r="BF229" s="57">
        <f>'2017'!AX28</f>
        <v>0</v>
      </c>
      <c r="BG229" s="57">
        <f>'2017'!AY28</f>
        <v>0</v>
      </c>
      <c r="BH229" s="57">
        <f>'2017'!AZ28</f>
        <v>0</v>
      </c>
      <c r="BI229" s="56">
        <f>'2017'!BA28</f>
        <v>0</v>
      </c>
      <c r="BJ229" s="56">
        <f>'2017'!BB28</f>
        <v>2499</v>
      </c>
      <c r="BK229" s="56">
        <f>'2017'!BC28</f>
        <v>0</v>
      </c>
      <c r="BL229" s="56">
        <f>'2017'!BD28</f>
        <v>0</v>
      </c>
      <c r="BM229" s="58">
        <f>'2017'!BE28</f>
        <v>0</v>
      </c>
      <c r="BN229" s="55">
        <f>'2017'!BF28</f>
        <v>445</v>
      </c>
      <c r="BO229" s="56">
        <f>'2017'!BG28</f>
        <v>1466</v>
      </c>
      <c r="BP229" s="56">
        <f>'2017'!BH28</f>
        <v>0</v>
      </c>
      <c r="BQ229" s="56">
        <f>'2017'!BI28</f>
        <v>0</v>
      </c>
      <c r="BR229" s="56">
        <f>'2017'!BJ28</f>
        <v>0</v>
      </c>
      <c r="BS229" s="56">
        <f>'2017'!BK28</f>
        <v>0</v>
      </c>
      <c r="BT229" s="57">
        <f>'2017'!BL28</f>
        <v>0</v>
      </c>
      <c r="BU229" s="57">
        <f>'2017'!BM28</f>
        <v>0</v>
      </c>
      <c r="BV229" s="57">
        <f>'2017'!BN28</f>
        <v>0</v>
      </c>
      <c r="BW229" s="57">
        <f>'2017'!BO28</f>
        <v>0</v>
      </c>
      <c r="BX229" s="56">
        <f>'2017'!BP28</f>
        <v>187</v>
      </c>
      <c r="BY229" s="56">
        <f>'2017'!BQ28</f>
        <v>3977</v>
      </c>
      <c r="BZ229" s="56">
        <f>'2017'!BR28</f>
        <v>14</v>
      </c>
      <c r="CA229" s="56">
        <f>'2017'!BS28</f>
        <v>0</v>
      </c>
      <c r="CB229" s="58">
        <f>'2017'!BT28</f>
        <v>0</v>
      </c>
      <c r="CC229" s="55">
        <f>'2017'!BU28</f>
        <v>212</v>
      </c>
      <c r="CD229" s="56">
        <f>'2017'!BV28</f>
        <v>1790</v>
      </c>
      <c r="CE229" s="56">
        <f>'2017'!BW28</f>
        <v>4</v>
      </c>
      <c r="CF229" s="56">
        <f>'2017'!BX28</f>
        <v>0</v>
      </c>
      <c r="CG229" s="56">
        <f>'2017'!BY28</f>
        <v>45</v>
      </c>
      <c r="CH229" s="56">
        <f>'2017'!BZ28</f>
        <v>4</v>
      </c>
      <c r="CI229" s="57">
        <f>'2017'!CA28</f>
        <v>4.7</v>
      </c>
      <c r="CJ229" s="57">
        <f>'2017'!CB28</f>
        <v>23.4</v>
      </c>
      <c r="CK229" s="57">
        <f>'2017'!CC28</f>
        <v>3.04</v>
      </c>
      <c r="CL229" s="57">
        <f>'2017'!CD28</f>
        <v>34.4</v>
      </c>
      <c r="CM229" s="56">
        <f>'2017'!CE28</f>
        <v>63</v>
      </c>
      <c r="CN229" s="56">
        <f>'2017'!CF28</f>
        <v>4152</v>
      </c>
      <c r="CO229" s="56">
        <f>'2017'!CG28</f>
        <v>7</v>
      </c>
      <c r="CP229" s="56">
        <f>'2017'!CH28</f>
        <v>0</v>
      </c>
      <c r="CQ229" s="58">
        <f>'2017'!CI28</f>
        <v>0</v>
      </c>
      <c r="CR229" s="55">
        <f>'2017'!CJ28</f>
        <v>582</v>
      </c>
      <c r="CS229" s="56">
        <f>'2017'!CK28</f>
        <v>1987</v>
      </c>
      <c r="CT229" s="56">
        <f>'2017'!CL28</f>
        <v>1</v>
      </c>
      <c r="CU229" s="56">
        <f>'2017'!CM28</f>
        <v>0</v>
      </c>
      <c r="CV229" s="56">
        <f>'2017'!CN28</f>
        <v>87</v>
      </c>
      <c r="CW229" s="56">
        <f>'2017'!CO28</f>
        <v>20</v>
      </c>
      <c r="CX229" s="57">
        <f>'2017'!CP28</f>
        <v>6.7</v>
      </c>
      <c r="CY229" s="57">
        <f>'2017'!CQ28</f>
        <v>100.3</v>
      </c>
      <c r="CZ229" s="57">
        <f>'2017'!CR28</f>
        <v>3.6</v>
      </c>
      <c r="DA229" s="57">
        <f>'2017'!CS28</f>
        <v>51.2</v>
      </c>
      <c r="DB229" s="56">
        <f>'2017'!CT28</f>
        <v>189</v>
      </c>
      <c r="DC229" s="56">
        <f>'2017'!CU28</f>
        <v>4892</v>
      </c>
      <c r="DD229" s="56">
        <f>'2017'!CV28</f>
        <v>17</v>
      </c>
      <c r="DE229" s="56">
        <f>'2017'!CW28</f>
        <v>0</v>
      </c>
      <c r="DF229" s="58">
        <f>'2017'!CX28</f>
        <v>0</v>
      </c>
      <c r="DG229" s="55">
        <f>'2017'!CY28</f>
        <v>827</v>
      </c>
      <c r="DH229" s="56">
        <f>'2017'!CZ28</f>
        <v>1852</v>
      </c>
      <c r="DI229" s="56">
        <f>'2017'!DA28</f>
        <v>2</v>
      </c>
      <c r="DJ229" s="56">
        <f>'2017'!DB28</f>
        <v>0</v>
      </c>
      <c r="DK229" s="56">
        <f>'2017'!DC28</f>
        <v>152</v>
      </c>
      <c r="DL229" s="56">
        <f>'2017'!DD28</f>
        <v>22</v>
      </c>
      <c r="DM229" s="57">
        <f>'2017'!DE28</f>
        <v>5.4</v>
      </c>
      <c r="DN229" s="57">
        <f>'2017'!DF28</f>
        <v>46.9</v>
      </c>
      <c r="DO229" s="57">
        <f>'2017'!DG28</f>
        <v>2.93</v>
      </c>
      <c r="DP229" s="57">
        <f>'2017'!DH28</f>
        <v>31.4</v>
      </c>
      <c r="DQ229" s="56">
        <f>'2017'!DI28</f>
        <v>132</v>
      </c>
      <c r="DR229" s="56">
        <f>'2017'!DJ28</f>
        <v>4306</v>
      </c>
      <c r="DS229" s="56">
        <f>'2017'!DK28</f>
        <v>17</v>
      </c>
      <c r="DT229" s="56">
        <f>'2017'!DL28</f>
        <v>0</v>
      </c>
      <c r="DU229" s="58">
        <f>'2017'!DM28</f>
        <v>0</v>
      </c>
    </row>
    <row r="230" spans="1:125" ht="15.75" customHeight="1" x14ac:dyDescent="0.2">
      <c r="A230" s="33">
        <f t="shared" si="0"/>
        <v>228</v>
      </c>
      <c r="B230" s="11">
        <f>'2025'!A37</f>
        <v>35</v>
      </c>
      <c r="C230" s="11">
        <v>2025</v>
      </c>
      <c r="D230" s="34" t="str">
        <f>'2025'!B37</f>
        <v>Ulysses Bentley IV</v>
      </c>
      <c r="E230" s="14">
        <f>'2025'!C37</f>
        <v>2.8111111111111109</v>
      </c>
      <c r="F230" s="14">
        <f t="shared" si="6"/>
        <v>8</v>
      </c>
      <c r="G230" s="35">
        <f t="shared" si="2"/>
        <v>-1.8224493948018941</v>
      </c>
      <c r="H230" s="36" t="str">
        <f>'2025'!D37</f>
        <v>Ole Miss</v>
      </c>
      <c r="I230" s="37">
        <f>'2025'!E37</f>
        <v>1</v>
      </c>
      <c r="J230" s="38">
        <f>'2025'!F37</f>
        <v>36890</v>
      </c>
      <c r="K230" s="39">
        <f>'2025'!G37</f>
        <v>24.336986301369862</v>
      </c>
      <c r="L230" s="39" t="str">
        <f>'2025'!H37</f>
        <v>RS SR</v>
      </c>
      <c r="M230" s="39">
        <f>'2025'!I37</f>
        <v>24.339726027397262</v>
      </c>
      <c r="N230" s="39" t="str">
        <f t="shared" si="3"/>
        <v>BELL CALF</v>
      </c>
      <c r="O230" s="39" t="str">
        <f t="shared" si="9"/>
        <v>SLASHER</v>
      </c>
      <c r="P230" s="37">
        <f>'2025'!J37</f>
        <v>70</v>
      </c>
      <c r="Q230" s="37">
        <f>'2025'!K37</f>
        <v>200</v>
      </c>
      <c r="R230" s="37">
        <f>'2025'!L37</f>
        <v>4.62</v>
      </c>
      <c r="S230" s="40">
        <f>'2025'!M37</f>
        <v>0</v>
      </c>
      <c r="T230" s="41">
        <f>'2025'!N37</f>
        <v>0.21981799797775531</v>
      </c>
      <c r="U230" s="42">
        <f>'2025'!O37</f>
        <v>0.1372984342136013</v>
      </c>
      <c r="V230" s="42">
        <f>'2025'!P37</f>
        <v>2.4509803921568624E-2</v>
      </c>
      <c r="W230" s="42">
        <f>'2025'!Q37</f>
        <v>0.10441298917568692</v>
      </c>
      <c r="X230" s="42">
        <f>'2025'!R37</f>
        <v>7.567567567567568E-2</v>
      </c>
      <c r="Y230" s="42">
        <f>'2025'!S37</f>
        <v>0.14774683682671549</v>
      </c>
      <c r="Z230" s="42">
        <f>'2025'!T37</f>
        <v>0.14774683682671549</v>
      </c>
      <c r="AA230" s="42">
        <f>'2025'!U37</f>
        <v>2.3431187718825748E-2</v>
      </c>
      <c r="AB230" s="42">
        <f>'2025'!V37</f>
        <v>2.1705766279324711E-2</v>
      </c>
      <c r="AC230" s="42">
        <f>'2025'!W37</f>
        <v>2.2568476999075229E-2</v>
      </c>
      <c r="AD230" s="43">
        <f>'2025'!X37</f>
        <v>2.2568476999075229E-2</v>
      </c>
      <c r="AE230" s="44">
        <f>'2025'!Y37</f>
        <v>19.684931506849313</v>
      </c>
      <c r="AF230" s="45">
        <f>'2025'!Z37</f>
        <v>87.799509382030976</v>
      </c>
      <c r="AG230" s="45">
        <f>'2025'!AA37</f>
        <v>28.693877551020407</v>
      </c>
      <c r="AH230" s="45">
        <f>'2025'!AB37</f>
        <v>0.30526315789473685</v>
      </c>
      <c r="AI230" s="45">
        <f>'2025'!AC37</f>
        <v>5.6842105263157894</v>
      </c>
      <c r="AJ230" s="45">
        <f t="shared" si="4"/>
        <v>7.046875</v>
      </c>
      <c r="AK230" s="45">
        <f t="shared" si="43"/>
        <v>0.13402061855670103</v>
      </c>
      <c r="AL230" s="45">
        <f>'2025'!AD37</f>
        <v>112.4</v>
      </c>
      <c r="AM230" s="45">
        <f>'2025'!AE37</f>
        <v>3.51</v>
      </c>
      <c r="AN230" s="46">
        <f>'2025'!AF37</f>
        <v>37.5</v>
      </c>
      <c r="AO230" s="47">
        <f>'2025'!AG37</f>
        <v>1</v>
      </c>
      <c r="AP230" s="48">
        <f>'2025'!AH37</f>
        <v>2</v>
      </c>
      <c r="AQ230" s="48">
        <f>'2025'!AI37</f>
        <v>6</v>
      </c>
      <c r="AR230" s="48">
        <f>'2025'!AJ37</f>
        <v>1</v>
      </c>
      <c r="AS230" s="48">
        <f>'2025'!AK37</f>
        <v>8</v>
      </c>
      <c r="AT230" s="48">
        <f>'2025'!AL37</f>
        <v>1</v>
      </c>
      <c r="AU230" s="48">
        <f>'2025'!AM37</f>
        <v>5</v>
      </c>
      <c r="AV230" s="48">
        <f>'2025'!AN37</f>
        <v>2</v>
      </c>
      <c r="AW230" s="49">
        <f>'2025'!AO37</f>
        <v>0</v>
      </c>
      <c r="AX230" s="50">
        <f>'2025'!AP37</f>
        <v>0</v>
      </c>
      <c r="AY230" s="55">
        <f>'2025'!AQ37</f>
        <v>913</v>
      </c>
      <c r="AZ230" s="56">
        <f>'2025'!AR37</f>
        <v>1765</v>
      </c>
      <c r="BA230" s="56">
        <f>'2025'!AS37</f>
        <v>11</v>
      </c>
      <c r="BB230" s="56">
        <f>'2025'!AT37</f>
        <v>24</v>
      </c>
      <c r="BC230" s="56">
        <f>'2025'!AU37</f>
        <v>170</v>
      </c>
      <c r="BD230" s="56">
        <f>'2025'!AV37</f>
        <v>31</v>
      </c>
      <c r="BE230" s="57">
        <f>'2025'!AW37</f>
        <v>5.3705882352941172</v>
      </c>
      <c r="BF230" s="57">
        <f>'2025'!AX37</f>
        <v>48.9</v>
      </c>
      <c r="BG230" s="57">
        <f>'2025'!AY37</f>
        <v>2.83</v>
      </c>
      <c r="BH230" s="57">
        <f>'2025'!AZ37</f>
        <v>43.6</v>
      </c>
      <c r="BI230" s="56">
        <f>'2025'!BA37</f>
        <v>174</v>
      </c>
      <c r="BJ230" s="56">
        <f>'2025'!BB37</f>
        <v>3180</v>
      </c>
      <c r="BK230" s="56">
        <f>'2025'!BC37</f>
        <v>21</v>
      </c>
      <c r="BL230" s="56">
        <f>'2025'!BD37</f>
        <v>1</v>
      </c>
      <c r="BM230" s="58">
        <f>'2025'!BE37</f>
        <v>23</v>
      </c>
      <c r="BN230" s="55">
        <f>'2025'!BF37</f>
        <v>618</v>
      </c>
      <c r="BO230" s="56">
        <f>'2025'!BG37</f>
        <v>1785.3000000000002</v>
      </c>
      <c r="BP230" s="56">
        <f>'2025'!BH37</f>
        <v>4</v>
      </c>
      <c r="BQ230" s="56">
        <f>'2025'!BI37</f>
        <v>18.7</v>
      </c>
      <c r="BR230" s="56">
        <f>'2025'!BJ37</f>
        <v>96</v>
      </c>
      <c r="BS230" s="56">
        <f>'2025'!BK37</f>
        <v>30</v>
      </c>
      <c r="BT230" s="57">
        <f>'2025'!BL37</f>
        <v>6.4375</v>
      </c>
      <c r="BU230" s="57">
        <f>'2025'!BM37</f>
        <v>121.5</v>
      </c>
      <c r="BV230" s="57">
        <f>'2025'!BN37</f>
        <v>4.2</v>
      </c>
      <c r="BW230" s="57">
        <f>'2025'!BO37</f>
        <v>46.4</v>
      </c>
      <c r="BX230" s="56">
        <f>'2025'!BP37</f>
        <v>87</v>
      </c>
      <c r="BY230" s="56">
        <f>'2025'!BQ37</f>
        <v>3349.5</v>
      </c>
      <c r="BZ230" s="56">
        <f>'2025'!BR37</f>
        <v>18</v>
      </c>
      <c r="CA230" s="56">
        <f>'2025'!BS37</f>
        <v>1</v>
      </c>
      <c r="CB230" s="58">
        <f>'2025'!BT37</f>
        <v>36.299999999999997</v>
      </c>
      <c r="CC230" s="55">
        <f>'2025'!BU37</f>
        <v>69</v>
      </c>
      <c r="CD230" s="56">
        <f>'2025'!BV37</f>
        <v>1539.6000000000001</v>
      </c>
      <c r="CE230" s="56">
        <f>'2025'!BW37</f>
        <v>4</v>
      </c>
      <c r="CF230" s="56">
        <f>'2025'!BX37</f>
        <v>15</v>
      </c>
      <c r="CG230" s="56">
        <f>'2025'!BY37</f>
        <v>15</v>
      </c>
      <c r="CH230" s="56">
        <f>'2025'!BZ37</f>
        <v>5</v>
      </c>
      <c r="CI230" s="57">
        <f>'2025'!CA37</f>
        <v>4.5999999999999996</v>
      </c>
      <c r="CJ230" s="57">
        <f>'2025'!CB37</f>
        <v>43.8</v>
      </c>
      <c r="CK230" s="57">
        <f>'2025'!CC37</f>
        <v>1.4</v>
      </c>
      <c r="CL230" s="57">
        <f>'2025'!CD37</f>
        <v>29.6</v>
      </c>
      <c r="CM230" s="56">
        <f>'2025'!CE37</f>
        <v>4</v>
      </c>
      <c r="CN230" s="56">
        <f>'2025'!CF37</f>
        <v>1438.8000000000002</v>
      </c>
      <c r="CO230" s="56">
        <f>'2025'!CG37</f>
        <v>1</v>
      </c>
      <c r="CP230" s="56">
        <f>'2025'!CH37</f>
        <v>0</v>
      </c>
      <c r="CQ230" s="58">
        <f>'2025'!CI37</f>
        <v>10.199999999999999</v>
      </c>
      <c r="CR230" s="55">
        <f>'2025'!CJ37</f>
        <v>540</v>
      </c>
      <c r="CS230" s="56">
        <f>'2025'!CK37</f>
        <v>2292</v>
      </c>
      <c r="CT230" s="56">
        <f>'2025'!CL37</f>
        <v>4</v>
      </c>
      <c r="CU230" s="56">
        <f>'2025'!CM37</f>
        <v>29</v>
      </c>
      <c r="CV230" s="56">
        <f>'2025'!CN37</f>
        <v>95</v>
      </c>
      <c r="CW230" s="56">
        <f>'2025'!CO37</f>
        <v>29</v>
      </c>
      <c r="CX230" s="57">
        <f>'2025'!CP37</f>
        <v>5.6842105263157894</v>
      </c>
      <c r="CY230" s="57">
        <f>'2025'!CQ37</f>
        <v>112.4</v>
      </c>
      <c r="CZ230" s="57">
        <f>'2025'!CR37</f>
        <v>3.51</v>
      </c>
      <c r="DA230" s="57">
        <f>'2025'!CS37</f>
        <v>29.6</v>
      </c>
      <c r="DB230" s="56">
        <f>'2025'!CT37</f>
        <v>87</v>
      </c>
      <c r="DC230" s="56">
        <f>'2025'!CU37</f>
        <v>3713</v>
      </c>
      <c r="DD230" s="56">
        <f>'2025'!CV37</f>
        <v>11</v>
      </c>
      <c r="DE230" s="56">
        <f>'2025'!CW37</f>
        <v>1</v>
      </c>
      <c r="DF230" s="58">
        <f>'2025'!CX37</f>
        <v>26</v>
      </c>
      <c r="DG230" s="55">
        <f>'2025'!CY37</f>
        <v>419</v>
      </c>
      <c r="DH230" s="56">
        <f>'2025'!CZ37</f>
        <v>2284</v>
      </c>
      <c r="DI230" s="56">
        <f>'2025'!DA37</f>
        <v>5</v>
      </c>
      <c r="DJ230" s="56">
        <f>'2025'!DB37</f>
        <v>29</v>
      </c>
      <c r="DK230" s="56">
        <f>'2025'!DC37</f>
        <v>84</v>
      </c>
      <c r="DL230" s="56">
        <f>'2025'!DD37</f>
        <v>16</v>
      </c>
      <c r="DM230" s="57">
        <f>'2025'!DE37</f>
        <v>4.9880952380952381</v>
      </c>
      <c r="DN230" s="57">
        <f>'2025'!DF37</f>
        <v>49</v>
      </c>
      <c r="DO230" s="57">
        <f>'2025'!DG37</f>
        <v>2.64</v>
      </c>
      <c r="DP230" s="57">
        <f>'2025'!DH37</f>
        <v>37.5</v>
      </c>
      <c r="DQ230" s="56">
        <f>'2025'!DI37</f>
        <v>99</v>
      </c>
      <c r="DR230" s="56">
        <f>'2025'!DJ37</f>
        <v>4561</v>
      </c>
      <c r="DS230" s="56">
        <f>'2025'!DK37</f>
        <v>13</v>
      </c>
      <c r="DT230" s="56">
        <f>'2025'!DL37</f>
        <v>0</v>
      </c>
      <c r="DU230" s="58">
        <f>'2025'!DM37</f>
        <v>31</v>
      </c>
    </row>
    <row r="231" spans="1:125" ht="15.75" customHeight="1" x14ac:dyDescent="0.2">
      <c r="A231" s="33">
        <f t="shared" si="0"/>
        <v>229</v>
      </c>
      <c r="B231" s="11">
        <f>'2020'!A22</f>
        <v>20</v>
      </c>
      <c r="C231" s="11">
        <v>2020</v>
      </c>
      <c r="D231" s="34" t="str">
        <f>'2020'!B22</f>
        <v>Tony Jones Jr.</v>
      </c>
      <c r="E231" s="14">
        <f>'2020'!C22</f>
        <v>2.75</v>
      </c>
      <c r="F231" s="14">
        <f t="shared" si="6"/>
        <v>7.6</v>
      </c>
      <c r="G231" s="35">
        <f t="shared" si="2"/>
        <v>-1.8475821152107326</v>
      </c>
      <c r="H231" s="36" t="str">
        <f>'2020'!D22</f>
        <v>Notre Dame</v>
      </c>
      <c r="I231" s="37">
        <f>'2020'!E22</f>
        <v>2</v>
      </c>
      <c r="J231" s="38">
        <f>'2020'!F22</f>
        <v>35758</v>
      </c>
      <c r="K231" s="39">
        <f>'2020'!G22</f>
        <v>27.438356164383563</v>
      </c>
      <c r="L231" s="39" t="str">
        <f>'2020'!H22</f>
        <v>SR</v>
      </c>
      <c r="M231" s="39">
        <f>'2020'!I22</f>
        <v>22.427397260273974</v>
      </c>
      <c r="N231" s="39" t="str">
        <f t="shared" si="3"/>
        <v>BELL CALF</v>
      </c>
      <c r="O231" s="39" t="str">
        <f t="shared" si="9"/>
        <v>HORSE</v>
      </c>
      <c r="P231" s="37">
        <f>'2020'!J22</f>
        <v>70</v>
      </c>
      <c r="Q231" s="37">
        <f>'2020'!K22</f>
        <v>220</v>
      </c>
      <c r="R231" s="37">
        <f>'2020'!L22</f>
        <v>4.68</v>
      </c>
      <c r="S231" s="40">
        <f>'2020'!M22</f>
        <v>0</v>
      </c>
      <c r="T231" s="41">
        <f>'2020'!N22</f>
        <v>0</v>
      </c>
      <c r="U231" s="42">
        <f>'2020'!O22</f>
        <v>0</v>
      </c>
      <c r="V231" s="42">
        <f>'2020'!P22</f>
        <v>4.187403466620903E-2</v>
      </c>
      <c r="W231" s="42">
        <f>'2020'!Q22</f>
        <v>9.5962244362873622E-2</v>
      </c>
      <c r="X231" s="42">
        <f>'2020'!R22</f>
        <v>0.17127564674397858</v>
      </c>
      <c r="Y231" s="42">
        <f>'2020'!S22</f>
        <v>0.17127564674397858</v>
      </c>
      <c r="Z231" s="42">
        <f>'2020'!T22</f>
        <v>0.17127564674397858</v>
      </c>
      <c r="AA231" s="42">
        <f>'2020'!U22</f>
        <v>4.6907678518075889E-2</v>
      </c>
      <c r="AB231" s="42">
        <f>'2020'!V22</f>
        <v>3.1726662599145819E-2</v>
      </c>
      <c r="AC231" s="42">
        <f>'2020'!W22</f>
        <v>3.9317170558610851E-2</v>
      </c>
      <c r="AD231" s="43">
        <f>'2020'!X22</f>
        <v>3.9317170558610851E-2</v>
      </c>
      <c r="AE231" s="44">
        <f>'2020'!Y22</f>
        <v>21.794520547945204</v>
      </c>
      <c r="AF231" s="45">
        <f>'2020'!Z22</f>
        <v>91.721102040074257</v>
      </c>
      <c r="AG231" s="45">
        <f>'2020'!AA22</f>
        <v>31.563265306122446</v>
      </c>
      <c r="AH231" s="45">
        <f>'2020'!AB22</f>
        <v>0.22916666666666666</v>
      </c>
      <c r="AI231" s="45">
        <f>'2020'!AC22</f>
        <v>5.9</v>
      </c>
      <c r="AJ231" s="45">
        <f t="shared" si="4"/>
        <v>12.409090909090908</v>
      </c>
      <c r="AK231" s="45">
        <f t="shared" si="43"/>
        <v>9.4339622641509441E-2</v>
      </c>
      <c r="AL231" s="45">
        <f>'2020'!AD22</f>
        <v>81.5</v>
      </c>
      <c r="AM231" s="45">
        <f>'2020'!AE22</f>
        <v>3.81</v>
      </c>
      <c r="AN231" s="46">
        <f>'2020'!AF22</f>
        <v>45.7</v>
      </c>
      <c r="AO231" s="47">
        <f>'2020'!AG22</f>
        <v>3</v>
      </c>
      <c r="AP231" s="48">
        <f>'2020'!AH22</f>
        <v>4</v>
      </c>
      <c r="AQ231" s="48">
        <f>'2020'!AI22</f>
        <v>2</v>
      </c>
      <c r="AR231" s="48">
        <f t="shared" ref="AR231:AR235" si="83">IF(AF231&gt;113.25,10,IF(AF231&gt;=107.84,9,IF(AF231&gt;=105.37,8,IF(AF231&gt;=103.25,7,IF(AF231&gt;=100.55,6,IF(AF231&gt;=98.75,5,IF(AF231&gt;=96.08,4,IF(AF231&gt;=94.39,3,IF(AF231&gt;=88.43,2,IF(AF231&gt;=85.16,1,IF(AF231&lt;85.16,0,FALSE)))))))))))</f>
        <v>2</v>
      </c>
      <c r="AS231" s="48">
        <f>'2020'!AK22</f>
        <v>5</v>
      </c>
      <c r="AT231" s="48">
        <f>'2020'!AL22</f>
        <v>2</v>
      </c>
      <c r="AU231" s="48">
        <f>'2020'!AM22</f>
        <v>2</v>
      </c>
      <c r="AV231" s="48">
        <f>'2020'!AN22</f>
        <v>3</v>
      </c>
      <c r="AW231" s="49">
        <f t="shared" ref="AW231:AW233" si="84">IF(S231=1,10,IF(S231=2,7,IF(S231=3,6,IF(S231=4,4,IF(S231=5,3,IF(S231=6,2,IF(S231=7,1,IF(S231=0,0,"-"))))))))</f>
        <v>0</v>
      </c>
      <c r="AX231" s="50">
        <f>'2020'!AP22</f>
        <v>0</v>
      </c>
      <c r="AY231" s="55">
        <f>'2020'!AQ22</f>
        <v>0</v>
      </c>
      <c r="AZ231" s="56">
        <f>'2020'!AR22</f>
        <v>2699</v>
      </c>
      <c r="BA231" s="56">
        <f>'2020'!AS22</f>
        <v>0</v>
      </c>
      <c r="BB231" s="56">
        <f>'2020'!AT22</f>
        <v>29</v>
      </c>
      <c r="BC231" s="56">
        <f>'2020'!AU22</f>
        <v>0</v>
      </c>
      <c r="BD231" s="56">
        <f>'2020'!AV22</f>
        <v>0</v>
      </c>
      <c r="BE231" s="57">
        <f>'2020'!AW22</f>
        <v>0</v>
      </c>
      <c r="BF231" s="57">
        <f>'2020'!AX22</f>
        <v>0</v>
      </c>
      <c r="BG231" s="57">
        <f>'2020'!AY22</f>
        <v>0</v>
      </c>
      <c r="BH231" s="57">
        <f>'2020'!AZ22</f>
        <v>0</v>
      </c>
      <c r="BI231" s="56">
        <f>'2020'!BA22</f>
        <v>0</v>
      </c>
      <c r="BJ231" s="56">
        <f>'2020'!BB22</f>
        <v>3364</v>
      </c>
      <c r="BK231" s="56">
        <f>'2020'!BC22</f>
        <v>0</v>
      </c>
      <c r="BL231" s="56">
        <f>'2020'!BD22</f>
        <v>0</v>
      </c>
      <c r="BM231" s="58">
        <f>'2020'!BE22</f>
        <v>25</v>
      </c>
      <c r="BN231" s="55">
        <f>'2020'!BF22</f>
        <v>0</v>
      </c>
      <c r="BO231" s="56">
        <f>'2020'!BG22</f>
        <v>1960</v>
      </c>
      <c r="BP231" s="56">
        <f>'2020'!BH22</f>
        <v>0</v>
      </c>
      <c r="BQ231" s="56">
        <f>'2020'!BI22</f>
        <v>18</v>
      </c>
      <c r="BR231" s="56">
        <f>'2020'!BJ22</f>
        <v>0</v>
      </c>
      <c r="BS231" s="56">
        <f>'2020'!BK22</f>
        <v>0</v>
      </c>
      <c r="BT231" s="57">
        <f>'2020'!BL22</f>
        <v>0</v>
      </c>
      <c r="BU231" s="57">
        <f>'2020'!BM22</f>
        <v>0</v>
      </c>
      <c r="BV231" s="57">
        <f>'2020'!BN22</f>
        <v>0</v>
      </c>
      <c r="BW231" s="57">
        <f>'2020'!BO22</f>
        <v>0</v>
      </c>
      <c r="BX231" s="56">
        <f>'2020'!BP22</f>
        <v>0</v>
      </c>
      <c r="BY231" s="56">
        <f>'2020'!BQ22</f>
        <v>3051</v>
      </c>
      <c r="BZ231" s="56">
        <f>'2020'!BR22</f>
        <v>0</v>
      </c>
      <c r="CA231" s="56">
        <f>'2020'!BS22</f>
        <v>0</v>
      </c>
      <c r="CB231" s="58">
        <f>'2020'!BT22</f>
        <v>27</v>
      </c>
      <c r="CC231" s="55">
        <f>'2020'!BU22</f>
        <v>232</v>
      </c>
      <c r="CD231" s="56">
        <f>'2020'!BV22</f>
        <v>3501</v>
      </c>
      <c r="CE231" s="56">
        <f>'2020'!BW22</f>
        <v>3</v>
      </c>
      <c r="CF231" s="56">
        <f>'2020'!BX22</f>
        <v>35</v>
      </c>
      <c r="CG231" s="56">
        <f>'2020'!BY22</f>
        <v>44</v>
      </c>
      <c r="CH231" s="56">
        <f>'2020'!BZ22</f>
        <v>2</v>
      </c>
      <c r="CI231" s="57">
        <f>'2020'!CA22</f>
        <v>5.3</v>
      </c>
      <c r="CJ231" s="57">
        <f>'2020'!CB22</f>
        <v>13.5</v>
      </c>
      <c r="CK231" s="57">
        <f>'2020'!CC22</f>
        <v>2.25</v>
      </c>
      <c r="CL231" s="57">
        <f>'2020'!CD22</f>
        <v>27.6</v>
      </c>
      <c r="CM231" s="56">
        <f>'2020'!CE22</f>
        <v>12</v>
      </c>
      <c r="CN231" s="56">
        <f>'2020'!CF22</f>
        <v>2326</v>
      </c>
      <c r="CO231" s="56">
        <f>'2020'!CG22</f>
        <v>6</v>
      </c>
      <c r="CP231" s="56">
        <f>'2020'!CH22</f>
        <v>0</v>
      </c>
      <c r="CQ231" s="58">
        <f>'2020'!CI22</f>
        <v>20</v>
      </c>
      <c r="CR231" s="55">
        <f>'2020'!CJ22</f>
        <v>392</v>
      </c>
      <c r="CS231" s="56">
        <f>'2020'!CK22</f>
        <v>2374</v>
      </c>
      <c r="CT231" s="56">
        <f>'2020'!CL22</f>
        <v>3</v>
      </c>
      <c r="CU231" s="56">
        <f>'2020'!CM22</f>
        <v>27</v>
      </c>
      <c r="CV231" s="56">
        <f>'2020'!CN22</f>
        <v>83</v>
      </c>
      <c r="CW231" s="56">
        <f>'2020'!CO22</f>
        <v>9</v>
      </c>
      <c r="CX231" s="57">
        <f>'2020'!CP22</f>
        <v>4.7</v>
      </c>
      <c r="CY231" s="57">
        <f>'2020'!CQ22</f>
        <v>30.7</v>
      </c>
      <c r="CZ231" s="57">
        <f>'2020'!CR22</f>
        <v>2.73</v>
      </c>
      <c r="DA231" s="57">
        <f>'2020'!CS22</f>
        <v>30.4</v>
      </c>
      <c r="DB231" s="56">
        <f>'2020'!CT22</f>
        <v>157</v>
      </c>
      <c r="DC231" s="56">
        <f>'2020'!CU22</f>
        <v>3347</v>
      </c>
      <c r="DD231" s="56">
        <f>'2020'!CV22</f>
        <v>1</v>
      </c>
      <c r="DE231" s="56">
        <f>'2020'!CW22</f>
        <v>0</v>
      </c>
      <c r="DF231" s="58">
        <f>'2020'!CX22</f>
        <v>23</v>
      </c>
      <c r="DG231" s="55">
        <f>'2020'!CY22</f>
        <v>856</v>
      </c>
      <c r="DH231" s="56">
        <f>'2020'!CZ22</f>
        <v>2327</v>
      </c>
      <c r="DI231" s="56">
        <f>'2020'!DA22</f>
        <v>6</v>
      </c>
      <c r="DJ231" s="56">
        <f>'2020'!DB22</f>
        <v>20</v>
      </c>
      <c r="DK231" s="56">
        <f>'2020'!DC22</f>
        <v>144</v>
      </c>
      <c r="DL231" s="56">
        <f>'2020'!DD22</f>
        <v>33</v>
      </c>
      <c r="DM231" s="57">
        <f>'2020'!DE22</f>
        <v>5.9</v>
      </c>
      <c r="DN231" s="57">
        <f>'2020'!DF22</f>
        <v>81.5</v>
      </c>
      <c r="DO231" s="57">
        <f>'2020'!DG22</f>
        <v>3.81</v>
      </c>
      <c r="DP231" s="57">
        <f>'2020'!DH22</f>
        <v>45.7</v>
      </c>
      <c r="DQ231" s="56">
        <f>'2020'!DI22</f>
        <v>104</v>
      </c>
      <c r="DR231" s="56">
        <f>'2020'!DJ22</f>
        <v>3278</v>
      </c>
      <c r="DS231" s="56">
        <f>'2020'!DK22</f>
        <v>15</v>
      </c>
      <c r="DT231" s="56">
        <f>'2020'!DL22</f>
        <v>0</v>
      </c>
      <c r="DU231" s="58">
        <f>'2020'!DM22</f>
        <v>37</v>
      </c>
    </row>
    <row r="232" spans="1:125" ht="15.75" customHeight="1" x14ac:dyDescent="0.2">
      <c r="A232" s="33">
        <f t="shared" si="0"/>
        <v>230</v>
      </c>
      <c r="B232" s="11">
        <f>'2019'!A25</f>
        <v>23</v>
      </c>
      <c r="C232" s="11">
        <v>2019</v>
      </c>
      <c r="D232" s="34" t="str">
        <f>'2019'!B25</f>
        <v>Ryquell Armstead</v>
      </c>
      <c r="E232" s="14">
        <f>'2019'!C25</f>
        <v>2.7444444444444445</v>
      </c>
      <c r="F232" s="14">
        <f t="shared" si="6"/>
        <v>7.1999999999999993</v>
      </c>
      <c r="G232" s="35">
        <f t="shared" si="2"/>
        <v>-1.8498669079751724</v>
      </c>
      <c r="H232" s="36" t="str">
        <f>'2019'!D25</f>
        <v>Temple</v>
      </c>
      <c r="I232" s="37">
        <f>'2019'!E25</f>
        <v>6</v>
      </c>
      <c r="J232" s="38">
        <f>'2019'!F25</f>
        <v>35368</v>
      </c>
      <c r="K232" s="39">
        <f>'2019'!G25</f>
        <v>28.506849315068493</v>
      </c>
      <c r="L232" s="39" t="str">
        <f>'2019'!H25</f>
        <v>SR</v>
      </c>
      <c r="M232" s="39">
        <f>'2019'!I25</f>
        <v>22.4986301369863</v>
      </c>
      <c r="N232" s="39" t="str">
        <f t="shared" si="3"/>
        <v>FREAK</v>
      </c>
      <c r="O232" s="39" t="str">
        <f t="shared" si="9"/>
        <v>PLODDER</v>
      </c>
      <c r="P232" s="37">
        <f>'2019'!J25</f>
        <v>71</v>
      </c>
      <c r="Q232" s="37">
        <f>'2019'!K25</f>
        <v>220</v>
      </c>
      <c r="R232" s="37">
        <f>'2019'!L25</f>
        <v>4.45</v>
      </c>
      <c r="S232" s="40">
        <f>'2019'!M25</f>
        <v>140</v>
      </c>
      <c r="T232" s="41">
        <f>'2019'!N25</f>
        <v>0</v>
      </c>
      <c r="U232" s="42">
        <f>'2019'!O25</f>
        <v>3.9345539540319441E-2</v>
      </c>
      <c r="V232" s="42">
        <f>'2019'!P25</f>
        <v>0.16580310880829016</v>
      </c>
      <c r="W232" s="42">
        <f>'2019'!Q25</f>
        <v>0.13793103448275862</v>
      </c>
      <c r="X232" s="42">
        <f>'2019'!R25</f>
        <v>0.21656649135987979</v>
      </c>
      <c r="Y232" s="42">
        <f>'2019'!S25</f>
        <v>0.21656649135987979</v>
      </c>
      <c r="Z232" s="42">
        <f>'2019'!T25</f>
        <v>0.16242486851990984</v>
      </c>
      <c r="AA232" s="42">
        <f>'2019'!U25</f>
        <v>2.2914757103574702E-2</v>
      </c>
      <c r="AB232" s="42">
        <f>'2019'!V25</f>
        <v>1.5771913861085837E-2</v>
      </c>
      <c r="AC232" s="42">
        <f>'2019'!W25</f>
        <v>1.9343335482330269E-2</v>
      </c>
      <c r="AD232" s="43">
        <f>'2019'!X25</f>
        <v>1.4507501611747702E-2</v>
      </c>
      <c r="AE232" s="44">
        <f>'2019'!Y25</f>
        <v>19.852054794520548</v>
      </c>
      <c r="AF232" s="45">
        <f>'2019'!Z25</f>
        <v>112.20510915445304</v>
      </c>
      <c r="AG232" s="45">
        <f>'2019'!AA25</f>
        <v>30.68042055147788</v>
      </c>
      <c r="AH232" s="45">
        <f>'2019'!AB25</f>
        <v>0.14761904761904762</v>
      </c>
      <c r="AI232" s="45">
        <f>'2019'!AC25</f>
        <v>5.2</v>
      </c>
      <c r="AJ232" s="45">
        <f t="shared" si="4"/>
        <v>6</v>
      </c>
      <c r="AK232" s="45">
        <f t="shared" si="43"/>
        <v>3.669724770642202E-2</v>
      </c>
      <c r="AL232" s="45">
        <f>'2019'!AD25</f>
        <v>49</v>
      </c>
      <c r="AM232" s="45">
        <f>'2019'!AE25</f>
        <v>3.34</v>
      </c>
      <c r="AN232" s="46">
        <f>'2019'!AF25</f>
        <v>39.9</v>
      </c>
      <c r="AO232" s="47">
        <f>'2019'!AG25</f>
        <v>2</v>
      </c>
      <c r="AP232" s="48">
        <f>'2019'!AH25</f>
        <v>1</v>
      </c>
      <c r="AQ232" s="48">
        <f>'2019'!AI25</f>
        <v>5</v>
      </c>
      <c r="AR232" s="48">
        <f t="shared" si="83"/>
        <v>9</v>
      </c>
      <c r="AS232" s="48">
        <f>'2019'!AK25</f>
        <v>1</v>
      </c>
      <c r="AT232" s="48">
        <f>'2019'!AL25</f>
        <v>0</v>
      </c>
      <c r="AU232" s="48">
        <f>'2019'!AM25</f>
        <v>0</v>
      </c>
      <c r="AV232" s="48">
        <f>'2019'!AN25</f>
        <v>1</v>
      </c>
      <c r="AW232" s="49" t="str">
        <f t="shared" si="84"/>
        <v>-</v>
      </c>
      <c r="AX232" s="50">
        <f>'2019'!AP25</f>
        <v>0</v>
      </c>
      <c r="AY232" s="55">
        <f>'2019'!AQ25</f>
        <v>0</v>
      </c>
      <c r="AZ232" s="56">
        <f>'2019'!AR25</f>
        <v>1293</v>
      </c>
      <c r="BA232" s="56">
        <f>'2019'!AS25</f>
        <v>0</v>
      </c>
      <c r="BB232" s="56">
        <f>'2019'!AT25</f>
        <v>11</v>
      </c>
      <c r="BC232" s="56">
        <f>'2019'!AU25</f>
        <v>0</v>
      </c>
      <c r="BD232" s="56">
        <f>'2019'!AV25</f>
        <v>0</v>
      </c>
      <c r="BE232" s="57">
        <f>'2019'!AW25</f>
        <v>0</v>
      </c>
      <c r="BF232" s="57">
        <f>'2019'!AX25</f>
        <v>0</v>
      </c>
      <c r="BG232" s="57">
        <f>'2019'!AY25</f>
        <v>0</v>
      </c>
      <c r="BH232" s="57">
        <f>'2019'!AZ25</f>
        <v>0</v>
      </c>
      <c r="BI232" s="56">
        <f>'2019'!BA25</f>
        <v>0</v>
      </c>
      <c r="BJ232" s="56">
        <f>'2019'!BB25</f>
        <v>2408</v>
      </c>
      <c r="BK232" s="56">
        <f>'2019'!BC25</f>
        <v>0</v>
      </c>
      <c r="BL232" s="56">
        <f>'2019'!BD25</f>
        <v>0</v>
      </c>
      <c r="BM232" s="58">
        <f>'2019'!BE25</f>
        <v>13</v>
      </c>
      <c r="BN232" s="55">
        <f>'2019'!BF25</f>
        <v>195</v>
      </c>
      <c r="BO232" s="56">
        <f>'2019'!BG25</f>
        <v>2096</v>
      </c>
      <c r="BP232" s="56">
        <f>'2019'!BH25</f>
        <v>2</v>
      </c>
      <c r="BQ232" s="56">
        <f>'2019'!BI25</f>
        <v>25</v>
      </c>
      <c r="BR232" s="56">
        <f>'2019'!BJ25</f>
        <v>51</v>
      </c>
      <c r="BS232" s="56">
        <f>'2019'!BK25</f>
        <v>9</v>
      </c>
      <c r="BT232" s="57">
        <f>'2019'!BL25</f>
        <v>3.8</v>
      </c>
      <c r="BU232" s="57">
        <f>'2019'!BM25</f>
        <v>43.3</v>
      </c>
      <c r="BV232" s="57">
        <f>'2019'!BN25</f>
        <v>2.5499999999999998</v>
      </c>
      <c r="BW232" s="57">
        <f>'2019'!BO25</f>
        <v>16.399999999999999</v>
      </c>
      <c r="BX232" s="56">
        <f>'2019'!BP25</f>
        <v>7</v>
      </c>
      <c r="BY232" s="56">
        <f>'2019'!BQ25</f>
        <v>3038</v>
      </c>
      <c r="BZ232" s="56">
        <f>'2019'!BR25</f>
        <v>2</v>
      </c>
      <c r="CA232" s="56">
        <f>'2019'!BS25</f>
        <v>0</v>
      </c>
      <c r="CB232" s="58">
        <f>'2019'!BT25</f>
        <v>20</v>
      </c>
      <c r="CC232" s="55">
        <f>'2019'!BU25</f>
        <v>914</v>
      </c>
      <c r="CD232" s="56">
        <f>'2019'!BV25</f>
        <v>2466</v>
      </c>
      <c r="CE232" s="56">
        <f>'2019'!BW25</f>
        <v>14</v>
      </c>
      <c r="CF232" s="56">
        <f>'2019'!BX25</f>
        <v>31</v>
      </c>
      <c r="CG232" s="56">
        <f>'2019'!BY25</f>
        <v>155</v>
      </c>
      <c r="CH232" s="56">
        <f>'2019'!BZ25</f>
        <v>33</v>
      </c>
      <c r="CI232" s="57">
        <f>'2019'!CA25</f>
        <v>5.9</v>
      </c>
      <c r="CJ232" s="57">
        <f>'2019'!CB25</f>
        <v>78.099999999999994</v>
      </c>
      <c r="CK232" s="57">
        <f>'2019'!CC25</f>
        <v>3.7</v>
      </c>
      <c r="CL232" s="57">
        <f>'2019'!CD25</f>
        <v>44.6</v>
      </c>
      <c r="CM232" s="56">
        <f>'2019'!CE25</f>
        <v>46</v>
      </c>
      <c r="CN232" s="56">
        <f>'2019'!CF25</f>
        <v>3324</v>
      </c>
      <c r="CO232" s="56">
        <f>'2019'!CG25</f>
        <v>6</v>
      </c>
      <c r="CP232" s="56">
        <f>'2019'!CH25</f>
        <v>0</v>
      </c>
      <c r="CQ232" s="58">
        <f>'2019'!CI25</f>
        <v>22</v>
      </c>
      <c r="CR232" s="55">
        <f>'2019'!CJ25</f>
        <v>621</v>
      </c>
      <c r="CS232" s="56">
        <f>'2019'!CK25</f>
        <v>1773</v>
      </c>
      <c r="CT232" s="56">
        <f>'2019'!CL25</f>
        <v>5</v>
      </c>
      <c r="CU232" s="56">
        <f>'2019'!CM25</f>
        <v>15</v>
      </c>
      <c r="CV232" s="56">
        <f>'2019'!CN25</f>
        <v>157</v>
      </c>
      <c r="CW232" s="56">
        <f>'2019'!CO25</f>
        <v>18</v>
      </c>
      <c r="CX232" s="57">
        <f>'2019'!CP25</f>
        <v>4</v>
      </c>
      <c r="CY232" s="57">
        <f>'2019'!CQ25</f>
        <v>28.9</v>
      </c>
      <c r="CZ232" s="57">
        <f>'2019'!CR25</f>
        <v>2.25</v>
      </c>
      <c r="DA232" s="57">
        <f>'2019'!CS25</f>
        <v>37</v>
      </c>
      <c r="DB232" s="56">
        <f>'2019'!CT25</f>
        <v>75</v>
      </c>
      <c r="DC232" s="56">
        <f>'2019'!CU25</f>
        <v>3273</v>
      </c>
      <c r="DD232" s="56">
        <f>'2019'!CV25</f>
        <v>14</v>
      </c>
      <c r="DE232" s="56">
        <f>'2019'!CW25</f>
        <v>0</v>
      </c>
      <c r="DF232" s="58">
        <f>'2019'!CX25</f>
        <v>21</v>
      </c>
      <c r="DG232" s="55">
        <f>'2019'!CY25</f>
        <v>1101</v>
      </c>
      <c r="DH232" s="56">
        <f>'2019'!CZ25</f>
        <v>2027</v>
      </c>
      <c r="DI232" s="56">
        <f>'2019'!DA25</f>
        <v>13</v>
      </c>
      <c r="DJ232" s="56">
        <f>'2019'!DB25</f>
        <v>28</v>
      </c>
      <c r="DK232" s="56">
        <f>'2019'!DC25</f>
        <v>210</v>
      </c>
      <c r="DL232" s="56">
        <f>'2019'!DD25</f>
        <v>31</v>
      </c>
      <c r="DM232" s="57">
        <f>'2019'!DE25</f>
        <v>5.2</v>
      </c>
      <c r="DN232" s="57">
        <f>'2019'!DF25</f>
        <v>49</v>
      </c>
      <c r="DO232" s="57">
        <f>'2019'!DG25</f>
        <v>3.34</v>
      </c>
      <c r="DP232" s="57">
        <f>'2019'!DH25</f>
        <v>39.9</v>
      </c>
      <c r="DQ232" s="56">
        <f>'2019'!DI25</f>
        <v>52</v>
      </c>
      <c r="DR232" s="56">
        <f>'2019'!DJ25</f>
        <v>3297</v>
      </c>
      <c r="DS232" s="56">
        <f>'2019'!DK25</f>
        <v>8</v>
      </c>
      <c r="DT232" s="56">
        <f>'2019'!DL25</f>
        <v>0</v>
      </c>
      <c r="DU232" s="58">
        <f>'2019'!DM25</f>
        <v>20</v>
      </c>
    </row>
    <row r="233" spans="1:125" ht="15.75" customHeight="1" x14ac:dyDescent="0.2">
      <c r="A233" s="33">
        <f t="shared" si="0"/>
        <v>231</v>
      </c>
      <c r="B233" s="11">
        <f>'2020'!A23</f>
        <v>21</v>
      </c>
      <c r="C233" s="11">
        <v>2020</v>
      </c>
      <c r="D233" s="34" t="str">
        <f>'2020'!B23</f>
        <v>Salvon Ahmed</v>
      </c>
      <c r="E233" s="14">
        <f>'2020'!C23</f>
        <v>2.5555555555555554</v>
      </c>
      <c r="F233" s="14">
        <f t="shared" si="6"/>
        <v>6.8000000000000007</v>
      </c>
      <c r="G233" s="35">
        <f t="shared" si="2"/>
        <v>-1.9275498619661275</v>
      </c>
      <c r="H233" s="36" t="str">
        <f>'2020'!D23</f>
        <v>Washington</v>
      </c>
      <c r="I233" s="37">
        <f>'2020'!E23</f>
        <v>5</v>
      </c>
      <c r="J233" s="38">
        <f>'2020'!F23</f>
        <v>36159</v>
      </c>
      <c r="K233" s="39">
        <f>'2020'!G23</f>
        <v>26.339726027397262</v>
      </c>
      <c r="L233" s="39" t="str">
        <f>'2020'!H23</f>
        <v>JR</v>
      </c>
      <c r="M233" s="39">
        <f>'2020'!I23</f>
        <v>21.328767123287673</v>
      </c>
      <c r="N233" s="39" t="str">
        <f t="shared" si="3"/>
        <v>DYNAMIC</v>
      </c>
      <c r="O233" s="39" t="str">
        <f t="shared" si="9"/>
        <v>PLODDER</v>
      </c>
      <c r="P233" s="37">
        <f>'2020'!J23</f>
        <v>70</v>
      </c>
      <c r="Q233" s="37">
        <f>'2020'!K23</f>
        <v>197</v>
      </c>
      <c r="R233" s="37">
        <f>'2020'!L23</f>
        <v>4.62</v>
      </c>
      <c r="S233" s="40">
        <f>'2020'!M23</f>
        <v>0</v>
      </c>
      <c r="T233" s="41">
        <f>'2020'!N23</f>
        <v>0</v>
      </c>
      <c r="U233" s="42">
        <f>'2020'!O23</f>
        <v>0</v>
      </c>
      <c r="V233" s="42">
        <f>'2020'!P23</f>
        <v>8.8218554354012518E-2</v>
      </c>
      <c r="W233" s="42">
        <f>'2020'!Q23</f>
        <v>0.13178294573643412</v>
      </c>
      <c r="X233" s="42">
        <f>'2020'!R23</f>
        <v>0.21706645694062132</v>
      </c>
      <c r="Y233" s="42">
        <f>'2020'!S23</f>
        <v>0.21706645694062132</v>
      </c>
      <c r="Z233" s="42">
        <f>'2020'!T23</f>
        <v>0.18450648839952813</v>
      </c>
      <c r="AA233" s="42">
        <f>'2020'!U23</f>
        <v>5.0943961642193586E-2</v>
      </c>
      <c r="AB233" s="42">
        <f>'2020'!V23</f>
        <v>3.0025284450063212E-2</v>
      </c>
      <c r="AC233" s="42">
        <f>'2020'!W23</f>
        <v>4.0484623046128397E-2</v>
      </c>
      <c r="AD233" s="43">
        <f>'2020'!X23</f>
        <v>3.4411929589209134E-2</v>
      </c>
      <c r="AE233" s="44">
        <f>'2020'!Y23</f>
        <v>20.695890410958903</v>
      </c>
      <c r="AF233" s="45">
        <f>'2020'!Z23</f>
        <v>86.482516741300515</v>
      </c>
      <c r="AG233" s="45">
        <f>'2020'!AA23</f>
        <v>28.263469387755105</v>
      </c>
      <c r="AH233" s="45">
        <f>'2020'!AB23</f>
        <v>0.16042780748663102</v>
      </c>
      <c r="AI233" s="45">
        <f>'2020'!AC23</f>
        <v>5.7</v>
      </c>
      <c r="AJ233" s="45">
        <f t="shared" si="4"/>
        <v>9.5</v>
      </c>
      <c r="AK233" s="45">
        <f t="shared" si="43"/>
        <v>8.3333333333333329E-2</v>
      </c>
      <c r="AL233" s="45">
        <f>'2020'!AD23</f>
        <v>66</v>
      </c>
      <c r="AM233" s="45">
        <f>'2020'!AE23</f>
        <v>3.47</v>
      </c>
      <c r="AN233" s="46">
        <f>'2020'!AF23</f>
        <v>42.2</v>
      </c>
      <c r="AO233" s="47">
        <f>'2020'!AG23</f>
        <v>3</v>
      </c>
      <c r="AP233" s="48">
        <f>'2020'!AH23</f>
        <v>3</v>
      </c>
      <c r="AQ233" s="48">
        <f>'2020'!AI23</f>
        <v>3</v>
      </c>
      <c r="AR233" s="48">
        <f t="shared" si="83"/>
        <v>1</v>
      </c>
      <c r="AS233" s="48">
        <f>'2020'!AK23</f>
        <v>2</v>
      </c>
      <c r="AT233" s="48">
        <f>'2020'!AL23</f>
        <v>1</v>
      </c>
      <c r="AU233" s="48">
        <f>'2020'!AM23</f>
        <v>1</v>
      </c>
      <c r="AV233" s="48">
        <f>'2020'!AN23</f>
        <v>1</v>
      </c>
      <c r="AW233" s="49">
        <f t="shared" si="84"/>
        <v>0</v>
      </c>
      <c r="AX233" s="50">
        <f>'2020'!AP23</f>
        <v>0.25</v>
      </c>
      <c r="AY233" s="55">
        <f>'2020'!AQ23</f>
        <v>0</v>
      </c>
      <c r="AZ233" s="56">
        <f>'2020'!AR23</f>
        <v>2130</v>
      </c>
      <c r="BA233" s="56">
        <f>'2020'!AS23</f>
        <v>0</v>
      </c>
      <c r="BB233" s="56">
        <f>'2020'!AT23</f>
        <v>27</v>
      </c>
      <c r="BC233" s="56">
        <f>'2020'!AU23</f>
        <v>0</v>
      </c>
      <c r="BD233" s="56">
        <f>'2020'!AV23</f>
        <v>0</v>
      </c>
      <c r="BE233" s="57">
        <f>'2020'!AW23</f>
        <v>0</v>
      </c>
      <c r="BF233" s="57">
        <f>'2020'!AX23</f>
        <v>0</v>
      </c>
      <c r="BG233" s="57">
        <f>'2020'!AY23</f>
        <v>0</v>
      </c>
      <c r="BH233" s="57">
        <f>'2020'!AZ23</f>
        <v>0</v>
      </c>
      <c r="BI233" s="56">
        <f>'2020'!BA23</f>
        <v>0</v>
      </c>
      <c r="BJ233" s="56">
        <f>'2020'!BB23</f>
        <v>3110</v>
      </c>
      <c r="BK233" s="56">
        <f>'2020'!BC23</f>
        <v>0</v>
      </c>
      <c r="BL233" s="56">
        <f>'2020'!BD23</f>
        <v>0</v>
      </c>
      <c r="BM233" s="58">
        <f>'2020'!BE23</f>
        <v>17</v>
      </c>
      <c r="BN233" s="55">
        <f>'2020'!BF23</f>
        <v>0</v>
      </c>
      <c r="BO233" s="56">
        <f>'2020'!BG23</f>
        <v>2774</v>
      </c>
      <c r="BP233" s="56">
        <f>'2020'!BH23</f>
        <v>0</v>
      </c>
      <c r="BQ233" s="56">
        <f>'2020'!BI23</f>
        <v>24</v>
      </c>
      <c r="BR233" s="56">
        <f>'2020'!BJ23</f>
        <v>0</v>
      </c>
      <c r="BS233" s="56">
        <f>'2020'!BK23</f>
        <v>0</v>
      </c>
      <c r="BT233" s="57">
        <f>'2020'!BL23</f>
        <v>0</v>
      </c>
      <c r="BU233" s="57">
        <f>'2020'!BM23</f>
        <v>0</v>
      </c>
      <c r="BV233" s="57">
        <f>'2020'!BN23</f>
        <v>0</v>
      </c>
      <c r="BW233" s="57">
        <f>'2020'!BO23</f>
        <v>0</v>
      </c>
      <c r="BX233" s="56">
        <f>'2020'!BP23</f>
        <v>0</v>
      </c>
      <c r="BY233" s="56">
        <f>'2020'!BQ23</f>
        <v>3623</v>
      </c>
      <c r="BZ233" s="56">
        <f>'2020'!BR23</f>
        <v>0</v>
      </c>
      <c r="CA233" s="56">
        <f>'2020'!BS23</f>
        <v>0</v>
      </c>
      <c r="CB233" s="58">
        <f>'2020'!BT23</f>
        <v>47</v>
      </c>
      <c r="CC233" s="55">
        <f>'2020'!BU23</f>
        <v>388</v>
      </c>
      <c r="CD233" s="56">
        <f>'2020'!BV23</f>
        <v>2382</v>
      </c>
      <c r="CE233" s="56">
        <f>'2020'!BW23</f>
        <v>3</v>
      </c>
      <c r="CF233" s="56">
        <f>'2020'!BX23</f>
        <v>37</v>
      </c>
      <c r="CG233" s="56">
        <f>'2020'!BY23</f>
        <v>61</v>
      </c>
      <c r="CH233" s="56">
        <f>'2020'!BZ23</f>
        <v>13</v>
      </c>
      <c r="CI233" s="57">
        <f>'2020'!CA23</f>
        <v>6.4</v>
      </c>
      <c r="CJ233" s="57">
        <f>'2020'!CB23</f>
        <v>76.8</v>
      </c>
      <c r="CK233" s="57">
        <f>'2020'!CC23</f>
        <v>3.34</v>
      </c>
      <c r="CL233" s="57">
        <f>'2020'!CD23</f>
        <v>44.1</v>
      </c>
      <c r="CM233" s="56">
        <f>'2020'!CE23</f>
        <v>77</v>
      </c>
      <c r="CN233" s="56">
        <f>'2020'!CF23</f>
        <v>2889</v>
      </c>
      <c r="CO233" s="56">
        <f>'2020'!CG23</f>
        <v>13</v>
      </c>
      <c r="CP233" s="56">
        <f>'2020'!CH23</f>
        <v>0</v>
      </c>
      <c r="CQ233" s="58">
        <f>'2020'!CI23</f>
        <v>19</v>
      </c>
      <c r="CR233" s="55">
        <f>'2020'!CJ23</f>
        <v>595</v>
      </c>
      <c r="CS233" s="56">
        <f>'2020'!CK23</f>
        <v>2468</v>
      </c>
      <c r="CT233" s="56">
        <f>'2020'!CL23</f>
        <v>7</v>
      </c>
      <c r="CU233" s="56">
        <f>'2020'!CM23</f>
        <v>26</v>
      </c>
      <c r="CV233" s="56">
        <f>'2020'!CN23</f>
        <v>104</v>
      </c>
      <c r="CW233" s="56">
        <f>'2020'!CO23</f>
        <v>19</v>
      </c>
      <c r="CX233" s="57">
        <f>'2020'!CP23</f>
        <v>5.7</v>
      </c>
      <c r="CY233" s="57">
        <f>'2020'!CQ23</f>
        <v>66</v>
      </c>
      <c r="CZ233" s="57">
        <f>'2020'!CR23</f>
        <v>3.3</v>
      </c>
      <c r="DA233" s="57">
        <f>'2020'!CS23</f>
        <v>42.2</v>
      </c>
      <c r="DB233" s="56">
        <f>'2020'!CT23</f>
        <v>170</v>
      </c>
      <c r="DC233" s="56">
        <f>'2020'!CU23</f>
        <v>3337</v>
      </c>
      <c r="DD233" s="56">
        <f>'2020'!CV23</f>
        <v>6</v>
      </c>
      <c r="DE233" s="56">
        <f>'2020'!CW23</f>
        <v>0</v>
      </c>
      <c r="DF233" s="58">
        <f>'2020'!CX23</f>
        <v>19</v>
      </c>
      <c r="DG233" s="55">
        <f>'2020'!CY23</f>
        <v>1009</v>
      </c>
      <c r="DH233" s="56">
        <f>'2020'!CZ23</f>
        <v>1922</v>
      </c>
      <c r="DI233" s="56">
        <f>'2020'!DA23</f>
        <v>11</v>
      </c>
      <c r="DJ233" s="56">
        <f>'2020'!DB23</f>
        <v>24</v>
      </c>
      <c r="DK233" s="56">
        <f>'2020'!DC23</f>
        <v>187</v>
      </c>
      <c r="DL233" s="56">
        <f>'2020'!DD23</f>
        <v>30</v>
      </c>
      <c r="DM233" s="57">
        <f>'2020'!DE23</f>
        <v>5.4</v>
      </c>
      <c r="DN233" s="57">
        <f>'2020'!DF23</f>
        <v>57.8</v>
      </c>
      <c r="DO233" s="57">
        <f>'2020'!DG23</f>
        <v>3.47</v>
      </c>
      <c r="DP233" s="57">
        <f>'2020'!DH23</f>
        <v>29.9</v>
      </c>
      <c r="DQ233" s="56">
        <f>'2020'!DI23</f>
        <v>95</v>
      </c>
      <c r="DR233" s="56">
        <f>'2020'!DJ23</f>
        <v>3164</v>
      </c>
      <c r="DS233" s="56">
        <f>'2020'!DK23</f>
        <v>17</v>
      </c>
      <c r="DT233" s="56">
        <f>'2020'!DL23</f>
        <v>0</v>
      </c>
      <c r="DU233" s="58">
        <f>'2020'!DM23</f>
        <v>24</v>
      </c>
    </row>
    <row r="234" spans="1:125" ht="15.75" customHeight="1" x14ac:dyDescent="0.2">
      <c r="A234" s="33">
        <f t="shared" si="0"/>
        <v>232</v>
      </c>
      <c r="B234" s="11">
        <f>'2023'!A26</f>
        <v>24</v>
      </c>
      <c r="C234" s="11">
        <v>2023</v>
      </c>
      <c r="D234" s="34" t="str">
        <f>'2023'!B26</f>
        <v>Tavion Thomas</v>
      </c>
      <c r="E234" s="14">
        <f>'2023'!C26</f>
        <v>2.5388888888888892</v>
      </c>
      <c r="F234" s="14">
        <f t="shared" si="6"/>
        <v>6.4</v>
      </c>
      <c r="G234" s="35">
        <f t="shared" si="2"/>
        <v>-1.9344042402594472</v>
      </c>
      <c r="H234" s="36" t="str">
        <f>'2023'!D26</f>
        <v>Utah</v>
      </c>
      <c r="I234" s="37">
        <f>'2023'!E26</f>
        <v>5</v>
      </c>
      <c r="J234" s="38">
        <f>'2023'!F26</f>
        <v>36668</v>
      </c>
      <c r="K234" s="39">
        <f>'2023'!G26</f>
        <v>24.945205479452056</v>
      </c>
      <c r="L234" s="39" t="str">
        <f>'2023'!H26</f>
        <v>RS JR</v>
      </c>
      <c r="M234" s="39">
        <f>'2023'!I26</f>
        <v>22.945205479452056</v>
      </c>
      <c r="N234" s="39" t="str">
        <f t="shared" si="3"/>
        <v>BRUISER</v>
      </c>
      <c r="O234" s="39" t="str">
        <f t="shared" si="9"/>
        <v>HORSE</v>
      </c>
      <c r="P234" s="37">
        <f>'2023'!J26</f>
        <v>72</v>
      </c>
      <c r="Q234" s="37">
        <f>'2023'!K26</f>
        <v>237</v>
      </c>
      <c r="R234" s="37">
        <f>'2023'!L26</f>
        <v>4.74</v>
      </c>
      <c r="S234" s="40">
        <f>'2023'!M26</f>
        <v>0</v>
      </c>
      <c r="T234" s="41">
        <f>'2023'!N26</f>
        <v>8.8792636708175415E-2</v>
      </c>
      <c r="U234" s="42">
        <f>'2023'!O26</f>
        <v>3.2467532467532464E-2</v>
      </c>
      <c r="V234" s="42">
        <f>'2023'!P26</f>
        <v>0</v>
      </c>
      <c r="W234" s="42">
        <f>'2023'!Q26</f>
        <v>0.18376139188069593</v>
      </c>
      <c r="X234" s="42">
        <f>'2023'!R26</f>
        <v>0.11000611995104038</v>
      </c>
      <c r="Y234" s="42">
        <f>'2023'!S26</f>
        <v>0.14688375591586816</v>
      </c>
      <c r="Z234" s="42">
        <f>'2023'!T26</f>
        <v>0.12485119252848793</v>
      </c>
      <c r="AA234" s="42">
        <f>'2023'!U26</f>
        <v>1E-3</v>
      </c>
      <c r="AB234" s="42">
        <f>'2023'!V26</f>
        <v>1.2324448265978791E-2</v>
      </c>
      <c r="AC234" s="42">
        <f>'2023'!W26</f>
        <v>1.2324448265978791E-2</v>
      </c>
      <c r="AD234" s="43">
        <f>'2023'!X26</f>
        <v>1.0475781026081972E-2</v>
      </c>
      <c r="AE234" s="44">
        <f>'2023'!Y26</f>
        <v>21.304109589041097</v>
      </c>
      <c r="AF234" s="45">
        <f>'2023'!Z26</f>
        <v>93.899866534485696</v>
      </c>
      <c r="AG234" s="45">
        <f>'2023'!AA26</f>
        <v>32.139467592592595</v>
      </c>
      <c r="AH234" s="45">
        <f>'2023'!AB26</f>
        <v>0.20422535211267606</v>
      </c>
      <c r="AI234" s="45">
        <f>'2023'!AC26</f>
        <v>5.4</v>
      </c>
      <c r="AJ234" s="45">
        <f t="shared" si="4"/>
        <v>5.5555555555555554</v>
      </c>
      <c r="AK234" s="45">
        <f t="shared" si="43"/>
        <v>4.0540540540540543E-2</v>
      </c>
      <c r="AL234" s="45">
        <f>'2023'!AD26</f>
        <v>114.8</v>
      </c>
      <c r="AM234" s="45">
        <f>'2023'!AE26</f>
        <v>3.81</v>
      </c>
      <c r="AN234" s="46">
        <f>'2023'!AF26</f>
        <v>29.7</v>
      </c>
      <c r="AO234" s="47">
        <f>'2023'!AG26</f>
        <v>1</v>
      </c>
      <c r="AP234" s="48">
        <f>'2023'!AH26</f>
        <v>1</v>
      </c>
      <c r="AQ234" s="48">
        <f>'2023'!AI26</f>
        <v>2</v>
      </c>
      <c r="AR234" s="48">
        <f t="shared" si="83"/>
        <v>2</v>
      </c>
      <c r="AS234" s="48">
        <f>'2023'!AK26</f>
        <v>4</v>
      </c>
      <c r="AT234" s="48">
        <f>'2023'!AL26</f>
        <v>1</v>
      </c>
      <c r="AU234" s="48">
        <f>'2023'!AM26</f>
        <v>5</v>
      </c>
      <c r="AV234" s="48">
        <f>'2023'!AN26</f>
        <v>3</v>
      </c>
      <c r="AW234" s="49">
        <f>'2023'!AO26</f>
        <v>0</v>
      </c>
      <c r="AX234" s="50">
        <f>'2023'!AP26</f>
        <v>0</v>
      </c>
      <c r="AY234" s="55">
        <f>'2023'!AQ26</f>
        <v>494</v>
      </c>
      <c r="AZ234" s="56">
        <f>'2023'!AR26</f>
        <v>2520</v>
      </c>
      <c r="BA234" s="56">
        <f>'2023'!AS26</f>
        <v>6</v>
      </c>
      <c r="BB234" s="56">
        <f>'2023'!AT26</f>
        <v>23</v>
      </c>
      <c r="BC234" s="56">
        <f>'2023'!AU26</f>
        <v>90</v>
      </c>
      <c r="BD234" s="56">
        <f>'2023'!AV26</f>
        <v>19</v>
      </c>
      <c r="BE234" s="57">
        <f>'2023'!AW26</f>
        <v>5.5</v>
      </c>
      <c r="BF234" s="57">
        <f>'2023'!AX26</f>
        <v>86.5</v>
      </c>
      <c r="BG234" s="57">
        <f>'2023'!AY26</f>
        <v>4.1399999999999997</v>
      </c>
      <c r="BH234" s="57">
        <f>'2023'!AZ26</f>
        <v>30.4</v>
      </c>
      <c r="BI234" s="56">
        <f>'2023'!BA26</f>
        <v>-2</v>
      </c>
      <c r="BJ234" s="56">
        <f>'2023'!BB26</f>
        <v>3021</v>
      </c>
      <c r="BK234" s="56">
        <f>'2023'!BC26</f>
        <v>0</v>
      </c>
      <c r="BL234" s="56">
        <f>'2023'!BD26</f>
        <v>0</v>
      </c>
      <c r="BM234" s="58">
        <f>'2023'!BE26</f>
        <v>19</v>
      </c>
      <c r="BN234" s="55">
        <f>'2023'!BF26</f>
        <v>189</v>
      </c>
      <c r="BO234" s="56">
        <f>'2023'!BG26</f>
        <v>2819</v>
      </c>
      <c r="BP234" s="56">
        <f>'2023'!BH26</f>
        <v>1</v>
      </c>
      <c r="BQ234" s="56">
        <f>'2023'!BI26</f>
        <v>34</v>
      </c>
      <c r="BR234" s="56">
        <f>'2023'!BJ26</f>
        <v>40</v>
      </c>
      <c r="BS234" s="56">
        <f>'2023'!BK26</f>
        <v>11</v>
      </c>
      <c r="BT234" s="57">
        <f>'2023'!BL26</f>
        <v>4.7</v>
      </c>
      <c r="BU234" s="57">
        <f>'2023'!BM26</f>
        <v>71.8</v>
      </c>
      <c r="BV234" s="57">
        <f>'2023'!BN26</f>
        <v>2.68</v>
      </c>
      <c r="BW234" s="57">
        <f>'2023'!BO26</f>
        <v>28</v>
      </c>
      <c r="BX234" s="56">
        <f>'2023'!BP26</f>
        <v>6</v>
      </c>
      <c r="BY234" s="56">
        <f>'2023'!BQ26</f>
        <v>3187</v>
      </c>
      <c r="BZ234" s="56">
        <f>'2023'!BR26</f>
        <v>1</v>
      </c>
      <c r="CA234" s="56">
        <f>'2023'!BS26</f>
        <v>0</v>
      </c>
      <c r="CB234" s="58">
        <f>'2023'!BT26</f>
        <v>20</v>
      </c>
      <c r="CC234" s="55">
        <f>'2023'!BU26</f>
        <v>0</v>
      </c>
      <c r="CD234" s="56">
        <f>'2023'!BV26</f>
        <v>970</v>
      </c>
      <c r="CE234" s="56">
        <f>'2023'!BW26</f>
        <v>0</v>
      </c>
      <c r="CF234" s="56">
        <f>'2023'!BX26</f>
        <v>9</v>
      </c>
      <c r="CG234" s="56">
        <f>'2023'!BY26</f>
        <v>0</v>
      </c>
      <c r="CH234" s="56">
        <f>'2023'!BZ26</f>
        <v>0</v>
      </c>
      <c r="CI234" s="57">
        <f>'2023'!CA26</f>
        <v>0</v>
      </c>
      <c r="CJ234" s="57">
        <f>'2023'!CB26</f>
        <v>0</v>
      </c>
      <c r="CK234" s="57">
        <f>'2023'!CC26</f>
        <v>0</v>
      </c>
      <c r="CL234" s="57">
        <f>'2023'!CD26</f>
        <v>0</v>
      </c>
      <c r="CM234" s="56">
        <f>'2023'!CE26</f>
        <v>0</v>
      </c>
      <c r="CN234" s="56">
        <f>'2023'!CF26</f>
        <v>1079</v>
      </c>
      <c r="CO234" s="56">
        <f>'2023'!CG26</f>
        <v>0</v>
      </c>
      <c r="CP234" s="56">
        <f>'2023'!CH26</f>
        <v>0</v>
      </c>
      <c r="CQ234" s="58">
        <f>'2023'!CI26</f>
        <v>6</v>
      </c>
      <c r="CR234" s="55">
        <f>'2023'!CJ26</f>
        <v>1106</v>
      </c>
      <c r="CS234" s="56">
        <f>'2023'!CK26</f>
        <v>3035</v>
      </c>
      <c r="CT234" s="56">
        <f>'2023'!CL26</f>
        <v>21</v>
      </c>
      <c r="CU234" s="56">
        <f>'2023'!CM26</f>
        <v>37</v>
      </c>
      <c r="CV234" s="56">
        <f>'2023'!CN26</f>
        <v>204</v>
      </c>
      <c r="CW234" s="56">
        <f>'2023'!CO26</f>
        <v>62</v>
      </c>
      <c r="CX234" s="57">
        <f>'2023'!CP26</f>
        <v>5.4</v>
      </c>
      <c r="CY234" s="57">
        <f>'2023'!CQ26</f>
        <v>114.8</v>
      </c>
      <c r="CZ234" s="57">
        <f>'2023'!CR26</f>
        <v>3.81</v>
      </c>
      <c r="DA234" s="57">
        <f>'2023'!CS26</f>
        <v>29.7</v>
      </c>
      <c r="DB234" s="56">
        <f>'2023'!CT26</f>
        <v>3</v>
      </c>
      <c r="DC234" s="56">
        <f>'2023'!CU26</f>
        <v>3000</v>
      </c>
      <c r="DD234" s="56">
        <f>'2023'!CV26</f>
        <v>2</v>
      </c>
      <c r="DE234" s="56">
        <f>'2023'!CW26</f>
        <v>0</v>
      </c>
      <c r="DF234" s="58">
        <f>'2023'!CX26</f>
        <v>24</v>
      </c>
      <c r="DG234" s="55">
        <f>'2023'!CY26</f>
        <v>676</v>
      </c>
      <c r="DH234" s="56">
        <f>'2023'!CZ26</f>
        <v>3047</v>
      </c>
      <c r="DI234" s="56">
        <f>'2023'!DA26</f>
        <v>7</v>
      </c>
      <c r="DJ234" s="56">
        <f>'2023'!DB26</f>
        <v>38</v>
      </c>
      <c r="DK234" s="56">
        <f>'2023'!DC26</f>
        <v>142</v>
      </c>
      <c r="DL234" s="56">
        <f>'2023'!DD26</f>
        <v>29</v>
      </c>
      <c r="DM234" s="57">
        <f>'2023'!DE26</f>
        <v>4.8</v>
      </c>
      <c r="DN234" s="57">
        <f>'2023'!DF26</f>
        <v>59.8</v>
      </c>
      <c r="DO234" s="57">
        <f>'2023'!DG26</f>
        <v>2.95</v>
      </c>
      <c r="DP234" s="57">
        <f>'2023'!DH26</f>
        <v>25.6</v>
      </c>
      <c r="DQ234" s="56">
        <f>'2023'!DI26</f>
        <v>43</v>
      </c>
      <c r="DR234" s="56">
        <f>'2023'!DJ26</f>
        <v>3489</v>
      </c>
      <c r="DS234" s="56">
        <f>'2023'!DK26</f>
        <v>6</v>
      </c>
      <c r="DT234" s="56">
        <f>'2023'!DL26</f>
        <v>0</v>
      </c>
      <c r="DU234" s="58">
        <f>'2023'!DM26</f>
        <v>31</v>
      </c>
    </row>
    <row r="235" spans="1:125" ht="15.75" customHeight="1" x14ac:dyDescent="0.2">
      <c r="A235" s="33">
        <f t="shared" si="0"/>
        <v>233</v>
      </c>
      <c r="B235" s="11">
        <f>'2018'!A26</f>
        <v>24</v>
      </c>
      <c r="C235" s="11">
        <v>2018</v>
      </c>
      <c r="D235" s="34" t="str">
        <f>'2018'!B26</f>
        <v>Darrel Williams</v>
      </c>
      <c r="E235" s="14">
        <f>'2018'!C26</f>
        <v>2.4555555555555557</v>
      </c>
      <c r="F235" s="14">
        <f t="shared" si="6"/>
        <v>6</v>
      </c>
      <c r="G235" s="35">
        <f t="shared" si="2"/>
        <v>-1.9686761317260448</v>
      </c>
      <c r="H235" s="36" t="str">
        <f>'2018'!D26</f>
        <v>LSU</v>
      </c>
      <c r="I235" s="37">
        <f>'2018'!E26</f>
        <v>1</v>
      </c>
      <c r="J235" s="38">
        <f>'2018'!F26</f>
        <v>34804</v>
      </c>
      <c r="K235" s="39">
        <f>'2018'!G26</f>
        <v>30.052054794520547</v>
      </c>
      <c r="L235" s="39" t="str">
        <f>'2018'!H26</f>
        <v>SR</v>
      </c>
      <c r="M235" s="39">
        <f>'2018'!I26</f>
        <v>23.046575342465754</v>
      </c>
      <c r="N235" s="39" t="str">
        <f t="shared" si="3"/>
        <v>BRUISER</v>
      </c>
      <c r="O235" s="39" t="str">
        <f t="shared" si="9"/>
        <v>+RECEIVER</v>
      </c>
      <c r="P235" s="37">
        <f>'2018'!J26</f>
        <v>70</v>
      </c>
      <c r="Q235" s="37">
        <f>'2018'!K26</f>
        <v>229</v>
      </c>
      <c r="R235" s="37">
        <f>'2018'!L26</f>
        <v>4.72</v>
      </c>
      <c r="S235" s="40">
        <f>'2018'!M26</f>
        <v>0</v>
      </c>
      <c r="T235" s="41">
        <f>'2018'!N26</f>
        <v>0</v>
      </c>
      <c r="U235" s="42">
        <f>'2018'!O26</f>
        <v>7.3257891602144132E-2</v>
      </c>
      <c r="V235" s="42">
        <f>'2018'!P26</f>
        <v>6.2511911568515335E-2</v>
      </c>
      <c r="W235" s="42">
        <f>'2018'!Q26</f>
        <v>5.3181012408902897E-2</v>
      </c>
      <c r="X235" s="42">
        <f>'2018'!R26</f>
        <v>0.21538173652694612</v>
      </c>
      <c r="Y235" s="42">
        <f>'2018'!S26</f>
        <v>0.21538173652694612</v>
      </c>
      <c r="Z235" s="42">
        <f>'2018'!T26</f>
        <v>0.21538173652694612</v>
      </c>
      <c r="AA235" s="42">
        <f>'2018'!U26</f>
        <v>1.6220955721174924E-2</v>
      </c>
      <c r="AB235" s="42">
        <f>'2018'!V26</f>
        <v>0.12514177693761816</v>
      </c>
      <c r="AC235" s="42">
        <f>'2018'!W26</f>
        <v>0.12514177693761816</v>
      </c>
      <c r="AD235" s="43">
        <f>'2018'!X26</f>
        <v>0.12514177693761816</v>
      </c>
      <c r="AE235" s="44">
        <f>'2018'!Y26</f>
        <v>22.408219178082192</v>
      </c>
      <c r="AF235" s="45">
        <f>'2018'!Z26</f>
        <v>92.277853445151976</v>
      </c>
      <c r="AG235" s="45">
        <f>'2018'!AA26</f>
        <v>32.854489795918369</v>
      </c>
      <c r="AH235" s="45">
        <f>'2018'!AB26</f>
        <v>0.14583333333333334</v>
      </c>
      <c r="AI235" s="45">
        <f>'2018'!AC26</f>
        <v>5.7</v>
      </c>
      <c r="AJ235" s="45">
        <f t="shared" si="4"/>
        <v>12.157894736842104</v>
      </c>
      <c r="AK235" s="45">
        <f t="shared" si="43"/>
        <v>0.1377245508982036</v>
      </c>
      <c r="AL235" s="45">
        <f>'2018'!AD26</f>
        <v>54.2</v>
      </c>
      <c r="AM235" s="45">
        <f>'2018'!AE26</f>
        <v>2.97</v>
      </c>
      <c r="AN235" s="46">
        <f>'2018'!AF26</f>
        <v>35.6</v>
      </c>
      <c r="AO235" s="47">
        <f>'2018'!AG26</f>
        <v>4</v>
      </c>
      <c r="AP235" s="48">
        <f>'2018'!AH26</f>
        <v>9</v>
      </c>
      <c r="AQ235" s="48">
        <f>'2018'!AI26</f>
        <v>1</v>
      </c>
      <c r="AR235" s="48">
        <f t="shared" si="83"/>
        <v>2</v>
      </c>
      <c r="AS235" s="48">
        <f>'2018'!AK26</f>
        <v>1</v>
      </c>
      <c r="AT235" s="48">
        <f>'2018'!AL26</f>
        <v>1</v>
      </c>
      <c r="AU235" s="48">
        <f>'2018'!AM26</f>
        <v>0</v>
      </c>
      <c r="AV235" s="48">
        <f>'2018'!AN26</f>
        <v>0</v>
      </c>
      <c r="AW235" s="49">
        <f>IF(S235=1,10,IF(S235=2,7,IF(S235=3,6,IF(S235=4,4,IF(S235=5,3,IF(S235=6,2,IF(S235=7,1,IF(S235=0,0,"-"))))))))</f>
        <v>0</v>
      </c>
      <c r="AX235" s="50">
        <f>'2018'!AP26</f>
        <v>0</v>
      </c>
      <c r="AY235" s="55">
        <f>'2018'!AQ26</f>
        <v>0</v>
      </c>
      <c r="AZ235" s="56">
        <f>'2018'!AR26</f>
        <v>2630</v>
      </c>
      <c r="BA235" s="56">
        <f>'2018'!AS26</f>
        <v>0</v>
      </c>
      <c r="BB235" s="56">
        <f>'2018'!AT26</f>
        <v>0</v>
      </c>
      <c r="BC235" s="56">
        <f>'2018'!AU26</f>
        <v>0</v>
      </c>
      <c r="BD235" s="56">
        <f>'2018'!AV26</f>
        <v>0</v>
      </c>
      <c r="BE235" s="57">
        <f>'2018'!AW26</f>
        <v>0</v>
      </c>
      <c r="BF235" s="57">
        <f>'2018'!AX26</f>
        <v>0</v>
      </c>
      <c r="BG235" s="57">
        <f>'2018'!AY26</f>
        <v>0</v>
      </c>
      <c r="BH235" s="57">
        <f>'2018'!AZ26</f>
        <v>0</v>
      </c>
      <c r="BI235" s="56">
        <f>'2018'!BA26</f>
        <v>0</v>
      </c>
      <c r="BJ235" s="56">
        <f>'2018'!BB26</f>
        <v>3263</v>
      </c>
      <c r="BK235" s="56">
        <f>'2018'!BC26</f>
        <v>0</v>
      </c>
      <c r="BL235" s="56">
        <f>'2018'!BD26</f>
        <v>0</v>
      </c>
      <c r="BM235" s="58">
        <f>'2018'!BE26</f>
        <v>0</v>
      </c>
      <c r="BN235" s="55">
        <f>'2018'!BF26</f>
        <v>306</v>
      </c>
      <c r="BO235" s="56">
        <f>'2018'!BG26</f>
        <v>2919</v>
      </c>
      <c r="BP235" s="56">
        <f>'2018'!BH26</f>
        <v>3</v>
      </c>
      <c r="BQ235" s="56">
        <f>'2018'!BI26</f>
        <v>0</v>
      </c>
      <c r="BR235" s="56">
        <f>'2018'!BJ26</f>
        <v>64</v>
      </c>
      <c r="BS235" s="56">
        <f>'2018'!BK26</f>
        <v>12</v>
      </c>
      <c r="BT235" s="57">
        <f>'2018'!BL26</f>
        <v>4.8</v>
      </c>
      <c r="BU235" s="57">
        <f>'2018'!BM26</f>
        <v>56.9</v>
      </c>
      <c r="BV235" s="57">
        <f>'2018'!BN26</f>
        <v>2.66</v>
      </c>
      <c r="BW235" s="57">
        <f>'2018'!BO26</f>
        <v>18.3</v>
      </c>
      <c r="BX235" s="56">
        <f>'2018'!BP26</f>
        <v>63</v>
      </c>
      <c r="BY235" s="56">
        <f>'2018'!BQ26</f>
        <v>2118</v>
      </c>
      <c r="BZ235" s="56">
        <f>'2018'!BR26</f>
        <v>6</v>
      </c>
      <c r="CA235" s="56">
        <f>'2018'!BS26</f>
        <v>0</v>
      </c>
      <c r="CB235" s="58">
        <f>'2018'!BT26</f>
        <v>0</v>
      </c>
      <c r="CC235" s="55">
        <f>'2018'!BU26</f>
        <v>297</v>
      </c>
      <c r="CD235" s="56">
        <f>'2018'!BV26</f>
        <v>3082</v>
      </c>
      <c r="CE235" s="56">
        <f>'2018'!BW26</f>
        <v>4</v>
      </c>
      <c r="CF235" s="56">
        <f>'2018'!BX26</f>
        <v>0</v>
      </c>
      <c r="CG235" s="56">
        <f>'2018'!BY26</f>
        <v>60</v>
      </c>
      <c r="CH235" s="56">
        <f>'2018'!BZ26</f>
        <v>8</v>
      </c>
      <c r="CI235" s="57">
        <f>'2018'!CA26</f>
        <v>5</v>
      </c>
      <c r="CJ235" s="57">
        <f>'2018'!CB26</f>
        <v>46.9</v>
      </c>
      <c r="CK235" s="57">
        <f>'2018'!CC26</f>
        <v>3</v>
      </c>
      <c r="CL235" s="57">
        <f>'2018'!CD26</f>
        <v>22.6</v>
      </c>
      <c r="CM235" s="56">
        <f>'2018'!CE26</f>
        <v>31</v>
      </c>
      <c r="CN235" s="56">
        <f>'2018'!CF26</f>
        <v>2165</v>
      </c>
      <c r="CO235" s="56">
        <f>'2018'!CG26</f>
        <v>4</v>
      </c>
      <c r="CP235" s="56">
        <f>'2018'!CH26</f>
        <v>0</v>
      </c>
      <c r="CQ235" s="58">
        <f>'2018'!CI26</f>
        <v>0</v>
      </c>
      <c r="CR235" s="55">
        <f>'2018'!CJ26</f>
        <v>233</v>
      </c>
      <c r="CS235" s="56">
        <f>'2018'!CK26</f>
        <v>2796</v>
      </c>
      <c r="CT235" s="56">
        <f>'2018'!CL26</f>
        <v>3</v>
      </c>
      <c r="CU235" s="56">
        <f>'2018'!CM26</f>
        <v>0</v>
      </c>
      <c r="CV235" s="56">
        <f>'2018'!CN26</f>
        <v>52</v>
      </c>
      <c r="CW235" s="56">
        <f>'2018'!CO26</f>
        <v>9</v>
      </c>
      <c r="CX235" s="57">
        <f>'2018'!CP26</f>
        <v>4.5</v>
      </c>
      <c r="CY235" s="57">
        <f>'2018'!CQ26</f>
        <v>54.2</v>
      </c>
      <c r="CZ235" s="57">
        <f>'2018'!CR26</f>
        <v>2.81</v>
      </c>
      <c r="DA235" s="57">
        <f>'2018'!CS26</f>
        <v>18</v>
      </c>
      <c r="DB235" s="56">
        <f>'2018'!CT26</f>
        <v>37</v>
      </c>
      <c r="DC235" s="56">
        <f>'2018'!CU26</f>
        <v>2281</v>
      </c>
      <c r="DD235" s="56">
        <f>'2018'!CV26</f>
        <v>5</v>
      </c>
      <c r="DE235" s="56">
        <f>'2018'!CW26</f>
        <v>0</v>
      </c>
      <c r="DF235" s="58">
        <f>'2018'!CX26</f>
        <v>0</v>
      </c>
      <c r="DG235" s="55">
        <f>'2018'!CY26</f>
        <v>820</v>
      </c>
      <c r="DH235" s="56">
        <f>'2018'!CZ26</f>
        <v>2699</v>
      </c>
      <c r="DI235" s="56">
        <f>'2018'!DA26</f>
        <v>9</v>
      </c>
      <c r="DJ235" s="56">
        <f>'2018'!DB26</f>
        <v>0</v>
      </c>
      <c r="DK235" s="56">
        <f>'2018'!DC26</f>
        <v>144</v>
      </c>
      <c r="DL235" s="56">
        <f>'2018'!DD26</f>
        <v>21</v>
      </c>
      <c r="DM235" s="57">
        <f>'2018'!DE26</f>
        <v>5.7</v>
      </c>
      <c r="DN235" s="57">
        <f>'2018'!DF26</f>
        <v>44.5</v>
      </c>
      <c r="DO235" s="57">
        <f>'2018'!DG26</f>
        <v>2.97</v>
      </c>
      <c r="DP235" s="57">
        <f>'2018'!DH26</f>
        <v>35.6</v>
      </c>
      <c r="DQ235" s="56">
        <f>'2018'!DI26</f>
        <v>331</v>
      </c>
      <c r="DR235" s="56">
        <f>'2018'!DJ26</f>
        <v>2645</v>
      </c>
      <c r="DS235" s="56">
        <f>'2018'!DK26</f>
        <v>23</v>
      </c>
      <c r="DT235" s="56">
        <f>'2018'!DL26</f>
        <v>0</v>
      </c>
      <c r="DU235" s="58">
        <f>'2018'!DM26</f>
        <v>0</v>
      </c>
    </row>
    <row r="236" spans="1:125" ht="15.75" customHeight="1" x14ac:dyDescent="0.2">
      <c r="A236" s="33">
        <f t="shared" si="0"/>
        <v>234</v>
      </c>
      <c r="B236" s="11">
        <f>'2024'!A32</f>
        <v>30</v>
      </c>
      <c r="C236" s="11">
        <v>2024</v>
      </c>
      <c r="D236" s="34" t="str">
        <f>'2024'!B32</f>
        <v>Jawhar Jordan</v>
      </c>
      <c r="E236" s="14">
        <f>'2024'!C32</f>
        <v>2.3944444444444444</v>
      </c>
      <c r="F236" s="14">
        <f t="shared" si="6"/>
        <v>5.6000000000000005</v>
      </c>
      <c r="G236" s="35">
        <f t="shared" si="2"/>
        <v>-1.9938088521348833</v>
      </c>
      <c r="H236" s="36" t="str">
        <f>'2024'!D32</f>
        <v>Louisville</v>
      </c>
      <c r="I236" s="37">
        <f>'2024'!E32</f>
        <v>4</v>
      </c>
      <c r="J236" s="38">
        <f>'2024'!F32</f>
        <v>36390</v>
      </c>
      <c r="K236" s="39">
        <f>'2024'!G32</f>
        <v>25.706849315068492</v>
      </c>
      <c r="L236" s="39" t="str">
        <f>'2024'!H32</f>
        <v>RS SR</v>
      </c>
      <c r="M236" s="39">
        <f>'2024'!I32</f>
        <v>24.709589041095889</v>
      </c>
      <c r="N236" s="39" t="str">
        <f t="shared" si="3"/>
        <v>DYNAMIC</v>
      </c>
      <c r="O236" s="39" t="str">
        <f t="shared" si="9"/>
        <v>SLASHER</v>
      </c>
      <c r="P236" s="37">
        <f>'2024'!J32</f>
        <v>69</v>
      </c>
      <c r="Q236" s="37">
        <f>'2024'!K32</f>
        <v>193</v>
      </c>
      <c r="R236" s="37">
        <f>'2024'!L32</f>
        <v>4.5599999999999996</v>
      </c>
      <c r="S236" s="40">
        <f>'2024'!M32</f>
        <v>0</v>
      </c>
      <c r="T236" s="41">
        <f>'2024'!N32</f>
        <v>0.12164216928535225</v>
      </c>
      <c r="U236" s="42">
        <f>'2024'!O32</f>
        <v>0.13318256062319386</v>
      </c>
      <c r="V236" s="42">
        <f>'2024'!P32</f>
        <v>8.8053130363405716E-2</v>
      </c>
      <c r="W236" s="42">
        <f>'2024'!Q32</f>
        <v>3.3906010266512611E-2</v>
      </c>
      <c r="X236" s="42">
        <f>'2024'!R32</f>
        <v>0.2536923447547394</v>
      </c>
      <c r="Y236" s="42">
        <f>'2024'!S32</f>
        <v>0.2536923447547394</v>
      </c>
      <c r="Z236" s="42">
        <f>'2024'!T32</f>
        <v>0.22832311027926547</v>
      </c>
      <c r="AA236" s="42">
        <f>'2024'!U32</f>
        <v>3.1817331087404081E-2</v>
      </c>
      <c r="AB236" s="42">
        <f>'2024'!V32</f>
        <v>7.9979192405227911E-2</v>
      </c>
      <c r="AC236" s="42">
        <f>'2024'!W32</f>
        <v>7.9979192405227911E-2</v>
      </c>
      <c r="AD236" s="43">
        <f>'2024'!X32</f>
        <v>7.1981273164705123E-2</v>
      </c>
      <c r="AE236" s="44">
        <f>'2024'!Y32</f>
        <v>24.063013698630137</v>
      </c>
      <c r="AF236" s="45">
        <f>'2024'!Z32</f>
        <v>89.274604322223936</v>
      </c>
      <c r="AG236" s="45">
        <f>'2024'!AA32</f>
        <v>28.498004620877968</v>
      </c>
      <c r="AH236" s="45">
        <f>'2024'!AB32</f>
        <v>0.17679558011049723</v>
      </c>
      <c r="AI236" s="45">
        <f>'2024'!AC32</f>
        <v>6.2</v>
      </c>
      <c r="AJ236" s="45">
        <f t="shared" si="4"/>
        <v>12.05</v>
      </c>
      <c r="AK236" s="45">
        <f t="shared" si="43"/>
        <v>0.10396039603960396</v>
      </c>
      <c r="AL236" s="45">
        <f>'2024'!AD32</f>
        <v>73.599999999999994</v>
      </c>
      <c r="AM236" s="45">
        <f>'2024'!AE32</f>
        <v>3.29</v>
      </c>
      <c r="AN236" s="46">
        <f>'2024'!AF32</f>
        <v>48.2</v>
      </c>
      <c r="AO236" s="47">
        <f>'2024'!AG32</f>
        <v>4</v>
      </c>
      <c r="AP236" s="48">
        <f>'2024'!AH32</f>
        <v>7</v>
      </c>
      <c r="AQ236" s="48">
        <f>'2024'!AI32</f>
        <v>0</v>
      </c>
      <c r="AR236" s="48">
        <f>'2024'!AJ32</f>
        <v>2</v>
      </c>
      <c r="AS236" s="48">
        <f>'2024'!AK32</f>
        <v>2</v>
      </c>
      <c r="AT236" s="48">
        <f>'2024'!AL32</f>
        <v>4</v>
      </c>
      <c r="AU236" s="48">
        <f>'2024'!AM32</f>
        <v>1</v>
      </c>
      <c r="AV236" s="48">
        <f>'2024'!AN32</f>
        <v>1</v>
      </c>
      <c r="AW236" s="49">
        <f>'2024'!AO32</f>
        <v>0</v>
      </c>
      <c r="AX236" s="50">
        <f>'2024'!AP32</f>
        <v>0</v>
      </c>
      <c r="AY236" s="55">
        <f>'2024'!AQ32</f>
        <v>105</v>
      </c>
      <c r="AZ236" s="56">
        <f>'2024'!AR32</f>
        <v>616</v>
      </c>
      <c r="BA236" s="56">
        <f>'2024'!AS32</f>
        <v>1</v>
      </c>
      <c r="BB236" s="56">
        <f>'2024'!AT32</f>
        <v>5.2</v>
      </c>
      <c r="BC236" s="56">
        <f>'2024'!AU32</f>
        <v>15</v>
      </c>
      <c r="BD236" s="56">
        <f>'2024'!AV32</f>
        <v>4</v>
      </c>
      <c r="BE236" s="57">
        <f>'2024'!AW32</f>
        <v>7</v>
      </c>
      <c r="BF236" s="57">
        <f>'2024'!AX32</f>
        <v>153.69999999999999</v>
      </c>
      <c r="BG236" s="57">
        <f>'2024'!AY32</f>
        <v>3.73</v>
      </c>
      <c r="BH236" s="57">
        <f>'2024'!AZ32</f>
        <v>33.299999999999997</v>
      </c>
      <c r="BI236" s="56">
        <f>'2024'!BA32</f>
        <v>87</v>
      </c>
      <c r="BJ236" s="56">
        <f>'2024'!BB32</f>
        <v>962.4</v>
      </c>
      <c r="BK236" s="56">
        <f>'2024'!BC32</f>
        <v>2</v>
      </c>
      <c r="BL236" s="56">
        <f>'2024'!BD32</f>
        <v>0</v>
      </c>
      <c r="BM236" s="58">
        <f>'2024'!BE32</f>
        <v>7.6</v>
      </c>
      <c r="BN236" s="55">
        <f>'2024'!BF32</f>
        <v>66</v>
      </c>
      <c r="BO236" s="56">
        <f>'2024'!BG32</f>
        <v>276</v>
      </c>
      <c r="BP236" s="56">
        <f>'2024'!BH32</f>
        <v>0</v>
      </c>
      <c r="BQ236" s="56">
        <f>'2024'!BI32</f>
        <v>1.5</v>
      </c>
      <c r="BR236" s="56">
        <f>'2024'!BJ32</f>
        <v>28</v>
      </c>
      <c r="BS236" s="56">
        <f>'2024'!BK32</f>
        <v>3</v>
      </c>
      <c r="BT236" s="57">
        <f>'2024'!BL32</f>
        <v>2.4</v>
      </c>
      <c r="BU236" s="57">
        <f>'2024'!BM32</f>
        <v>33.1</v>
      </c>
      <c r="BV236" s="57">
        <f>'2024'!BN32</f>
        <v>2.25</v>
      </c>
      <c r="BW236" s="57">
        <f>'2024'!BO32</f>
        <v>0</v>
      </c>
      <c r="BX236" s="56">
        <f>'2024'!BP32</f>
        <v>40</v>
      </c>
      <c r="BY236" s="56">
        <f>'2024'!BQ32</f>
        <v>519.90000000000009</v>
      </c>
      <c r="BZ236" s="56">
        <f>'2024'!BR32</f>
        <v>6</v>
      </c>
      <c r="CA236" s="56">
        <f>'2024'!BS32</f>
        <v>0</v>
      </c>
      <c r="CB236" s="58">
        <f>'2024'!BT32</f>
        <v>4.1999999999999993</v>
      </c>
      <c r="CC236" s="55">
        <f>'2024'!BU32</f>
        <v>94</v>
      </c>
      <c r="CD236" s="56">
        <f>'2024'!BV32</f>
        <v>630.59999999999991</v>
      </c>
      <c r="CE236" s="56">
        <f>'2024'!BW32</f>
        <v>0</v>
      </c>
      <c r="CF236" s="56">
        <f>'2024'!BX32</f>
        <v>6.6000000000000005</v>
      </c>
      <c r="CG236" s="56">
        <f>'2024'!BY32</f>
        <v>14</v>
      </c>
      <c r="CH236" s="56">
        <f>'2024'!BZ32</f>
        <v>2</v>
      </c>
      <c r="CI236" s="57">
        <f>'2024'!CA32</f>
        <v>6.7</v>
      </c>
      <c r="CJ236" s="57">
        <f>'2024'!CB32</f>
        <v>59</v>
      </c>
      <c r="CK236" s="57">
        <f>'2024'!CC32</f>
        <v>4.43</v>
      </c>
      <c r="CL236" s="57">
        <f>'2024'!CD32</f>
        <v>38.299999999999997</v>
      </c>
      <c r="CM236" s="56">
        <f>'2024'!CE32</f>
        <v>24</v>
      </c>
      <c r="CN236" s="56">
        <f>'2024'!CF32</f>
        <v>709.5</v>
      </c>
      <c r="CO236" s="56">
        <f>'2024'!CG32</f>
        <v>1</v>
      </c>
      <c r="CP236" s="56">
        <f>'2024'!CH32</f>
        <v>0</v>
      </c>
      <c r="CQ236" s="58">
        <f>'2024'!CI32</f>
        <v>4.8000000000000007</v>
      </c>
      <c r="CR236" s="55">
        <f>'2024'!CJ32</f>
        <v>94</v>
      </c>
      <c r="CS236" s="56">
        <f>'2024'!CK32</f>
        <v>2607.7999999999997</v>
      </c>
      <c r="CT236" s="56">
        <f>'2024'!CL32</f>
        <v>4</v>
      </c>
      <c r="CU236" s="56">
        <f>'2024'!CM32</f>
        <v>24.7</v>
      </c>
      <c r="CV236" s="56">
        <f>'2024'!CN32</f>
        <v>142</v>
      </c>
      <c r="CW236" s="56">
        <f>'2024'!CO32</f>
        <v>33</v>
      </c>
      <c r="CX236" s="57">
        <f>'2024'!CP32</f>
        <v>5.7</v>
      </c>
      <c r="CY236" s="57">
        <f>'2024'!CQ32</f>
        <v>73.599999999999994</v>
      </c>
      <c r="CZ236" s="57">
        <f>'2024'!CR32</f>
        <v>3.29</v>
      </c>
      <c r="DA236" s="57">
        <f>'2024'!CS32</f>
        <v>48.2</v>
      </c>
      <c r="DB236" s="56">
        <f>'2024'!CT32</f>
        <v>85</v>
      </c>
      <c r="DC236" s="56">
        <f>'2024'!CU32</f>
        <v>2671.5</v>
      </c>
      <c r="DD236" s="56">
        <f>'2024'!CV32</f>
        <v>10</v>
      </c>
      <c r="DE236" s="56">
        <f>'2024'!CW32</f>
        <v>0</v>
      </c>
      <c r="DF236" s="58">
        <f>'2024'!CX32</f>
        <v>13</v>
      </c>
      <c r="DG236" s="55">
        <f>'2024'!CY32</f>
        <v>1123</v>
      </c>
      <c r="DH236" s="56">
        <f>'2024'!CZ32</f>
        <v>2320.5</v>
      </c>
      <c r="DI236" s="56">
        <f>'2024'!DA32</f>
        <v>13</v>
      </c>
      <c r="DJ236" s="56">
        <f>'2024'!DB32</f>
        <v>28.6</v>
      </c>
      <c r="DK236" s="56">
        <f>'2024'!DC32</f>
        <v>181</v>
      </c>
      <c r="DL236" s="56">
        <f>'2024'!DD32</f>
        <v>32</v>
      </c>
      <c r="DM236" s="57">
        <f>'2024'!DE32</f>
        <v>6.2</v>
      </c>
      <c r="DN236" s="57">
        <f>'2024'!DF32</f>
        <v>60</v>
      </c>
      <c r="DO236" s="57">
        <f>'2024'!DG32</f>
        <v>3.19</v>
      </c>
      <c r="DP236" s="57">
        <f>'2024'!DH32</f>
        <v>44.9</v>
      </c>
      <c r="DQ236" s="56">
        <f>'2024'!DI32</f>
        <v>246</v>
      </c>
      <c r="DR236" s="56">
        <f>'2024'!DJ32</f>
        <v>3075.7999999999997</v>
      </c>
      <c r="DS236" s="56">
        <f>'2024'!DK32</f>
        <v>21</v>
      </c>
      <c r="DT236" s="56">
        <f>'2024'!DL32</f>
        <v>1</v>
      </c>
      <c r="DU236" s="58">
        <f>'2024'!DM32</f>
        <v>20.8</v>
      </c>
    </row>
    <row r="237" spans="1:125" ht="15.75" customHeight="1" x14ac:dyDescent="0.2">
      <c r="A237" s="33">
        <f t="shared" si="0"/>
        <v>235</v>
      </c>
      <c r="B237" s="11">
        <f>'2022'!A33</f>
        <v>31</v>
      </c>
      <c r="C237" s="11">
        <v>2022</v>
      </c>
      <c r="D237" s="34" t="str">
        <f>'2022'!B33</f>
        <v>Sincere McCormick</v>
      </c>
      <c r="E237" s="14">
        <f>'2022'!C33</f>
        <v>2.2722222222222221</v>
      </c>
      <c r="F237" s="14">
        <f t="shared" si="6"/>
        <v>5.2</v>
      </c>
      <c r="G237" s="35">
        <f t="shared" si="2"/>
        <v>-2.0440742929525602</v>
      </c>
      <c r="H237" s="36" t="str">
        <f>'2022'!D33</f>
        <v>UTSA</v>
      </c>
      <c r="I237" s="37">
        <f>'2022'!E33</f>
        <v>10</v>
      </c>
      <c r="J237" s="38">
        <f>'2022'!F33</f>
        <v>36779</v>
      </c>
      <c r="K237" s="39">
        <f>'2022'!G33</f>
        <v>24.641095890410959</v>
      </c>
      <c r="L237" s="39" t="str">
        <f>'2022'!H33</f>
        <v>JR</v>
      </c>
      <c r="M237" s="39">
        <f>'2022'!I33</f>
        <v>21.643835616438356</v>
      </c>
      <c r="N237" s="39" t="str">
        <f t="shared" si="3"/>
        <v>DYNAMIC</v>
      </c>
      <c r="O237" s="39" t="str">
        <f t="shared" si="9"/>
        <v>SLASHER</v>
      </c>
      <c r="P237" s="37">
        <f>'2022'!J33</f>
        <v>69</v>
      </c>
      <c r="Q237" s="37">
        <f>'2022'!K33</f>
        <v>189</v>
      </c>
      <c r="R237" s="37">
        <f>'2022'!L33</f>
        <v>4.59</v>
      </c>
      <c r="S237" s="40">
        <f>'2022'!M33</f>
        <v>0</v>
      </c>
      <c r="T237" s="41">
        <f>'2022'!N33</f>
        <v>0</v>
      </c>
      <c r="U237" s="42">
        <f>'2022'!O33</f>
        <v>0</v>
      </c>
      <c r="V237" s="42">
        <f>'2022'!P33</f>
        <v>0.28340178787146653</v>
      </c>
      <c r="W237" s="42">
        <f>'2022'!Q33</f>
        <v>0.31841894060995185</v>
      </c>
      <c r="X237" s="42">
        <f>'2022'!R33</f>
        <v>0.27041978522616333</v>
      </c>
      <c r="Y237" s="42">
        <f>'2022'!S33</f>
        <v>0.29441936291805759</v>
      </c>
      <c r="Z237" s="42">
        <f>'2022'!T33</f>
        <v>0.17665161775083454</v>
      </c>
      <c r="AA237" s="42">
        <f>'2022'!U33</f>
        <v>5.2105043768236763E-2</v>
      </c>
      <c r="AB237" s="42">
        <f>'2022'!V33</f>
        <v>5.1160190103438634E-2</v>
      </c>
      <c r="AC237" s="42">
        <f>'2022'!W33</f>
        <v>5.1632616935837698E-2</v>
      </c>
      <c r="AD237" s="43">
        <f>'2022'!X33</f>
        <v>3.0979570161502618E-2</v>
      </c>
      <c r="AE237" s="44">
        <f>'2022'!Y33</f>
        <v>18.983561643835618</v>
      </c>
      <c r="AF237" s="45">
        <f>'2022'!Z33</f>
        <v>85.161059847711627</v>
      </c>
      <c r="AG237" s="45">
        <f>'2022'!AA33</f>
        <v>27.907372400756142</v>
      </c>
      <c r="AH237" s="45">
        <f>'2022'!AB33</f>
        <v>0.15771812080536912</v>
      </c>
      <c r="AI237" s="45">
        <f>'2022'!AC33</f>
        <v>5.8</v>
      </c>
      <c r="AJ237" s="45">
        <f t="shared" si="4"/>
        <v>7.615384615384615</v>
      </c>
      <c r="AK237" s="45">
        <f t="shared" si="43"/>
        <v>7.1651090342679122E-2</v>
      </c>
      <c r="AL237" s="45">
        <f>'2022'!AD33</f>
        <v>79.3</v>
      </c>
      <c r="AM237" s="45">
        <f>'2022'!AE33</f>
        <v>3.23</v>
      </c>
      <c r="AN237" s="46">
        <f>'2022'!AF33</f>
        <v>49.2</v>
      </c>
      <c r="AO237" s="47">
        <f>'2022'!AG33</f>
        <v>3</v>
      </c>
      <c r="AP237" s="48">
        <f>'2022'!AH33</f>
        <v>3</v>
      </c>
      <c r="AQ237" s="48">
        <f>'2022'!AI33</f>
        <v>8</v>
      </c>
      <c r="AR237" s="48">
        <f t="shared" ref="AR237:AR249" si="85">IF(AF237&gt;113.25,10,IF(AF237&gt;=107.84,9,IF(AF237&gt;=105.37,8,IF(AF237&gt;=103.25,7,IF(AF237&gt;=100.55,6,IF(AF237&gt;=98.75,5,IF(AF237&gt;=96.08,4,IF(AF237&gt;=94.39,3,IF(AF237&gt;=88.43,2,IF(AF237&gt;=85.16,1,IF(AF237&lt;85.16,0,FALSE)))))))))))</f>
        <v>1</v>
      </c>
      <c r="AS237" s="48">
        <f>'2022'!AK33</f>
        <v>1</v>
      </c>
      <c r="AT237" s="48">
        <f>'2022'!AL33</f>
        <v>2</v>
      </c>
      <c r="AU237" s="48">
        <f>'2022'!AM33</f>
        <v>2</v>
      </c>
      <c r="AV237" s="48">
        <f>'2022'!AN33</f>
        <v>1</v>
      </c>
      <c r="AW237" s="49">
        <f t="shared" ref="AW237:AW238" si="86">IF(S237=1,10,IF(S237=2,7,IF(S237=3,6,IF(S237=4,4,IF(S237=5,3,IF(S237=6,2,IF(S237=7,1,IF(S237=0,0,"-"))))))))</f>
        <v>0</v>
      </c>
      <c r="AX237" s="50">
        <f>'2022'!AP33</f>
        <v>0</v>
      </c>
      <c r="AY237" s="55">
        <f>'2022'!AQ33</f>
        <v>0</v>
      </c>
      <c r="AZ237" s="56">
        <f>'2022'!AR33</f>
        <v>2293</v>
      </c>
      <c r="BA237" s="56">
        <f>'2022'!AS33</f>
        <v>0</v>
      </c>
      <c r="BB237" s="56">
        <f>'2022'!AT33</f>
        <v>35</v>
      </c>
      <c r="BC237" s="56">
        <f>'2022'!AU33</f>
        <v>0</v>
      </c>
      <c r="BD237" s="56">
        <f>'2022'!AV33</f>
        <v>0</v>
      </c>
      <c r="BE237" s="57">
        <f>'2022'!AW33</f>
        <v>0</v>
      </c>
      <c r="BF237" s="57">
        <f>'2022'!AX33</f>
        <v>0</v>
      </c>
      <c r="BG237" s="57">
        <f>'2022'!AY33</f>
        <v>0</v>
      </c>
      <c r="BH237" s="57">
        <f>'2022'!AZ33</f>
        <v>0</v>
      </c>
      <c r="BI237" s="56">
        <f>'2022'!BA33</f>
        <v>0</v>
      </c>
      <c r="BJ237" s="56">
        <f>'2022'!BB33</f>
        <v>3580</v>
      </c>
      <c r="BK237" s="56">
        <f>'2022'!BC33</f>
        <v>0</v>
      </c>
      <c r="BL237" s="56">
        <f>'2022'!BD33</f>
        <v>0</v>
      </c>
      <c r="BM237" s="58">
        <f>'2022'!BE33</f>
        <v>17</v>
      </c>
      <c r="BN237" s="55">
        <f>'2022'!BF33</f>
        <v>0</v>
      </c>
      <c r="BO237" s="56">
        <f>'2022'!BG33</f>
        <v>1858</v>
      </c>
      <c r="BP237" s="56">
        <f>'2022'!BH33</f>
        <v>0</v>
      </c>
      <c r="BQ237" s="56">
        <f>'2022'!BI33</f>
        <v>27</v>
      </c>
      <c r="BR237" s="56">
        <f>'2022'!BJ33</f>
        <v>0</v>
      </c>
      <c r="BS237" s="56">
        <f>'2022'!BK33</f>
        <v>0</v>
      </c>
      <c r="BT237" s="57">
        <f>'2022'!BL33</f>
        <v>0</v>
      </c>
      <c r="BU237" s="57">
        <f>'2022'!BM33</f>
        <v>0</v>
      </c>
      <c r="BV237" s="57">
        <f>'2022'!BN33</f>
        <v>0</v>
      </c>
      <c r="BW237" s="57">
        <f>'2022'!BO33</f>
        <v>0</v>
      </c>
      <c r="BX237" s="56">
        <f>'2022'!BP33</f>
        <v>0</v>
      </c>
      <c r="BY237" s="56">
        <f>'2022'!BQ33</f>
        <v>4071</v>
      </c>
      <c r="BZ237" s="56">
        <f>'2022'!BR33</f>
        <v>0</v>
      </c>
      <c r="CA237" s="56">
        <f>'2022'!BS33</f>
        <v>0</v>
      </c>
      <c r="CB237" s="58">
        <f>'2022'!BT33</f>
        <v>25</v>
      </c>
      <c r="CC237" s="55">
        <f>'2022'!BU33</f>
        <v>986</v>
      </c>
      <c r="CD237" s="56">
        <f>'2022'!BV33</f>
        <v>1950</v>
      </c>
      <c r="CE237" s="56">
        <f>'2022'!BW33</f>
        <v>8</v>
      </c>
      <c r="CF237" s="56">
        <f>'2022'!BX33</f>
        <v>17</v>
      </c>
      <c r="CG237" s="56">
        <f>'2022'!BY33</f>
        <v>176</v>
      </c>
      <c r="CH237" s="56">
        <f>'2022'!BZ33</f>
        <v>36</v>
      </c>
      <c r="CI237" s="57">
        <f>'2022'!CA33</f>
        <v>5.6</v>
      </c>
      <c r="CJ237" s="57">
        <f>'2022'!CB33</f>
        <v>87.7</v>
      </c>
      <c r="CK237" s="57">
        <f>'2022'!CC33</f>
        <v>3.8</v>
      </c>
      <c r="CL237" s="57">
        <f>'2022'!CD33</f>
        <v>48.9</v>
      </c>
      <c r="CM237" s="56">
        <f>'2022'!CE33</f>
        <v>187</v>
      </c>
      <c r="CN237" s="56">
        <f>'2022'!CF33</f>
        <v>2189</v>
      </c>
      <c r="CO237" s="56">
        <f>'2022'!CG33</f>
        <v>23</v>
      </c>
      <c r="CP237" s="56">
        <f>'2022'!CH33</f>
        <v>0</v>
      </c>
      <c r="CQ237" s="58">
        <f>'2022'!CI33</f>
        <v>17</v>
      </c>
      <c r="CR237" s="55">
        <f>'2022'!CJ33</f>
        <v>1462</v>
      </c>
      <c r="CS237" s="56">
        <f>'2022'!CK33</f>
        <v>2585</v>
      </c>
      <c r="CT237" s="56">
        <f>'2022'!CL33</f>
        <v>11</v>
      </c>
      <c r="CU237" s="56">
        <f>'2022'!CM33</f>
        <v>23</v>
      </c>
      <c r="CV237" s="56">
        <f>'2022'!CN33</f>
        <v>250</v>
      </c>
      <c r="CW237" s="56">
        <f>'2022'!CO33</f>
        <v>63</v>
      </c>
      <c r="CX237" s="57">
        <f>'2022'!CP33</f>
        <v>5.8</v>
      </c>
      <c r="CY237" s="57">
        <f>'2022'!CQ33</f>
        <v>79.3</v>
      </c>
      <c r="CZ237" s="57">
        <f>'2022'!CR33</f>
        <v>3.23</v>
      </c>
      <c r="DA237" s="57">
        <f>'2022'!CS33</f>
        <v>49.2</v>
      </c>
      <c r="DB237" s="56">
        <f>'2022'!CT33</f>
        <v>125</v>
      </c>
      <c r="DC237" s="56">
        <f>'2022'!CU33</f>
        <v>2399</v>
      </c>
      <c r="DD237" s="56">
        <f>'2022'!CV33</f>
        <v>19</v>
      </c>
      <c r="DE237" s="56">
        <f>'2022'!CW33</f>
        <v>0</v>
      </c>
      <c r="DF237" s="58">
        <f>'2022'!CX33</f>
        <v>16</v>
      </c>
      <c r="DG237" s="55">
        <f>'2022'!CY33</f>
        <v>1479</v>
      </c>
      <c r="DH237" s="56">
        <f>'2022'!CZ33</f>
        <v>2569</v>
      </c>
      <c r="DI237" s="56">
        <f>'2022'!DA33</f>
        <v>15</v>
      </c>
      <c r="DJ237" s="56">
        <f>'2022'!DB33</f>
        <v>26</v>
      </c>
      <c r="DK237" s="56">
        <f>'2022'!DC33</f>
        <v>298</v>
      </c>
      <c r="DL237" s="56">
        <f>'2022'!DD33</f>
        <v>47</v>
      </c>
      <c r="DM237" s="57">
        <f>'2022'!DE33</f>
        <v>5</v>
      </c>
      <c r="DN237" s="57">
        <f>'2022'!DF33</f>
        <v>40.200000000000003</v>
      </c>
      <c r="DO237" s="57">
        <f>'2022'!DG33</f>
        <v>2.5299999999999998</v>
      </c>
      <c r="DP237" s="57">
        <f>'2022'!DH33</f>
        <v>30.4</v>
      </c>
      <c r="DQ237" s="56">
        <f>'2022'!DI33</f>
        <v>183</v>
      </c>
      <c r="DR237" s="56">
        <f>'2022'!DJ33</f>
        <v>3577</v>
      </c>
      <c r="DS237" s="56">
        <f>'2022'!DK33</f>
        <v>23</v>
      </c>
      <c r="DT237" s="56">
        <f>'2022'!DL33</f>
        <v>0</v>
      </c>
      <c r="DU237" s="58">
        <f>'2022'!DM33</f>
        <v>31</v>
      </c>
    </row>
    <row r="238" spans="1:125" ht="15.75" customHeight="1" x14ac:dyDescent="0.2">
      <c r="A238" s="33">
        <f t="shared" si="0"/>
        <v>236</v>
      </c>
      <c r="B238" s="11">
        <f>'2020'!A24</f>
        <v>22</v>
      </c>
      <c r="C238" s="11">
        <v>2020</v>
      </c>
      <c r="D238" s="34" t="str">
        <f>'2020'!B24</f>
        <v>Raymond Calais</v>
      </c>
      <c r="E238" s="14">
        <f>'2020'!C24</f>
        <v>2.1777777777777771</v>
      </c>
      <c r="F238" s="14">
        <f t="shared" si="6"/>
        <v>4.8</v>
      </c>
      <c r="G238" s="35">
        <f t="shared" si="2"/>
        <v>-2.0829157699480381</v>
      </c>
      <c r="H238" s="36" t="str">
        <f>'2020'!D24</f>
        <v>ULL</v>
      </c>
      <c r="I238" s="37">
        <f>'2020'!E24</f>
        <v>6</v>
      </c>
      <c r="J238" s="38">
        <f>'2020'!F24</f>
        <v>35887</v>
      </c>
      <c r="K238" s="39">
        <f>'2020'!G24</f>
        <v>27.084931506849315</v>
      </c>
      <c r="L238" s="39" t="str">
        <f>'2020'!H24</f>
        <v>SR</v>
      </c>
      <c r="M238" s="39">
        <f>'2020'!I24</f>
        <v>22.073972602739726</v>
      </c>
      <c r="N238" s="39" t="str">
        <f t="shared" si="3"/>
        <v>JITTERBUG</v>
      </c>
      <c r="O238" s="39" t="str">
        <f t="shared" si="9"/>
        <v>HORSE</v>
      </c>
      <c r="P238" s="37">
        <f>'2020'!J24</f>
        <v>67</v>
      </c>
      <c r="Q238" s="37">
        <f>'2020'!K24</f>
        <v>188</v>
      </c>
      <c r="R238" s="37">
        <f>'2020'!L24</f>
        <v>4.42</v>
      </c>
      <c r="S238" s="40">
        <f>'2020'!M24</f>
        <v>245</v>
      </c>
      <c r="T238" s="41">
        <f>'2020'!N24</f>
        <v>0</v>
      </c>
      <c r="U238" s="42">
        <f>'2020'!O24</f>
        <v>2.5248165731549418E-2</v>
      </c>
      <c r="V238" s="42">
        <f>'2020'!P24</f>
        <v>2.1120869928900041E-2</v>
      </c>
      <c r="W238" s="42">
        <f>'2020'!Q24</f>
        <v>0.13720538720538722</v>
      </c>
      <c r="X238" s="42">
        <f>'2020'!R24</f>
        <v>0.13876843018213356</v>
      </c>
      <c r="Y238" s="42">
        <f>'2020'!S24</f>
        <v>0.13876843018213356</v>
      </c>
      <c r="Z238" s="42">
        <f>'2020'!T24</f>
        <v>0.10407632263660016</v>
      </c>
      <c r="AA238" s="42">
        <f>'2020'!U24</f>
        <v>2.5017373175816541E-2</v>
      </c>
      <c r="AB238" s="42">
        <f>'2020'!V24</f>
        <v>2.4743512371756187E-2</v>
      </c>
      <c r="AC238" s="42">
        <f>'2020'!W24</f>
        <v>2.4880442773786364E-2</v>
      </c>
      <c r="AD238" s="43">
        <f>'2020'!X24</f>
        <v>1.8660332080339771E-2</v>
      </c>
      <c r="AE238" s="44" t="str">
        <f>'2020'!Y24</f>
        <v>N/A</v>
      </c>
      <c r="AF238" s="45">
        <f>'2020'!Z24</f>
        <v>98.514184710141507</v>
      </c>
      <c r="AG238" s="45">
        <f>'2020'!AA24</f>
        <v>29.44174649142348</v>
      </c>
      <c r="AH238" s="45">
        <f>'2020'!AB24</f>
        <v>0.19469026548672566</v>
      </c>
      <c r="AI238" s="45">
        <f>'2020'!AC24</f>
        <v>9.3000000000000007</v>
      </c>
      <c r="AJ238" s="45">
        <f t="shared" si="4"/>
        <v>10.1875</v>
      </c>
      <c r="AK238" s="45">
        <f t="shared" si="43"/>
        <v>9.6000000000000002E-2</v>
      </c>
      <c r="AL238" s="45">
        <f>'2020'!AD24</f>
        <v>80.900000000000006</v>
      </c>
      <c r="AM238" s="45">
        <f>'2020'!AE24</f>
        <v>5.03</v>
      </c>
      <c r="AN238" s="46">
        <f>'2020'!AF24</f>
        <v>62.4</v>
      </c>
      <c r="AO238" s="47">
        <f>'2020'!AG24</f>
        <v>0</v>
      </c>
      <c r="AP238" s="48">
        <f>'2020'!AH24</f>
        <v>1</v>
      </c>
      <c r="AQ238" s="48">
        <f>'2020'!AI24</f>
        <v>0</v>
      </c>
      <c r="AR238" s="48">
        <f t="shared" si="85"/>
        <v>4</v>
      </c>
      <c r="AS238" s="48">
        <f>'2020'!AK24</f>
        <v>3</v>
      </c>
      <c r="AT238" s="48">
        <f>'2020'!AL24</f>
        <v>9</v>
      </c>
      <c r="AU238" s="48">
        <f>'2020'!AM24</f>
        <v>2</v>
      </c>
      <c r="AV238" s="48">
        <f>'2020'!AN24</f>
        <v>8</v>
      </c>
      <c r="AW238" s="49" t="str">
        <f t="shared" si="86"/>
        <v>-</v>
      </c>
      <c r="AX238" s="50">
        <f>'2020'!AP24</f>
        <v>0</v>
      </c>
      <c r="AY238" s="55">
        <f>'2020'!AQ24</f>
        <v>0</v>
      </c>
      <c r="AZ238" s="56">
        <f>'2020'!AR24</f>
        <v>2704</v>
      </c>
      <c r="BA238" s="56">
        <f>'2020'!AS24</f>
        <v>0</v>
      </c>
      <c r="BB238" s="56">
        <f>'2020'!AT24</f>
        <v>25</v>
      </c>
      <c r="BC238" s="56">
        <f>'2020'!AU24</f>
        <v>0</v>
      </c>
      <c r="BD238" s="56">
        <f>'2020'!AV24</f>
        <v>0</v>
      </c>
      <c r="BE238" s="57">
        <f>'2020'!AW24</f>
        <v>0</v>
      </c>
      <c r="BF238" s="57">
        <f>'2020'!AX24</f>
        <v>0</v>
      </c>
      <c r="BG238" s="57">
        <f>'2020'!AY24</f>
        <v>0</v>
      </c>
      <c r="BH238" s="57">
        <f>'2020'!AZ24</f>
        <v>0</v>
      </c>
      <c r="BI238" s="56">
        <f>'2020'!BA24</f>
        <v>0</v>
      </c>
      <c r="BJ238" s="56">
        <f>'2020'!BB24</f>
        <v>2491</v>
      </c>
      <c r="BK238" s="56">
        <f>'2020'!BC24</f>
        <v>0</v>
      </c>
      <c r="BL238" s="56">
        <f>'2020'!BD24</f>
        <v>0</v>
      </c>
      <c r="BM238" s="58">
        <f>'2020'!BE24</f>
        <v>13</v>
      </c>
      <c r="BN238" s="55">
        <f>'2020'!BF24</f>
        <v>117</v>
      </c>
      <c r="BO238" s="56">
        <f>'2020'!BG24</f>
        <v>2326</v>
      </c>
      <c r="BP238" s="56">
        <f>'2020'!BH24</f>
        <v>1</v>
      </c>
      <c r="BQ238" s="56">
        <f>'2020'!BI24</f>
        <v>21</v>
      </c>
      <c r="BR238" s="56">
        <f>'2020'!BJ24</f>
        <v>23</v>
      </c>
      <c r="BS238" s="56">
        <f>'2020'!BK24</f>
        <v>4</v>
      </c>
      <c r="BT238" s="57">
        <f>'2020'!BL24</f>
        <v>5.0999999999999996</v>
      </c>
      <c r="BU238" s="57">
        <f>'2020'!BM24</f>
        <v>49.9</v>
      </c>
      <c r="BV238" s="57">
        <f>'2020'!BN24</f>
        <v>2.87</v>
      </c>
      <c r="BW238" s="57">
        <f>'2020'!BO24</f>
        <v>47</v>
      </c>
      <c r="BX238" s="56">
        <f>'2020'!BP24</f>
        <v>0</v>
      </c>
      <c r="BY238" s="56">
        <f>'2020'!BQ24</f>
        <v>2308</v>
      </c>
      <c r="BZ238" s="56">
        <f>'2020'!BR24</f>
        <v>0</v>
      </c>
      <c r="CA238" s="56">
        <f>'2020'!BS24</f>
        <v>0</v>
      </c>
      <c r="CB238" s="58">
        <f>'2020'!BT24</f>
        <v>12</v>
      </c>
      <c r="CC238" s="55">
        <f>'2020'!BU24</f>
        <v>92</v>
      </c>
      <c r="CD238" s="56">
        <f>'2020'!BV24</f>
        <v>2204</v>
      </c>
      <c r="CE238" s="56">
        <f>'2020'!BW24</f>
        <v>1</v>
      </c>
      <c r="CF238" s="56">
        <f>'2020'!BX24</f>
        <v>27</v>
      </c>
      <c r="CG238" s="56">
        <f>'2020'!BY24</f>
        <v>16</v>
      </c>
      <c r="CH238" s="56">
        <f>'2020'!BZ24</f>
        <v>3</v>
      </c>
      <c r="CI238" s="57">
        <f>'2020'!CA24</f>
        <v>5.8</v>
      </c>
      <c r="CJ238" s="57">
        <f>'2020'!CB24</f>
        <v>60.7</v>
      </c>
      <c r="CK238" s="57">
        <f>'2020'!CC24</f>
        <v>3.44</v>
      </c>
      <c r="CL238" s="57">
        <f>'2020'!CD24</f>
        <v>51.1</v>
      </c>
      <c r="CM238" s="56">
        <f>'2020'!CE24</f>
        <v>9</v>
      </c>
      <c r="CN238" s="56">
        <f>'2020'!CF24</f>
        <v>2578</v>
      </c>
      <c r="CO238" s="56">
        <f>'2020'!CG24</f>
        <v>1</v>
      </c>
      <c r="CP238" s="56">
        <f>'2020'!CH24</f>
        <v>0</v>
      </c>
      <c r="CQ238" s="58">
        <f>'2020'!CI24</f>
        <v>16</v>
      </c>
      <c r="CR238" s="55">
        <f>'2020'!CJ24</f>
        <v>743</v>
      </c>
      <c r="CS238" s="56">
        <f>'2020'!CK24</f>
        <v>3062</v>
      </c>
      <c r="CT238" s="56">
        <f>'2020'!CL24</f>
        <v>7</v>
      </c>
      <c r="CU238" s="56">
        <f>'2020'!CM24</f>
        <v>31</v>
      </c>
      <c r="CV238" s="56">
        <f>'2020'!CN24</f>
        <v>80</v>
      </c>
      <c r="CW238" s="56">
        <f>'2020'!CO24</f>
        <v>11</v>
      </c>
      <c r="CX238" s="57">
        <f>'2020'!CP24</f>
        <v>9.3000000000000007</v>
      </c>
      <c r="CY238" s="57">
        <f>'2020'!CQ24</f>
        <v>80.900000000000006</v>
      </c>
      <c r="CZ238" s="57">
        <f>'2020'!CR24</f>
        <v>5.03</v>
      </c>
      <c r="DA238" s="57">
        <f>'2020'!CS24</f>
        <v>62.4</v>
      </c>
      <c r="DB238" s="56">
        <f>'2020'!CT24</f>
        <v>72</v>
      </c>
      <c r="DC238" s="56">
        <f>'2020'!CU24</f>
        <v>2878</v>
      </c>
      <c r="DD238" s="56">
        <f>'2020'!CV24</f>
        <v>3</v>
      </c>
      <c r="DE238" s="56">
        <f>'2020'!CW24</f>
        <v>0</v>
      </c>
      <c r="DF238" s="58">
        <f>'2020'!CX24</f>
        <v>27</v>
      </c>
      <c r="DG238" s="55">
        <f>'2020'!CY24</f>
        <v>878</v>
      </c>
      <c r="DH238" s="56">
        <f>'2020'!CZ24</f>
        <v>3604</v>
      </c>
      <c r="DI238" s="56">
        <f>'2020'!DA24</f>
        <v>6</v>
      </c>
      <c r="DJ238" s="56">
        <f>'2020'!DB24</f>
        <v>42</v>
      </c>
      <c r="DK238" s="56">
        <f>'2020'!DC24</f>
        <v>113</v>
      </c>
      <c r="DL238" s="56">
        <f>'2020'!DD24</f>
        <v>22</v>
      </c>
      <c r="DM238" s="57">
        <f>'2020'!DE24</f>
        <v>7.8</v>
      </c>
      <c r="DN238" s="57">
        <f>'2020'!DF24</f>
        <v>64.7</v>
      </c>
      <c r="DO238" s="57">
        <f>'2020'!DG24</f>
        <v>3.37</v>
      </c>
      <c r="DP238" s="57">
        <f>'2020'!DH24</f>
        <v>51.7</v>
      </c>
      <c r="DQ238" s="56">
        <f>'2020'!DI24</f>
        <v>82</v>
      </c>
      <c r="DR238" s="56">
        <f>'2020'!DJ24</f>
        <v>3314</v>
      </c>
      <c r="DS238" s="56">
        <f>'2020'!DK24</f>
        <v>12</v>
      </c>
      <c r="DT238" s="56">
        <f>'2020'!DL24</f>
        <v>0</v>
      </c>
      <c r="DU238" s="58">
        <f>'2020'!DM24</f>
        <v>27</v>
      </c>
    </row>
    <row r="239" spans="1:125" ht="15.75" customHeight="1" x14ac:dyDescent="0.2">
      <c r="A239" s="33">
        <f t="shared" si="0"/>
        <v>237</v>
      </c>
      <c r="B239" s="11">
        <f>'2023'!A27</f>
        <v>25</v>
      </c>
      <c r="C239" s="11">
        <v>2023</v>
      </c>
      <c r="D239" s="34" t="str">
        <f>'2023'!B27</f>
        <v>Camerun Peoples</v>
      </c>
      <c r="E239" s="14">
        <f>'2023'!C27</f>
        <v>2.1500000000000004</v>
      </c>
      <c r="F239" s="14">
        <f t="shared" si="6"/>
        <v>4.3999999999999995</v>
      </c>
      <c r="G239" s="35">
        <f t="shared" si="2"/>
        <v>-2.0943397337702372</v>
      </c>
      <c r="H239" s="36" t="str">
        <f>'2023'!D27</f>
        <v>App State</v>
      </c>
      <c r="I239" s="37">
        <f>'2023'!E27</f>
        <v>8</v>
      </c>
      <c r="J239" s="38">
        <f>'2023'!F27</f>
        <v>36417</v>
      </c>
      <c r="K239" s="39">
        <f>'2023'!G27</f>
        <v>25.632876712328766</v>
      </c>
      <c r="L239" s="39" t="str">
        <f>'2023'!H27</f>
        <v>RS SR</v>
      </c>
      <c r="M239" s="39">
        <f>'2023'!I27</f>
        <v>23.632876712328766</v>
      </c>
      <c r="N239" s="39" t="str">
        <f t="shared" si="3"/>
        <v>BELL COW</v>
      </c>
      <c r="O239" s="39" t="str">
        <f t="shared" si="9"/>
        <v>3DOWN</v>
      </c>
      <c r="P239" s="37">
        <f>'2023'!J27</f>
        <v>73</v>
      </c>
      <c r="Q239" s="37">
        <f>'2023'!K27</f>
        <v>217</v>
      </c>
      <c r="R239" s="37">
        <f>'2023'!L27</f>
        <v>4.6100000000000003</v>
      </c>
      <c r="S239" s="40">
        <f>'2023'!M27</f>
        <v>0</v>
      </c>
      <c r="T239" s="41">
        <f>'2023'!N27</f>
        <v>2.7924399795675122E-2</v>
      </c>
      <c r="U239" s="42">
        <f>'2023'!O27</f>
        <v>3.7928759894459104E-3</v>
      </c>
      <c r="V239" s="42">
        <f>'2023'!P27</f>
        <v>0.20999262536873156</v>
      </c>
      <c r="W239" s="42">
        <f>'2023'!Q27</f>
        <v>0.15280025898348981</v>
      </c>
      <c r="X239" s="42">
        <f>'2023'!R27</f>
        <v>0.11530014641288433</v>
      </c>
      <c r="Y239" s="42">
        <f>'2023'!S27</f>
        <v>0.16264638589080793</v>
      </c>
      <c r="Z239" s="42">
        <f>'2023'!T27</f>
        <v>0.10572015082902515</v>
      </c>
      <c r="AA239" s="42">
        <f>'2023'!U27</f>
        <v>5.4488098652136505E-3</v>
      </c>
      <c r="AB239" s="42">
        <f>'2023'!V27</f>
        <v>1.2620391896379941E-2</v>
      </c>
      <c r="AC239" s="42">
        <f>'2023'!W27</f>
        <v>1.2620391896379941E-2</v>
      </c>
      <c r="AD239" s="43">
        <f>'2023'!X27</f>
        <v>8.2032547326469623E-3</v>
      </c>
      <c r="AE239" s="44">
        <f>'2023'!Y27</f>
        <v>20.978082191780821</v>
      </c>
      <c r="AF239" s="45">
        <f>'2023'!Z27</f>
        <v>96.091733456663121</v>
      </c>
      <c r="AG239" s="45">
        <f>'2023'!AA27</f>
        <v>28.6265715894164</v>
      </c>
      <c r="AH239" s="45">
        <f>'2023'!AB27</f>
        <v>0.28999999999999998</v>
      </c>
      <c r="AI239" s="45">
        <f>'2023'!AC27</f>
        <v>5.9</v>
      </c>
      <c r="AJ239" s="45">
        <f t="shared" si="4"/>
        <v>7.2</v>
      </c>
      <c r="AK239" s="45">
        <f t="shared" si="43"/>
        <v>4.7619047619047616E-2</v>
      </c>
      <c r="AL239" s="45">
        <f>'2023'!AD27</f>
        <v>131.69999999999999</v>
      </c>
      <c r="AM239" s="45">
        <f>'2023'!AE27</f>
        <v>4.46</v>
      </c>
      <c r="AN239" s="46">
        <f>'2023'!AF27</f>
        <v>41.1</v>
      </c>
      <c r="AO239" s="47">
        <f>'2023'!AG27</f>
        <v>0</v>
      </c>
      <c r="AP239" s="48">
        <f>'2023'!AH27</f>
        <v>0</v>
      </c>
      <c r="AQ239" s="48">
        <f>'2023'!AI27</f>
        <v>3</v>
      </c>
      <c r="AR239" s="48">
        <f t="shared" si="85"/>
        <v>4</v>
      </c>
      <c r="AS239" s="48">
        <f>'2023'!AK27</f>
        <v>8</v>
      </c>
      <c r="AT239" s="48">
        <f>'2023'!AL27</f>
        <v>2</v>
      </c>
      <c r="AU239" s="48">
        <f>'2023'!AM27</f>
        <v>7</v>
      </c>
      <c r="AV239" s="48">
        <f>'2023'!AN27</f>
        <v>7</v>
      </c>
      <c r="AW239" s="49">
        <f>'2023'!AO27</f>
        <v>0</v>
      </c>
      <c r="AX239" s="50">
        <f>'2023'!AP27</f>
        <v>0</v>
      </c>
      <c r="AY239" s="55">
        <f>'2023'!AQ27</f>
        <v>164</v>
      </c>
      <c r="AZ239" s="56">
        <f>'2023'!AR27</f>
        <v>3125</v>
      </c>
      <c r="BA239" s="56">
        <f>'2023'!AS27</f>
        <v>2</v>
      </c>
      <c r="BB239" s="56">
        <f>'2023'!AT27</f>
        <v>31</v>
      </c>
      <c r="BC239" s="56">
        <f>'2023'!AU27</f>
        <v>17</v>
      </c>
      <c r="BD239" s="56">
        <f>'2023'!AV27</f>
        <v>10</v>
      </c>
      <c r="BE239" s="57">
        <f>'2023'!AW27</f>
        <v>9.6</v>
      </c>
      <c r="BF239" s="57">
        <f>'2023'!AX27</f>
        <v>436</v>
      </c>
      <c r="BG239" s="57">
        <f>'2023'!AY27</f>
        <v>7.41</v>
      </c>
      <c r="BH239" s="57">
        <f>'2023'!AZ27</f>
        <v>54.9</v>
      </c>
      <c r="BI239" s="56">
        <f>'2023'!BA27</f>
        <v>0</v>
      </c>
      <c r="BJ239" s="56">
        <f>'2023'!BB27</f>
        <v>2748</v>
      </c>
      <c r="BK239" s="56">
        <f>'2023'!BC27</f>
        <v>0</v>
      </c>
      <c r="BL239" s="56">
        <f>'2023'!BD27</f>
        <v>0</v>
      </c>
      <c r="BM239" s="58">
        <f>'2023'!BE27</f>
        <v>27</v>
      </c>
      <c r="BN239" s="55">
        <f>'2023'!BF27</f>
        <v>23</v>
      </c>
      <c r="BO239" s="56">
        <f>'2023'!BG27</f>
        <v>3240</v>
      </c>
      <c r="BP239" s="56">
        <f>'2023'!BH27</f>
        <v>0</v>
      </c>
      <c r="BQ239" s="56">
        <f>'2023'!BI27</f>
        <v>35</v>
      </c>
      <c r="BR239" s="56">
        <f>'2023'!BJ27</f>
        <v>3</v>
      </c>
      <c r="BS239" s="56">
        <f>'2023'!BK27</f>
        <v>1</v>
      </c>
      <c r="BT239" s="57">
        <f>'2023'!BL27</f>
        <v>7.7</v>
      </c>
      <c r="BU239" s="57">
        <f>'2023'!BM27</f>
        <v>177.8</v>
      </c>
      <c r="BV239" s="57">
        <f>'2023'!BN27</f>
        <v>5.33</v>
      </c>
      <c r="BW239" s="57">
        <f>'2023'!BO27</f>
        <v>73.900000000000006</v>
      </c>
      <c r="BX239" s="56">
        <f>'2023'!BP27</f>
        <v>0</v>
      </c>
      <c r="BY239" s="56">
        <f>'2023'!BQ27</f>
        <v>2824</v>
      </c>
      <c r="BZ239" s="56">
        <f>'2023'!BR27</f>
        <v>0</v>
      </c>
      <c r="CA239" s="56">
        <f>'2023'!BS27</f>
        <v>0</v>
      </c>
      <c r="CB239" s="58">
        <f>'2023'!BT27</f>
        <v>30</v>
      </c>
      <c r="CC239" s="55">
        <f>'2023'!BU27</f>
        <v>1124</v>
      </c>
      <c r="CD239" s="56">
        <f>'2023'!BV27</f>
        <v>3179</v>
      </c>
      <c r="CE239" s="56">
        <f>'2023'!BW27</f>
        <v>12</v>
      </c>
      <c r="CF239" s="56">
        <f>'2023'!BX27</f>
        <v>28</v>
      </c>
      <c r="CG239" s="56">
        <f>'2023'!BY27</f>
        <v>168</v>
      </c>
      <c r="CH239" s="56">
        <f>'2023'!BZ27</f>
        <v>39</v>
      </c>
      <c r="CI239" s="57">
        <f>'2023'!CA27</f>
        <v>6.7</v>
      </c>
      <c r="CJ239" s="57">
        <f>'2023'!CB27</f>
        <v>92.3</v>
      </c>
      <c r="CK239" s="57">
        <f>'2023'!CC27</f>
        <v>4.05</v>
      </c>
      <c r="CL239" s="57">
        <f>'2023'!CD27</f>
        <v>40.5</v>
      </c>
      <c r="CM239" s="56">
        <f>'2023'!CE27</f>
        <v>15</v>
      </c>
      <c r="CN239" s="56">
        <f>'2023'!CF27</f>
        <v>2245</v>
      </c>
      <c r="CO239" s="56">
        <f>'2023'!CG27</f>
        <v>3</v>
      </c>
      <c r="CP239" s="56">
        <f>'2023'!CH27</f>
        <v>0</v>
      </c>
      <c r="CQ239" s="58">
        <f>'2023'!CI27</f>
        <v>21</v>
      </c>
      <c r="CR239" s="55">
        <f>'2023'!CJ27</f>
        <v>925</v>
      </c>
      <c r="CS239" s="56">
        <f>'2023'!CK27</f>
        <v>2691</v>
      </c>
      <c r="CT239" s="56">
        <f>'2023'!CL27</f>
        <v>14</v>
      </c>
      <c r="CU239" s="56">
        <f>'2023'!CM27</f>
        <v>26</v>
      </c>
      <c r="CV239" s="56">
        <f>'2023'!CN27</f>
        <v>166</v>
      </c>
      <c r="CW239" s="56">
        <f>'2023'!CO27</f>
        <v>49</v>
      </c>
      <c r="CX239" s="57">
        <f>'2023'!CP27</f>
        <v>5.6</v>
      </c>
      <c r="CY239" s="57">
        <f>'2023'!CQ27</f>
        <v>109.5</v>
      </c>
      <c r="CZ239" s="57">
        <f>'2023'!CR27</f>
        <v>3.68</v>
      </c>
      <c r="DA239" s="57">
        <f>'2023'!CS27</f>
        <v>41.1</v>
      </c>
      <c r="DB239" s="56">
        <f>'2023'!CT27</f>
        <v>19</v>
      </c>
      <c r="DC239" s="56">
        <f>'2023'!CU27</f>
        <v>3487</v>
      </c>
      <c r="DD239" s="56">
        <f>'2023'!CV27</f>
        <v>2</v>
      </c>
      <c r="DE239" s="56">
        <f>'2023'!CW27</f>
        <v>0</v>
      </c>
      <c r="DF239" s="58">
        <f>'2023'!CX27</f>
        <v>29</v>
      </c>
      <c r="DG239" s="55">
        <f>'2023'!CY27</f>
        <v>592</v>
      </c>
      <c r="DH239" s="56">
        <f>'2023'!CZ27</f>
        <v>2453</v>
      </c>
      <c r="DI239" s="56">
        <f>'2023'!DA27</f>
        <v>5</v>
      </c>
      <c r="DJ239" s="56">
        <f>'2023'!DB27</f>
        <v>27</v>
      </c>
      <c r="DK239" s="56">
        <f>'2023'!DC27</f>
        <v>100</v>
      </c>
      <c r="DL239" s="56">
        <f>'2023'!DD27</f>
        <v>29</v>
      </c>
      <c r="DM239" s="57">
        <f>'2023'!DE27</f>
        <v>5.9</v>
      </c>
      <c r="DN239" s="57">
        <f>'2023'!DF27</f>
        <v>131.69999999999999</v>
      </c>
      <c r="DO239" s="57">
        <f>'2023'!DG27</f>
        <v>4.46</v>
      </c>
      <c r="DP239" s="57">
        <f>'2023'!DH27</f>
        <v>39.9</v>
      </c>
      <c r="DQ239" s="56">
        <f>'2023'!DI27</f>
        <v>38</v>
      </c>
      <c r="DR239" s="56">
        <f>'2023'!DJ27</f>
        <v>3011</v>
      </c>
      <c r="DS239" s="56">
        <f>'2023'!DK27</f>
        <v>5</v>
      </c>
      <c r="DT239" s="56">
        <f>'2023'!DL27</f>
        <v>0</v>
      </c>
      <c r="DU239" s="58">
        <f>'2023'!DM27</f>
        <v>28</v>
      </c>
    </row>
    <row r="240" spans="1:125" ht="15.75" customHeight="1" x14ac:dyDescent="0.2">
      <c r="A240" s="33">
        <f t="shared" si="0"/>
        <v>238</v>
      </c>
      <c r="B240" s="11">
        <f>'2022'!A34</f>
        <v>32</v>
      </c>
      <c r="C240" s="11">
        <v>2022</v>
      </c>
      <c r="D240" s="34" t="str">
        <f>'2022'!B34</f>
        <v>D'Vonte Price</v>
      </c>
      <c r="E240" s="14">
        <f>'2022'!C34</f>
        <v>2.1222222222222222</v>
      </c>
      <c r="F240" s="14">
        <f t="shared" si="6"/>
        <v>4</v>
      </c>
      <c r="G240" s="35">
        <f t="shared" si="2"/>
        <v>-2.1057636975924363</v>
      </c>
      <c r="H240" s="36" t="str">
        <f>'2022'!D34</f>
        <v>FIU</v>
      </c>
      <c r="I240" s="37">
        <f>'2022'!E34</f>
        <v>10</v>
      </c>
      <c r="J240" s="38">
        <f>'2022'!F34</f>
        <v>36313</v>
      </c>
      <c r="K240" s="39">
        <f>'2022'!G34</f>
        <v>25.917808219178081</v>
      </c>
      <c r="L240" s="39" t="str">
        <f>'2022'!H34</f>
        <v>RS SR</v>
      </c>
      <c r="M240" s="39">
        <f>'2022'!I34</f>
        <v>22.920547945205481</v>
      </c>
      <c r="N240" s="39" t="str">
        <f t="shared" si="3"/>
        <v>DYNAMIC</v>
      </c>
      <c r="O240" s="39" t="str">
        <f t="shared" si="9"/>
        <v>3DOWN</v>
      </c>
      <c r="P240" s="37">
        <f>'2022'!J34</f>
        <v>69</v>
      </c>
      <c r="Q240" s="37">
        <f>'2022'!K34</f>
        <v>189</v>
      </c>
      <c r="R240" s="37">
        <f>'2022'!L34</f>
        <v>4.59</v>
      </c>
      <c r="S240" s="40">
        <f>'2022'!M34</f>
        <v>0</v>
      </c>
      <c r="T240" s="41">
        <f>'2022'!N34</f>
        <v>0</v>
      </c>
      <c r="U240" s="42">
        <f>'2022'!O34</f>
        <v>0</v>
      </c>
      <c r="V240" s="42">
        <f>'2022'!P34</f>
        <v>4.1560509554140125E-2</v>
      </c>
      <c r="W240" s="42">
        <f>'2022'!Q34</f>
        <v>0.4237891737891738</v>
      </c>
      <c r="X240" s="42">
        <f>'2022'!R34</f>
        <v>0.17063762196505558</v>
      </c>
      <c r="Y240" s="42">
        <f>'2022'!S34</f>
        <v>0.2972133978771147</v>
      </c>
      <c r="Z240" s="42">
        <f>'2022'!T34</f>
        <v>0.17832803872626882</v>
      </c>
      <c r="AA240" s="42">
        <f>'2022'!U34</f>
        <v>2.2690437601296597E-2</v>
      </c>
      <c r="AB240" s="42">
        <f>'2022'!V34</f>
        <v>2.4512884978001259E-2</v>
      </c>
      <c r="AC240" s="42">
        <f>'2022'!W34</f>
        <v>2.4512884978001259E-2</v>
      </c>
      <c r="AD240" s="43">
        <f>'2022'!X34</f>
        <v>1.4707730986800754E-2</v>
      </c>
      <c r="AE240" s="44">
        <f>'2022'!Y34</f>
        <v>21.276712328767122</v>
      </c>
      <c r="AF240" s="45">
        <f>'2022'!Z34</f>
        <v>85.161059847711627</v>
      </c>
      <c r="AG240" s="45">
        <f>'2022'!AA34</f>
        <v>27.907372400756142</v>
      </c>
      <c r="AH240" s="45">
        <f>'2022'!AB34</f>
        <v>0.28125</v>
      </c>
      <c r="AI240" s="45">
        <f>'2022'!AC34</f>
        <v>6.8</v>
      </c>
      <c r="AJ240" s="45">
        <f t="shared" si="4"/>
        <v>3.1333333333333333</v>
      </c>
      <c r="AK240" s="45">
        <f t="shared" si="43"/>
        <v>7.2463768115942032E-2</v>
      </c>
      <c r="AL240" s="45">
        <f>'2022'!AD34</f>
        <v>106.1</v>
      </c>
      <c r="AM240" s="45">
        <f>'2022'!AE34</f>
        <v>4.1500000000000004</v>
      </c>
      <c r="AN240" s="46">
        <f>'2022'!AF34</f>
        <v>46.3</v>
      </c>
      <c r="AO240" s="47">
        <f>'2022'!AG34</f>
        <v>3</v>
      </c>
      <c r="AP240" s="48">
        <f>'2022'!AH34</f>
        <v>1</v>
      </c>
      <c r="AQ240" s="48">
        <f>'2022'!AI34</f>
        <v>2</v>
      </c>
      <c r="AR240" s="48">
        <f t="shared" si="85"/>
        <v>1</v>
      </c>
      <c r="AS240" s="48">
        <f>'2022'!AK34</f>
        <v>8</v>
      </c>
      <c r="AT240" s="48">
        <f>'2022'!AL34</f>
        <v>6</v>
      </c>
      <c r="AU240" s="48">
        <f>'2022'!AM34</f>
        <v>4</v>
      </c>
      <c r="AV240" s="48">
        <f>'2022'!AN34</f>
        <v>5</v>
      </c>
      <c r="AW240" s="49">
        <f>IF(S240=1,10,IF(S240=2,7,IF(S240=3,6,IF(S240=4,4,IF(S240=5,3,IF(S240=6,2,IF(S240=7,1,IF(S240=0,0,"-"))))))))</f>
        <v>0</v>
      </c>
      <c r="AX240" s="50">
        <f>'2022'!AP34</f>
        <v>0</v>
      </c>
      <c r="AY240" s="55">
        <f>'2022'!AQ34</f>
        <v>0</v>
      </c>
      <c r="AZ240" s="56">
        <f>'2022'!AR34</f>
        <v>2293</v>
      </c>
      <c r="BA240" s="56">
        <f>'2022'!AS34</f>
        <v>0</v>
      </c>
      <c r="BB240" s="56">
        <f>'2022'!AT34</f>
        <v>35</v>
      </c>
      <c r="BC240" s="56">
        <f>'2022'!AU34</f>
        <v>15</v>
      </c>
      <c r="BD240" s="56">
        <f>'2022'!AV34</f>
        <v>4</v>
      </c>
      <c r="BE240" s="57">
        <f>'2022'!AW34</f>
        <v>0</v>
      </c>
      <c r="BF240" s="57">
        <f>'2022'!AX34</f>
        <v>0</v>
      </c>
      <c r="BG240" s="57">
        <f>'2022'!AY34</f>
        <v>0</v>
      </c>
      <c r="BH240" s="57">
        <f>'2022'!AZ34</f>
        <v>0</v>
      </c>
      <c r="BI240" s="56">
        <f>'2022'!BA34</f>
        <v>0</v>
      </c>
      <c r="BJ240" s="56">
        <f>'2022'!BB34</f>
        <v>3580</v>
      </c>
      <c r="BK240" s="56">
        <f>'2022'!BC34</f>
        <v>0</v>
      </c>
      <c r="BL240" s="56">
        <f>'2022'!BD34</f>
        <v>0</v>
      </c>
      <c r="BM240" s="58">
        <f>'2022'!BE34</f>
        <v>17</v>
      </c>
      <c r="BN240" s="55">
        <f>'2022'!BF34</f>
        <v>0</v>
      </c>
      <c r="BO240" s="56">
        <f>'2022'!BG34</f>
        <v>1858</v>
      </c>
      <c r="BP240" s="56">
        <f>'2022'!BH34</f>
        <v>0</v>
      </c>
      <c r="BQ240" s="56">
        <f>'2022'!BI34</f>
        <v>27</v>
      </c>
      <c r="BR240" s="56">
        <f>'2022'!BJ34</f>
        <v>95</v>
      </c>
      <c r="BS240" s="56">
        <f>'2022'!BK34</f>
        <v>13</v>
      </c>
      <c r="BT240" s="57">
        <f>'2022'!BL34</f>
        <v>0</v>
      </c>
      <c r="BU240" s="57">
        <f>'2022'!BM34</f>
        <v>0</v>
      </c>
      <c r="BV240" s="57">
        <f>'2022'!BN34</f>
        <v>0</v>
      </c>
      <c r="BW240" s="57">
        <f>'2022'!BO34</f>
        <v>0</v>
      </c>
      <c r="BX240" s="56">
        <f>'2022'!BP34</f>
        <v>0</v>
      </c>
      <c r="BY240" s="56">
        <f>'2022'!BQ34</f>
        <v>4071</v>
      </c>
      <c r="BZ240" s="56">
        <f>'2022'!BR34</f>
        <v>0</v>
      </c>
      <c r="CA240" s="56">
        <f>'2022'!BS34</f>
        <v>0</v>
      </c>
      <c r="CB240" s="58">
        <f>'2022'!BT34</f>
        <v>25</v>
      </c>
      <c r="CC240" s="55">
        <f>'2022'!BU34</f>
        <v>212</v>
      </c>
      <c r="CD240" s="56">
        <f>'2022'!BV34</f>
        <v>2324</v>
      </c>
      <c r="CE240" s="56">
        <f>'2022'!BW34</f>
        <v>0</v>
      </c>
      <c r="CF240" s="56">
        <f>'2022'!BX34</f>
        <v>18</v>
      </c>
      <c r="CG240" s="56">
        <f>'2022'!BY34</f>
        <v>51</v>
      </c>
      <c r="CH240" s="56">
        <f>'2022'!BZ34</f>
        <v>10</v>
      </c>
      <c r="CI240" s="57">
        <f>'2022'!CA34</f>
        <v>4.2</v>
      </c>
      <c r="CJ240" s="57">
        <f>'2022'!CB34</f>
        <v>56.4</v>
      </c>
      <c r="CK240" s="57">
        <f>'2022'!CC34</f>
        <v>2.65</v>
      </c>
      <c r="CL240" s="57">
        <f>'2022'!CD34</f>
        <v>36.799999999999997</v>
      </c>
      <c r="CM240" s="56">
        <f>'2022'!CE34</f>
        <v>49</v>
      </c>
      <c r="CN240" s="56">
        <f>'2022'!CF34</f>
        <v>3956</v>
      </c>
      <c r="CO240" s="56">
        <f>'2022'!CG34</f>
        <v>30</v>
      </c>
      <c r="CP240" s="56">
        <f>'2022'!CH34</f>
        <v>0</v>
      </c>
      <c r="CQ240" s="58">
        <f>'2022'!CI34</f>
        <v>18</v>
      </c>
      <c r="CR240" s="55">
        <f>'2022'!CJ34</f>
        <v>581</v>
      </c>
      <c r="CS240" s="56">
        <f>'2022'!CK34</f>
        <v>787</v>
      </c>
      <c r="CT240" s="56">
        <f>'2022'!CL34</f>
        <v>4</v>
      </c>
      <c r="CU240" s="56">
        <f>'2022'!CM34</f>
        <v>24</v>
      </c>
      <c r="CV240" s="56">
        <f>'2022'!CN34</f>
        <v>85</v>
      </c>
      <c r="CW240" s="56">
        <f>'2022'!CO34</f>
        <v>23</v>
      </c>
      <c r="CX240" s="57">
        <f>'2022'!CP34</f>
        <v>6.8</v>
      </c>
      <c r="CY240" s="57">
        <f>'2022'!CQ34</f>
        <v>106.1</v>
      </c>
      <c r="CZ240" s="57">
        <f>'2022'!CR34</f>
        <v>4.1500000000000004</v>
      </c>
      <c r="DA240" s="57">
        <f>'2022'!CS34</f>
        <v>46.3</v>
      </c>
      <c r="DB240" s="56">
        <f>'2022'!CT34</f>
        <v>14</v>
      </c>
      <c r="DC240" s="56">
        <f>'2022'!CU34</f>
        <v>617</v>
      </c>
      <c r="DD240" s="56">
        <f>'2022'!CV34</f>
        <v>5</v>
      </c>
      <c r="DE240" s="56">
        <f>'2022'!CW34</f>
        <v>0</v>
      </c>
      <c r="DF240" s="58">
        <f>'2022'!CX34</f>
        <v>5</v>
      </c>
      <c r="DG240" s="55">
        <f>'2022'!CY34</f>
        <v>674</v>
      </c>
      <c r="DH240" s="56">
        <f>'2022'!CZ34</f>
        <v>1225</v>
      </c>
      <c r="DI240" s="56">
        <f>'2022'!DA34</f>
        <v>6</v>
      </c>
      <c r="DJ240" s="56">
        <f>'2022'!DB34</f>
        <v>11</v>
      </c>
      <c r="DK240" s="56">
        <f>'2022'!DC34</f>
        <v>128</v>
      </c>
      <c r="DL240" s="56">
        <f>'2022'!DD34</f>
        <v>36</v>
      </c>
      <c r="DM240" s="57">
        <f>'2022'!DE34</f>
        <v>5.3</v>
      </c>
      <c r="DN240" s="57">
        <f>'2022'!DF34</f>
        <v>95.6</v>
      </c>
      <c r="DO240" s="57">
        <f>'2022'!DG34</f>
        <v>3.3</v>
      </c>
      <c r="DP240" s="57">
        <f>'2022'!DH34</f>
        <v>37.799999999999997</v>
      </c>
      <c r="DQ240" s="56">
        <f>'2022'!DI34</f>
        <v>78</v>
      </c>
      <c r="DR240" s="56">
        <f>'2022'!DJ34</f>
        <v>3182</v>
      </c>
      <c r="DS240" s="56">
        <f>'2022'!DK34</f>
        <v>10</v>
      </c>
      <c r="DT240" s="56">
        <f>'2022'!DL34</f>
        <v>0</v>
      </c>
      <c r="DU240" s="58">
        <f>'2022'!DM34</f>
        <v>20</v>
      </c>
    </row>
    <row r="241" spans="1:125" ht="15.75" customHeight="1" x14ac:dyDescent="0.2">
      <c r="A241" s="33">
        <f t="shared" si="0"/>
        <v>239</v>
      </c>
      <c r="B241" s="11">
        <f>'2023'!A28</f>
        <v>26</v>
      </c>
      <c r="C241" s="11">
        <v>2023</v>
      </c>
      <c r="D241" s="34" t="str">
        <f>'2023'!B28</f>
        <v>SaRodorick Thompson</v>
      </c>
      <c r="E241" s="14">
        <f>'2023'!C28</f>
        <v>2.0777777777777775</v>
      </c>
      <c r="F241" s="14">
        <f t="shared" si="6"/>
        <v>3.5999999999999996</v>
      </c>
      <c r="G241" s="35">
        <f t="shared" si="2"/>
        <v>-2.1240420397079554</v>
      </c>
      <c r="H241" s="36" t="str">
        <f>'2023'!D28</f>
        <v>Texas Tech</v>
      </c>
      <c r="I241" s="37">
        <f>'2023'!E28</f>
        <v>3</v>
      </c>
      <c r="J241" s="38">
        <f>'2023'!F28</f>
        <v>36434</v>
      </c>
      <c r="K241" s="39">
        <f>'2023'!G28</f>
        <v>25.586301369863012</v>
      </c>
      <c r="L241" s="39" t="str">
        <f>'2023'!H28</f>
        <v>RS SR</v>
      </c>
      <c r="M241" s="39">
        <f>'2023'!I28</f>
        <v>23.586301369863012</v>
      </c>
      <c r="N241" s="39" t="str">
        <f t="shared" si="3"/>
        <v>BELL COW</v>
      </c>
      <c r="O241" s="39" t="str">
        <f t="shared" si="9"/>
        <v>SLASHER</v>
      </c>
      <c r="P241" s="37">
        <f>'2023'!J28</f>
        <v>71</v>
      </c>
      <c r="Q241" s="37">
        <f>'2023'!K28</f>
        <v>207</v>
      </c>
      <c r="R241" s="37">
        <f>'2023'!L28</f>
        <v>4.67</v>
      </c>
      <c r="S241" s="40">
        <f>'2023'!M28</f>
        <v>0</v>
      </c>
      <c r="T241" s="41">
        <f>'2023'!N28</f>
        <v>1.9267822736030824E-2</v>
      </c>
      <c r="U241" s="42">
        <f>'2023'!O28</f>
        <v>0.16076323002319209</v>
      </c>
      <c r="V241" s="42">
        <f>'2023'!P28</f>
        <v>0.17112299465240641</v>
      </c>
      <c r="W241" s="42">
        <f>'2023'!Q28</f>
        <v>0.11287223823246878</v>
      </c>
      <c r="X241" s="42">
        <f>'2023'!R28</f>
        <v>0.13354006201860558</v>
      </c>
      <c r="Y241" s="42">
        <f>'2023'!S28</f>
        <v>0.15233152833550601</v>
      </c>
      <c r="Z241" s="42">
        <f>'2023'!T28</f>
        <v>0.13709837550195542</v>
      </c>
      <c r="AA241" s="42">
        <f>'2023'!U28</f>
        <v>3.2001435578418475E-2</v>
      </c>
      <c r="AB241" s="42">
        <f>'2023'!V28</f>
        <v>3.0260648442466623E-2</v>
      </c>
      <c r="AC241" s="42">
        <f>'2023'!W28</f>
        <v>3.1131042010442547E-2</v>
      </c>
      <c r="AD241" s="43">
        <f>'2023'!X28</f>
        <v>2.8017937809398295E-2</v>
      </c>
      <c r="AE241" s="44">
        <f>'2023'!Y28</f>
        <v>19.931506849315067</v>
      </c>
      <c r="AF241" s="45">
        <f>'2023'!Z28</f>
        <v>87.042793156897062</v>
      </c>
      <c r="AG241" s="45">
        <f>'2023'!AA28</f>
        <v>28.867486609799645</v>
      </c>
      <c r="AH241" s="45">
        <f>'2023'!AB28</f>
        <v>0.29710144927536231</v>
      </c>
      <c r="AI241" s="45">
        <f>'2023'!AC28</f>
        <v>4.9000000000000004</v>
      </c>
      <c r="AJ241" s="45">
        <f t="shared" si="4"/>
        <v>5.8850574712643677</v>
      </c>
      <c r="AK241" s="45">
        <f t="shared" si="43"/>
        <v>0.14285714285714285</v>
      </c>
      <c r="AL241" s="45">
        <f>'2023'!AD28</f>
        <v>84.4</v>
      </c>
      <c r="AM241" s="45">
        <f>'2023'!AE28</f>
        <v>3.09</v>
      </c>
      <c r="AN241" s="46">
        <f>'2023'!AF28</f>
        <v>36.5</v>
      </c>
      <c r="AO241" s="47">
        <f>'2023'!AG28</f>
        <v>1</v>
      </c>
      <c r="AP241" s="48">
        <f>'2023'!AH28</f>
        <v>3</v>
      </c>
      <c r="AQ241" s="48">
        <f>'2023'!AI28</f>
        <v>5</v>
      </c>
      <c r="AR241" s="48">
        <f t="shared" si="85"/>
        <v>1</v>
      </c>
      <c r="AS241" s="48">
        <f>'2023'!AK28</f>
        <v>8</v>
      </c>
      <c r="AT241" s="48">
        <f>'2023'!AL28</f>
        <v>0</v>
      </c>
      <c r="AU241" s="48">
        <f>'2023'!AM28</f>
        <v>2</v>
      </c>
      <c r="AV241" s="48">
        <f>'2023'!AN28</f>
        <v>0</v>
      </c>
      <c r="AW241" s="49">
        <f>'2023'!AO28</f>
        <v>0</v>
      </c>
      <c r="AX241" s="50">
        <f>'2023'!AP28</f>
        <v>0</v>
      </c>
      <c r="AY241" s="55">
        <f>'2023'!AQ28</f>
        <v>102</v>
      </c>
      <c r="AZ241" s="56">
        <f>'2023'!AR28</f>
        <v>1581.6000000000001</v>
      </c>
      <c r="BA241" s="56">
        <f>'2023'!AS28</f>
        <v>3</v>
      </c>
      <c r="BB241" s="56">
        <f>'2023'!AT28</f>
        <v>26.400000000000002</v>
      </c>
      <c r="BC241" s="56">
        <f>'2023'!AU28</f>
        <v>23</v>
      </c>
      <c r="BD241" s="56">
        <f>'2023'!AV28</f>
        <v>3</v>
      </c>
      <c r="BE241" s="57">
        <f>'2023'!AW28</f>
        <v>4.4000000000000004</v>
      </c>
      <c r="BF241" s="57">
        <f>'2023'!AX28</f>
        <v>41.7</v>
      </c>
      <c r="BG241" s="57">
        <f>'2023'!AY28</f>
        <v>3.48</v>
      </c>
      <c r="BH241" s="57">
        <f>'2023'!AZ28</f>
        <v>38.200000000000003</v>
      </c>
      <c r="BI241" s="56">
        <f>'2023'!BA28</f>
        <v>10</v>
      </c>
      <c r="BJ241" s="56">
        <f>'2023'!BB28</f>
        <v>4231.2000000000007</v>
      </c>
      <c r="BK241" s="56">
        <f>'2023'!BC28</f>
        <v>0</v>
      </c>
      <c r="BL241" s="56">
        <f>'2023'!BD28</f>
        <v>0</v>
      </c>
      <c r="BM241" s="58">
        <f>'2023'!BE28</f>
        <v>28</v>
      </c>
      <c r="BN241" s="55">
        <f>'2023'!BF28</f>
        <v>763</v>
      </c>
      <c r="BO241" s="56">
        <f>'2023'!BG28</f>
        <v>1795.1999999999998</v>
      </c>
      <c r="BP241" s="56">
        <f>'2023'!BH28</f>
        <v>12</v>
      </c>
      <c r="BQ241" s="56">
        <f>'2023'!BI28</f>
        <v>20.399999999999999</v>
      </c>
      <c r="BR241" s="56">
        <f>'2023'!BJ28</f>
        <v>159</v>
      </c>
      <c r="BS241" s="56">
        <f>'2023'!BK28</f>
        <v>41</v>
      </c>
      <c r="BT241" s="57">
        <f>'2023'!BL28</f>
        <v>4.8</v>
      </c>
      <c r="BU241" s="57">
        <f>'2023'!BM28</f>
        <v>70.900000000000006</v>
      </c>
      <c r="BV241" s="57">
        <f>'2023'!BN28</f>
        <v>2.85</v>
      </c>
      <c r="BW241" s="57">
        <f>'2023'!BO28</f>
        <v>28</v>
      </c>
      <c r="BX241" s="56">
        <f>'2023'!BP28</f>
        <v>152</v>
      </c>
      <c r="BY241" s="56">
        <f>'2023'!BQ28</f>
        <v>3896.3999999999996</v>
      </c>
      <c r="BZ241" s="56">
        <f>'2023'!BR28</f>
        <v>38</v>
      </c>
      <c r="CA241" s="56">
        <f>'2023'!BS28</f>
        <v>0</v>
      </c>
      <c r="CB241" s="58">
        <f>'2023'!BT28</f>
        <v>24</v>
      </c>
      <c r="CC241" s="55">
        <f>'2023'!BU28</f>
        <v>612</v>
      </c>
      <c r="CD241" s="56">
        <f>'2023'!BV28</f>
        <v>1634</v>
      </c>
      <c r="CE241" s="56">
        <f>'2023'!BW28</f>
        <v>8</v>
      </c>
      <c r="CF241" s="56">
        <f>'2023'!BX28</f>
        <v>17</v>
      </c>
      <c r="CG241" s="56">
        <f>'2023'!BY28</f>
        <v>109</v>
      </c>
      <c r="CH241" s="56">
        <f>'2023'!BZ28</f>
        <v>27</v>
      </c>
      <c r="CI241" s="57">
        <f>'2023'!CA28</f>
        <v>5.6</v>
      </c>
      <c r="CJ241" s="57">
        <f>'2023'!CB28</f>
        <v>103.9</v>
      </c>
      <c r="CK241" s="57">
        <f>'2023'!CC28</f>
        <v>3.75</v>
      </c>
      <c r="CL241" s="57">
        <f>'2023'!CD28</f>
        <v>48.4</v>
      </c>
      <c r="CM241" s="56">
        <f>'2023'!CE28</f>
        <v>124</v>
      </c>
      <c r="CN241" s="56">
        <f>'2023'!CF28</f>
        <v>2667</v>
      </c>
      <c r="CO241" s="56">
        <f>'2023'!CG28</f>
        <v>21</v>
      </c>
      <c r="CP241" s="56">
        <f>'2023'!CH28</f>
        <v>0</v>
      </c>
      <c r="CQ241" s="58">
        <f>'2023'!CI28</f>
        <v>18</v>
      </c>
      <c r="CR241" s="55">
        <f>'2023'!CJ28</f>
        <v>504</v>
      </c>
      <c r="CS241" s="56">
        <f>'2023'!CK28</f>
        <v>2069.6</v>
      </c>
      <c r="CT241" s="56">
        <f>'2023'!CL28</f>
        <v>10</v>
      </c>
      <c r="CU241" s="56">
        <f>'2023'!CM28</f>
        <v>29.9</v>
      </c>
      <c r="CV241" s="56">
        <f>'2023'!CN28</f>
        <v>109</v>
      </c>
      <c r="CW241" s="56">
        <f>'2023'!CO28</f>
        <v>24</v>
      </c>
      <c r="CX241" s="57">
        <f>'2023'!CP28</f>
        <v>4.5999999999999996</v>
      </c>
      <c r="CY241" s="57">
        <f>'2023'!CQ28</f>
        <v>68</v>
      </c>
      <c r="CZ241" s="57">
        <f>'2023'!CR28</f>
        <v>2.87</v>
      </c>
      <c r="DA241" s="57">
        <f>'2023'!CS28</f>
        <v>36.5</v>
      </c>
      <c r="DB241" s="56">
        <f>'2023'!CT28</f>
        <v>107</v>
      </c>
      <c r="DC241" s="56">
        <f>'2023'!CU28</f>
        <v>3343.6</v>
      </c>
      <c r="DD241" s="56">
        <f>'2023'!CV28</f>
        <v>5</v>
      </c>
      <c r="DE241" s="56">
        <f>'2023'!CW28</f>
        <v>0</v>
      </c>
      <c r="DF241" s="58">
        <f>'2023'!CX28</f>
        <v>18</v>
      </c>
      <c r="DG241" s="55">
        <f>'2023'!CY28</f>
        <v>682</v>
      </c>
      <c r="DH241" s="56">
        <f>'2023'!CZ28</f>
        <v>2065.7000000000003</v>
      </c>
      <c r="DI241" s="56">
        <f>'2023'!DA28</f>
        <v>7</v>
      </c>
      <c r="DJ241" s="56">
        <f>'2023'!DB28</f>
        <v>28.6</v>
      </c>
      <c r="DK241" s="56">
        <f>'2023'!DC28</f>
        <v>138</v>
      </c>
      <c r="DL241" s="56">
        <f>'2023'!DD28</f>
        <v>41</v>
      </c>
      <c r="DM241" s="57">
        <f>'2023'!DE28</f>
        <v>4.9000000000000004</v>
      </c>
      <c r="DN241" s="57">
        <f>'2023'!DF28</f>
        <v>84.4</v>
      </c>
      <c r="DO241" s="57">
        <f>'2023'!DG28</f>
        <v>3.09</v>
      </c>
      <c r="DP241" s="57">
        <f>'2023'!DH28</f>
        <v>33.4</v>
      </c>
      <c r="DQ241" s="56">
        <f>'2023'!DI28</f>
        <v>119</v>
      </c>
      <c r="DR241" s="56">
        <f>'2023'!DJ28</f>
        <v>3932.5</v>
      </c>
      <c r="DS241" s="56">
        <f>'2023'!DK28</f>
        <v>23</v>
      </c>
      <c r="DT241" s="56">
        <f>'2023'!DL28</f>
        <v>0</v>
      </c>
      <c r="DU241" s="58">
        <f>'2023'!DM28</f>
        <v>26</v>
      </c>
    </row>
    <row r="242" spans="1:125" ht="15.75" customHeight="1" x14ac:dyDescent="0.2">
      <c r="A242" s="33">
        <f t="shared" si="0"/>
        <v>240</v>
      </c>
      <c r="B242" s="11">
        <f>'2020'!A25</f>
        <v>23</v>
      </c>
      <c r="C242" s="11">
        <v>2020</v>
      </c>
      <c r="D242" s="34" t="str">
        <f>'2020'!B25</f>
        <v>JaMycal Hasty</v>
      </c>
      <c r="E242" s="14">
        <f>'2020'!C25</f>
        <v>2</v>
      </c>
      <c r="F242" s="14">
        <f t="shared" si="6"/>
        <v>3.2</v>
      </c>
      <c r="G242" s="35">
        <f t="shared" si="2"/>
        <v>-2.1560291384101133</v>
      </c>
      <c r="H242" s="36" t="str">
        <f>'2020'!D25</f>
        <v>Baylor</v>
      </c>
      <c r="I242" s="37">
        <f>'2020'!E25</f>
        <v>3</v>
      </c>
      <c r="J242" s="38">
        <f>'2020'!F25</f>
        <v>35320</v>
      </c>
      <c r="K242" s="39">
        <f>'2020'!G25</f>
        <v>28.638356164383563</v>
      </c>
      <c r="L242" s="39" t="str">
        <f>'2020'!H25</f>
        <v>RS SR</v>
      </c>
      <c r="M242" s="39">
        <f>'2020'!I25</f>
        <v>23.627397260273973</v>
      </c>
      <c r="N242" s="39" t="str">
        <f t="shared" si="3"/>
        <v>BELL CALF</v>
      </c>
      <c r="O242" s="39" t="str">
        <f t="shared" si="9"/>
        <v>+RECEIVER</v>
      </c>
      <c r="P242" s="37">
        <f>'2020'!J25</f>
        <v>68</v>
      </c>
      <c r="Q242" s="37">
        <f>'2020'!K25</f>
        <v>205</v>
      </c>
      <c r="R242" s="37">
        <f>'2020'!L25</f>
        <v>4.55</v>
      </c>
      <c r="S242" s="40">
        <f>'2020'!M25</f>
        <v>0</v>
      </c>
      <c r="T242" s="41">
        <f>'2020'!N25</f>
        <v>0</v>
      </c>
      <c r="U242" s="42">
        <f>'2020'!O25</f>
        <v>9.5217071376011778E-2</v>
      </c>
      <c r="V242" s="42">
        <f>'2020'!P25</f>
        <v>0.10857735164550401</v>
      </c>
      <c r="W242" s="42">
        <f>'2020'!Q25</f>
        <v>0.10237935656836461</v>
      </c>
      <c r="X242" s="42">
        <f>'2020'!R25</f>
        <v>0.13557024233180817</v>
      </c>
      <c r="Y242" s="42">
        <f>'2020'!S25</f>
        <v>0.13557024233180817</v>
      </c>
      <c r="Z242" s="42">
        <f>'2020'!T25</f>
        <v>0.12201321809862736</v>
      </c>
      <c r="AA242" s="42">
        <f>'2020'!U25</f>
        <v>4.5092838196286469E-2</v>
      </c>
      <c r="AB242" s="42">
        <f>'2020'!V25</f>
        <v>5.1526183141977037E-2</v>
      </c>
      <c r="AC242" s="42">
        <f>'2020'!W25</f>
        <v>5.1526183141977037E-2</v>
      </c>
      <c r="AD242" s="43">
        <f>'2020'!X25</f>
        <v>4.6373564827779337E-2</v>
      </c>
      <c r="AE242" s="44" t="str">
        <f>'2020'!Y25</f>
        <v>N/A</v>
      </c>
      <c r="AF242" s="45">
        <f>'2020'!Z25</f>
        <v>95.661738692057028</v>
      </c>
      <c r="AG242" s="45">
        <f>'2020'!AA25</f>
        <v>31.166738754325259</v>
      </c>
      <c r="AH242" s="45">
        <f>'2020'!AB25</f>
        <v>0.20183486238532111</v>
      </c>
      <c r="AI242" s="45">
        <f>'2020'!AC25</f>
        <v>5.7</v>
      </c>
      <c r="AJ242" s="45">
        <f t="shared" si="4"/>
        <v>7.9508196721311473</v>
      </c>
      <c r="AK242" s="45">
        <f t="shared" si="43"/>
        <v>0.18656716417910449</v>
      </c>
      <c r="AL242" s="45">
        <f>'2020'!AD25</f>
        <v>94.8</v>
      </c>
      <c r="AM242" s="45">
        <f>'2020'!AE25</f>
        <v>3.84</v>
      </c>
      <c r="AN242" s="46">
        <f>'2020'!AF25</f>
        <v>50.2</v>
      </c>
      <c r="AO242" s="47">
        <f>'2020'!AG25</f>
        <v>1</v>
      </c>
      <c r="AP242" s="48">
        <f>'2020'!AH25</f>
        <v>5</v>
      </c>
      <c r="AQ242" s="48">
        <f>'2020'!AI25</f>
        <v>0</v>
      </c>
      <c r="AR242" s="48">
        <f t="shared" si="85"/>
        <v>3</v>
      </c>
      <c r="AS242" s="48">
        <f>'2020'!AK25</f>
        <v>4</v>
      </c>
      <c r="AT242" s="48">
        <f>'2020'!AL25</f>
        <v>1</v>
      </c>
      <c r="AU242" s="48">
        <f>'2020'!AM25</f>
        <v>3</v>
      </c>
      <c r="AV242" s="48">
        <f>'2020'!AN25</f>
        <v>3</v>
      </c>
      <c r="AW242" s="49">
        <f t="shared" ref="AW242:AW244" si="87">IF(S242=1,10,IF(S242=2,7,IF(S242=3,6,IF(S242=4,4,IF(S242=5,3,IF(S242=6,2,IF(S242=7,1,IF(S242=0,0,"-"))))))))</f>
        <v>0</v>
      </c>
      <c r="AX242" s="50">
        <f>'2020'!AP25</f>
        <v>0</v>
      </c>
      <c r="AY242" s="55">
        <f>'2020'!AQ25</f>
        <v>0</v>
      </c>
      <c r="AZ242" s="56">
        <f>'2020'!AR25</f>
        <v>4247</v>
      </c>
      <c r="BA242" s="56">
        <f>'2020'!AS25</f>
        <v>0</v>
      </c>
      <c r="BB242" s="56">
        <f>'2020'!AT25</f>
        <v>41</v>
      </c>
      <c r="BC242" s="56">
        <f>'2020'!AU25</f>
        <v>0</v>
      </c>
      <c r="BD242" s="56">
        <f>'2020'!AV25</f>
        <v>0</v>
      </c>
      <c r="BE242" s="57">
        <f>'2020'!AW25</f>
        <v>0</v>
      </c>
      <c r="BF242" s="57">
        <f>'2020'!AX25</f>
        <v>0</v>
      </c>
      <c r="BG242" s="57">
        <f>'2020'!AY25</f>
        <v>0</v>
      </c>
      <c r="BH242" s="57">
        <f>'2020'!AZ25</f>
        <v>0</v>
      </c>
      <c r="BI242" s="56">
        <f>'2020'!BA25</f>
        <v>0</v>
      </c>
      <c r="BJ242" s="56">
        <f>'2020'!BB25</f>
        <v>3764</v>
      </c>
      <c r="BK242" s="56">
        <f>'2020'!BC25</f>
        <v>0</v>
      </c>
      <c r="BL242" s="56">
        <f>'2020'!BD25</f>
        <v>0</v>
      </c>
      <c r="BM242" s="58">
        <f>'2020'!BE25</f>
        <v>44</v>
      </c>
      <c r="BN242" s="55">
        <f>'2020'!BF25</f>
        <v>621</v>
      </c>
      <c r="BO242" s="56">
        <f>'2020'!BG25</f>
        <v>3143</v>
      </c>
      <c r="BP242" s="56">
        <f>'2020'!BH25</f>
        <v>3</v>
      </c>
      <c r="BQ242" s="56">
        <f>'2020'!BI25</f>
        <v>25</v>
      </c>
      <c r="BR242" s="56">
        <f>'2020'!BJ25</f>
        <v>119</v>
      </c>
      <c r="BS242" s="56">
        <f>'2020'!BK25</f>
        <v>21</v>
      </c>
      <c r="BT242" s="57">
        <f>'2020'!BL25</f>
        <v>5.2</v>
      </c>
      <c r="BU242" s="57">
        <f>'2020'!BM25</f>
        <v>41.2</v>
      </c>
      <c r="BV242" s="57">
        <f>'2020'!BN25</f>
        <v>2.39</v>
      </c>
      <c r="BW242" s="57">
        <f>'2020'!BO25</f>
        <v>28.7</v>
      </c>
      <c r="BX242" s="56">
        <f>'2020'!BP25</f>
        <v>26</v>
      </c>
      <c r="BY242" s="56">
        <f>'2020'!BQ25</f>
        <v>3652</v>
      </c>
      <c r="BZ242" s="56">
        <f>'2020'!BR25</f>
        <v>3</v>
      </c>
      <c r="CA242" s="56">
        <f>'2020'!BS25</f>
        <v>0</v>
      </c>
      <c r="CB242" s="58">
        <f>'2020'!BT25</f>
        <v>33</v>
      </c>
      <c r="CC242" s="55">
        <f>'2020'!BU25</f>
        <v>314</v>
      </c>
      <c r="CD242" s="56">
        <f>'2020'!BV25</f>
        <v>1407</v>
      </c>
      <c r="CE242" s="56">
        <f>'2020'!BW25</f>
        <v>1</v>
      </c>
      <c r="CF242" s="56">
        <f>'2020'!BX25</f>
        <v>10</v>
      </c>
      <c r="CG242" s="56">
        <f>'2020'!BY25</f>
        <v>76</v>
      </c>
      <c r="CH242" s="56">
        <f>'2020'!BZ25</f>
        <v>11</v>
      </c>
      <c r="CI242" s="57">
        <f>'2020'!CA25</f>
        <v>4.0999999999999996</v>
      </c>
      <c r="CJ242" s="57">
        <f>'2020'!CB25</f>
        <v>50</v>
      </c>
      <c r="CK242" s="57">
        <f>'2020'!CC25</f>
        <v>2.66</v>
      </c>
      <c r="CL242" s="57">
        <f>'2020'!CD25</f>
        <v>29</v>
      </c>
      <c r="CM242" s="56">
        <f>'2020'!CE25</f>
        <v>105</v>
      </c>
      <c r="CN242" s="56">
        <f>'2020'!CF25</f>
        <v>2452</v>
      </c>
      <c r="CO242" s="56">
        <f>'2020'!CG25</f>
        <v>25</v>
      </c>
      <c r="CP242" s="56">
        <f>'2020'!CH25</f>
        <v>0</v>
      </c>
      <c r="CQ242" s="58">
        <f>'2020'!CI25</f>
        <v>23</v>
      </c>
      <c r="CR242" s="55">
        <f>'2020'!CJ25</f>
        <v>441</v>
      </c>
      <c r="CS242" s="56">
        <f>'2020'!CK25</f>
        <v>2198</v>
      </c>
      <c r="CT242" s="56">
        <f>'2020'!CL25</f>
        <v>4</v>
      </c>
      <c r="CU242" s="56">
        <f>'2020'!CM25</f>
        <v>25</v>
      </c>
      <c r="CV242" s="56">
        <f>'2020'!CN25</f>
        <v>82</v>
      </c>
      <c r="CW242" s="56">
        <f>'2020'!CO25</f>
        <v>29</v>
      </c>
      <c r="CX242" s="57">
        <f>'2020'!CP25</f>
        <v>5.4</v>
      </c>
      <c r="CY242" s="57">
        <f>'2020'!CQ25</f>
        <v>94.8</v>
      </c>
      <c r="CZ242" s="57">
        <f>'2020'!CR25</f>
        <v>2.77</v>
      </c>
      <c r="DA242" s="57">
        <f>'2020'!CS25</f>
        <v>39.5</v>
      </c>
      <c r="DB242" s="56">
        <f>'2020'!CT25</f>
        <v>170</v>
      </c>
      <c r="DC242" s="56">
        <f>'2020'!CU25</f>
        <v>3770</v>
      </c>
      <c r="DD242" s="56">
        <f>'2020'!CV25</f>
        <v>8</v>
      </c>
      <c r="DE242" s="56">
        <f>'2020'!CW25</f>
        <v>0</v>
      </c>
      <c r="DF242" s="58">
        <f>'2020'!CX25</f>
        <v>22</v>
      </c>
      <c r="DG242" s="55">
        <f>'2020'!CY25</f>
        <v>616</v>
      </c>
      <c r="DH242" s="56">
        <f>'2020'!CZ25</f>
        <v>2330</v>
      </c>
      <c r="DI242" s="56">
        <f>'2020'!DA25</f>
        <v>7</v>
      </c>
      <c r="DJ242" s="56">
        <f>'2020'!DB25</f>
        <v>35</v>
      </c>
      <c r="DK242" s="56">
        <f>'2020'!DC25</f>
        <v>109</v>
      </c>
      <c r="DL242" s="56">
        <f>'2020'!DD25</f>
        <v>22</v>
      </c>
      <c r="DM242" s="57">
        <f>'2020'!DE25</f>
        <v>5.7</v>
      </c>
      <c r="DN242" s="57">
        <f>'2020'!DF25</f>
        <v>80.3</v>
      </c>
      <c r="DO242" s="57">
        <f>'2020'!DG25</f>
        <v>3.84</v>
      </c>
      <c r="DP242" s="57">
        <f>'2020'!DH25</f>
        <v>50.2</v>
      </c>
      <c r="DQ242" s="56">
        <f>'2020'!DI25</f>
        <v>184</v>
      </c>
      <c r="DR242" s="56">
        <f>'2020'!DJ25</f>
        <v>3571</v>
      </c>
      <c r="DS242" s="56">
        <f>'2020'!DK25</f>
        <v>25</v>
      </c>
      <c r="DT242" s="56">
        <f>'2020'!DL25</f>
        <v>0</v>
      </c>
      <c r="DU242" s="58">
        <f>'2020'!DM25</f>
        <v>24</v>
      </c>
    </row>
    <row r="243" spans="1:125" ht="15.75" customHeight="1" x14ac:dyDescent="0.2">
      <c r="A243" s="33">
        <f t="shared" si="0"/>
        <v>241</v>
      </c>
      <c r="B243" s="11">
        <f>'2017'!A29</f>
        <v>27</v>
      </c>
      <c r="C243" s="11">
        <v>2017</v>
      </c>
      <c r="D243" s="34" t="str">
        <f>'2017'!B29</f>
        <v>De'Veon Smith</v>
      </c>
      <c r="E243" s="14">
        <f>'2017'!C29</f>
        <v>1.9388888888888887</v>
      </c>
      <c r="F243" s="14">
        <f t="shared" si="6"/>
        <v>2.8000000000000003</v>
      </c>
      <c r="G243" s="35">
        <f t="shared" si="2"/>
        <v>-2.1811618588189519</v>
      </c>
      <c r="H243" s="36" t="str">
        <f>'2017'!D29</f>
        <v>Michigan</v>
      </c>
      <c r="I243" s="37">
        <f>'2017'!E29</f>
        <v>2</v>
      </c>
      <c r="J243" s="38">
        <f>'2017'!F29</f>
        <v>34646</v>
      </c>
      <c r="K243" s="39">
        <f>'2017'!G29</f>
        <v>30.484931506849314</v>
      </c>
      <c r="L243" s="39" t="str">
        <f>'2017'!H29</f>
        <v>SR</v>
      </c>
      <c r="M243" s="39">
        <f>'2017'!I29</f>
        <v>22.482191780821918</v>
      </c>
      <c r="N243" s="39" t="str">
        <f t="shared" si="3"/>
        <v>BELL COW</v>
      </c>
      <c r="O243" s="39" t="str">
        <f t="shared" si="9"/>
        <v>PLODDER</v>
      </c>
      <c r="P243" s="37">
        <f>'2017'!J29</f>
        <v>71</v>
      </c>
      <c r="Q243" s="37">
        <f>'2017'!K29</f>
        <v>223</v>
      </c>
      <c r="R243" s="37">
        <f>'2017'!L29</f>
        <v>4.8499999999999996</v>
      </c>
      <c r="S243" s="59">
        <f>'2017'!M29</f>
        <v>0</v>
      </c>
      <c r="T243" s="41">
        <f>'2017'!N29</f>
        <v>0</v>
      </c>
      <c r="U243" s="42">
        <f>'2017'!O29</f>
        <v>2.4098867147270855E-2</v>
      </c>
      <c r="V243" s="42">
        <f>'2017'!P29</f>
        <v>0.13638638638638639</v>
      </c>
      <c r="W243" s="42">
        <f>'2017'!Q29</f>
        <v>0.17757917233339809</v>
      </c>
      <c r="X243" s="42">
        <f>'2017'!R29</f>
        <v>0.16509775524981898</v>
      </c>
      <c r="Y243" s="42">
        <f>'2017'!S29</f>
        <v>0.17133846379160855</v>
      </c>
      <c r="Z243" s="42">
        <f>'2017'!T29</f>
        <v>0.17133846379160855</v>
      </c>
      <c r="AA243" s="42">
        <f>'2017'!U29</f>
        <v>5.145631067961165E-2</v>
      </c>
      <c r="AB243" s="42">
        <f>'2017'!V29</f>
        <v>2.3947750362844702E-2</v>
      </c>
      <c r="AC243" s="42">
        <f>'2017'!W29</f>
        <v>3.7702030521228176E-2</v>
      </c>
      <c r="AD243" s="43">
        <f>'2017'!X29</f>
        <v>3.7702030521228176E-2</v>
      </c>
      <c r="AE243" s="44">
        <f>'2017'!Y29</f>
        <v>20.824657534246576</v>
      </c>
      <c r="AF243" s="45">
        <f>'2017'!Z29</f>
        <v>80.606099127812882</v>
      </c>
      <c r="AG243" s="45">
        <f>'2017'!AA29</f>
        <v>31.098789922634399</v>
      </c>
      <c r="AH243" s="45">
        <f>'2017'!AB29</f>
        <v>0.23204419889502761</v>
      </c>
      <c r="AI243" s="45">
        <f>'2017'!AC29</f>
        <v>4.8</v>
      </c>
      <c r="AJ243" s="45">
        <f t="shared" si="4"/>
        <v>6.6052631578947372</v>
      </c>
      <c r="AK243" s="45">
        <f t="shared" si="43"/>
        <v>8.1218274111675121E-2</v>
      </c>
      <c r="AL243" s="45">
        <f>'2017'!AD29</f>
        <v>74.900000000000006</v>
      </c>
      <c r="AM243" s="45">
        <f>'2017'!AE29</f>
        <v>3.03</v>
      </c>
      <c r="AN243" s="46">
        <f>'2017'!AF29</f>
        <v>34.9</v>
      </c>
      <c r="AO243" s="47">
        <f>'2017'!AG29</f>
        <v>3</v>
      </c>
      <c r="AP243" s="48">
        <f>'2017'!AH29</f>
        <v>4</v>
      </c>
      <c r="AQ243" s="48">
        <f>'2017'!AI29</f>
        <v>3</v>
      </c>
      <c r="AR243" s="48">
        <f t="shared" si="85"/>
        <v>0</v>
      </c>
      <c r="AS243" s="48">
        <f>'2017'!AK29</f>
        <v>5</v>
      </c>
      <c r="AT243" s="48">
        <f>'2017'!AL29</f>
        <v>0</v>
      </c>
      <c r="AU243" s="48">
        <f>'2017'!AM29</f>
        <v>1</v>
      </c>
      <c r="AV243" s="48">
        <f>'2017'!AN29</f>
        <v>0</v>
      </c>
      <c r="AW243" s="49">
        <f t="shared" si="87"/>
        <v>0</v>
      </c>
      <c r="AX243" s="50">
        <f>'2017'!AP29</f>
        <v>0</v>
      </c>
      <c r="AY243" s="55">
        <f>'2017'!AQ29</f>
        <v>0</v>
      </c>
      <c r="AZ243" s="56">
        <f>'2017'!AR29</f>
        <v>2389</v>
      </c>
      <c r="BA243" s="56">
        <f>'2017'!AS29</f>
        <v>0</v>
      </c>
      <c r="BB243" s="56">
        <f>'2017'!AT29</f>
        <v>0</v>
      </c>
      <c r="BC243" s="56">
        <f>'2017'!AU29</f>
        <v>0</v>
      </c>
      <c r="BD243" s="56">
        <f>'2017'!AV29</f>
        <v>0</v>
      </c>
      <c r="BE243" s="57">
        <f>'2017'!AW29</f>
        <v>0</v>
      </c>
      <c r="BF243" s="57">
        <f>'2017'!AX29</f>
        <v>0</v>
      </c>
      <c r="BG243" s="57">
        <f>'2017'!AY29</f>
        <v>0</v>
      </c>
      <c r="BH243" s="57">
        <f>'2017'!AZ29</f>
        <v>0</v>
      </c>
      <c r="BI243" s="56">
        <f>'2017'!BA29</f>
        <v>0</v>
      </c>
      <c r="BJ243" s="56">
        <f>'2017'!BB29</f>
        <v>2591</v>
      </c>
      <c r="BK243" s="56">
        <f>'2017'!BC29</f>
        <v>0</v>
      </c>
      <c r="BL243" s="56">
        <f>'2017'!BD29</f>
        <v>0</v>
      </c>
      <c r="BM243" s="58">
        <f>'2017'!BE29</f>
        <v>0</v>
      </c>
      <c r="BN243" s="55">
        <f>'2017'!BF29</f>
        <v>117</v>
      </c>
      <c r="BO243" s="56">
        <f>'2017'!BG29</f>
        <v>1634</v>
      </c>
      <c r="BP243" s="56">
        <f>'2017'!BH29</f>
        <v>0</v>
      </c>
      <c r="BQ243" s="56">
        <f>'2017'!BI29</f>
        <v>0</v>
      </c>
      <c r="BR243" s="56">
        <f>'2017'!BJ29</f>
        <v>0</v>
      </c>
      <c r="BS243" s="56">
        <f>'2017'!BK29</f>
        <v>0</v>
      </c>
      <c r="BT243" s="57">
        <f>'2017'!BL29</f>
        <v>0</v>
      </c>
      <c r="BU243" s="57">
        <f>'2017'!BM29</f>
        <v>0</v>
      </c>
      <c r="BV243" s="57">
        <f>'2017'!BN29</f>
        <v>0</v>
      </c>
      <c r="BW243" s="57">
        <f>'2017'!BO29</f>
        <v>0</v>
      </c>
      <c r="BX243" s="56">
        <f>'2017'!BP29</f>
        <v>0</v>
      </c>
      <c r="BY243" s="56">
        <f>'2017'!BQ29</f>
        <v>3221</v>
      </c>
      <c r="BZ243" s="56">
        <f>'2017'!BR29</f>
        <v>0</v>
      </c>
      <c r="CA243" s="56">
        <f>'2017'!BS29</f>
        <v>0</v>
      </c>
      <c r="CB243" s="58">
        <f>'2017'!BT29</f>
        <v>0</v>
      </c>
      <c r="CC243" s="55">
        <f>'2017'!BU29</f>
        <v>519</v>
      </c>
      <c r="CD243" s="56">
        <f>'2017'!BV29</f>
        <v>1954</v>
      </c>
      <c r="CE243" s="56">
        <f>'2017'!BW29</f>
        <v>6</v>
      </c>
      <c r="CF243" s="56">
        <f>'2017'!BX29</f>
        <v>0</v>
      </c>
      <c r="CG243" s="56">
        <f>'2017'!BY29</f>
        <v>108</v>
      </c>
      <c r="CH243" s="56">
        <f>'2017'!BZ29</f>
        <v>21</v>
      </c>
      <c r="CI243" s="57">
        <f>'2017'!CA29</f>
        <v>4.8</v>
      </c>
      <c r="CJ243" s="57">
        <f>'2017'!CB29</f>
        <v>56.1</v>
      </c>
      <c r="CK243" s="57">
        <f>'2017'!CC29</f>
        <v>2.96</v>
      </c>
      <c r="CL243" s="57">
        <f>'2017'!CD29</f>
        <v>32.6</v>
      </c>
      <c r="CM243" s="56">
        <f>'2017'!CE29</f>
        <v>26</v>
      </c>
      <c r="CN243" s="56">
        <f>'2017'!CF29</f>
        <v>2042</v>
      </c>
      <c r="CO243" s="56">
        <f>'2017'!CG29</f>
        <v>3</v>
      </c>
      <c r="CP243" s="56">
        <f>'2017'!CH29</f>
        <v>0</v>
      </c>
      <c r="CQ243" s="58">
        <f>'2017'!CI29</f>
        <v>0</v>
      </c>
      <c r="CR243" s="55">
        <f>'2017'!CJ29</f>
        <v>755</v>
      </c>
      <c r="CS243" s="56">
        <f>'2017'!CK29</f>
        <v>2057</v>
      </c>
      <c r="CT243" s="56">
        <f>'2017'!CL29</f>
        <v>5</v>
      </c>
      <c r="CU243" s="56">
        <f>'2017'!CM29</f>
        <v>0</v>
      </c>
      <c r="CV243" s="56">
        <f>'2017'!CN29</f>
        <v>180</v>
      </c>
      <c r="CW243" s="56">
        <f>'2017'!CO29</f>
        <v>44</v>
      </c>
      <c r="CX243" s="57">
        <f>'2017'!CP29</f>
        <v>4.2</v>
      </c>
      <c r="CY243" s="57">
        <f>'2017'!CQ29</f>
        <v>74.900000000000006</v>
      </c>
      <c r="CZ243" s="57">
        <f>'2017'!CR29</f>
        <v>2.87</v>
      </c>
      <c r="DA243" s="57">
        <f>'2017'!CS29</f>
        <v>30.7</v>
      </c>
      <c r="DB243" s="56">
        <f>'2017'!CT29</f>
        <v>159</v>
      </c>
      <c r="DC243" s="56">
        <f>'2017'!CU29</f>
        <v>3090</v>
      </c>
      <c r="DD243" s="56">
        <f>'2017'!CV29</f>
        <v>19</v>
      </c>
      <c r="DE243" s="56">
        <f>'2017'!CW29</f>
        <v>0</v>
      </c>
      <c r="DF243" s="58">
        <f>'2017'!CX29</f>
        <v>0</v>
      </c>
      <c r="DG243" s="55">
        <f>'2017'!CY29</f>
        <v>846</v>
      </c>
      <c r="DH243" s="56">
        <f>'2017'!CZ29</f>
        <v>2768</v>
      </c>
      <c r="DI243" s="56">
        <f>'2017'!DA29</f>
        <v>10</v>
      </c>
      <c r="DJ243" s="56">
        <f>'2017'!DB29</f>
        <v>0</v>
      </c>
      <c r="DK243" s="56">
        <f>'2017'!DC29</f>
        <v>181</v>
      </c>
      <c r="DL243" s="56">
        <f>'2017'!DD29</f>
        <v>42</v>
      </c>
      <c r="DM243" s="57">
        <f>'2017'!DE29</f>
        <v>4.7</v>
      </c>
      <c r="DN243" s="57">
        <f>'2017'!DF29</f>
        <v>73.900000000000006</v>
      </c>
      <c r="DO243" s="57">
        <f>'2017'!DG29</f>
        <v>3.03</v>
      </c>
      <c r="DP243" s="57">
        <f>'2017'!DH29</f>
        <v>34.9</v>
      </c>
      <c r="DQ243" s="56">
        <f>'2017'!DI29</f>
        <v>66</v>
      </c>
      <c r="DR243" s="56">
        <f>'2017'!DJ29</f>
        <v>2756</v>
      </c>
      <c r="DS243" s="56">
        <f>'2017'!DK29</f>
        <v>16</v>
      </c>
      <c r="DT243" s="56">
        <f>'2017'!DL29</f>
        <v>0</v>
      </c>
      <c r="DU243" s="58">
        <f>'2017'!DM29</f>
        <v>0</v>
      </c>
    </row>
    <row r="244" spans="1:125" ht="15.75" customHeight="1" x14ac:dyDescent="0.2">
      <c r="A244" s="33">
        <f t="shared" si="0"/>
        <v>242</v>
      </c>
      <c r="B244" s="11">
        <f>'2018'!A27</f>
        <v>25</v>
      </c>
      <c r="C244" s="11">
        <v>2018</v>
      </c>
      <c r="D244" s="34" t="str">
        <f>'2018'!B27</f>
        <v>Jeff Wilson Jr.</v>
      </c>
      <c r="E244" s="14">
        <f>'2018'!C27</f>
        <v>1.9055555555555554</v>
      </c>
      <c r="F244" s="14">
        <f t="shared" si="6"/>
        <v>2.4</v>
      </c>
      <c r="G244" s="35">
        <f t="shared" si="2"/>
        <v>-2.1948706154055908</v>
      </c>
      <c r="H244" s="36" t="str">
        <f>'2018'!D27</f>
        <v>North Texas</v>
      </c>
      <c r="I244" s="37">
        <f>'2018'!E27</f>
        <v>10</v>
      </c>
      <c r="J244" s="38">
        <f>'2018'!F27</f>
        <v>35019</v>
      </c>
      <c r="K244" s="39">
        <f>'2018'!G27</f>
        <v>29.463013698630139</v>
      </c>
      <c r="L244" s="39" t="str">
        <f>'2018'!H27</f>
        <v>SR</v>
      </c>
      <c r="M244" s="39">
        <f>'2018'!I27</f>
        <v>22.457534246575342</v>
      </c>
      <c r="N244" s="39" t="str">
        <f t="shared" si="3"/>
        <v>BELL COW</v>
      </c>
      <c r="O244" s="39" t="str">
        <f t="shared" si="9"/>
        <v>SLASHER</v>
      </c>
      <c r="P244" s="37">
        <f>'2018'!J27</f>
        <v>71</v>
      </c>
      <c r="Q244" s="37">
        <f>'2018'!K27</f>
        <v>210</v>
      </c>
      <c r="R244" s="37">
        <f>'2018'!L27</f>
        <v>4.57</v>
      </c>
      <c r="S244" s="40">
        <f>'2018'!M27</f>
        <v>0</v>
      </c>
      <c r="T244" s="41">
        <f>'2018'!N27</f>
        <v>0</v>
      </c>
      <c r="U244" s="42">
        <f>'2018'!O27</f>
        <v>6.8164411539443456E-2</v>
      </c>
      <c r="V244" s="42">
        <f>'2018'!P27</f>
        <v>0.23639677167404322</v>
      </c>
      <c r="W244" s="42">
        <f>'2018'!Q27</f>
        <v>0.2644014401440144</v>
      </c>
      <c r="X244" s="42">
        <f>'2018'!R27</f>
        <v>0.21551994973295632</v>
      </c>
      <c r="Y244" s="42">
        <f>'2018'!S27</f>
        <v>0.23996069493848537</v>
      </c>
      <c r="Z244" s="42">
        <f>'2018'!T27</f>
        <v>0.14397641696309121</v>
      </c>
      <c r="AA244" s="42">
        <f>'2018'!U27</f>
        <v>9.1211225997045786E-2</v>
      </c>
      <c r="AB244" s="42">
        <f>'2018'!V27</f>
        <v>4.0381791483113071E-2</v>
      </c>
      <c r="AC244" s="42">
        <f>'2018'!W27</f>
        <v>6.5796508740079432E-2</v>
      </c>
      <c r="AD244" s="43">
        <f>'2018'!X27</f>
        <v>3.9477905244047658E-2</v>
      </c>
      <c r="AE244" s="44">
        <f>'2018'!Y27</f>
        <v>19.802739726027397</v>
      </c>
      <c r="AF244" s="45">
        <f>'2018'!Z27</f>
        <v>96.290732421968798</v>
      </c>
      <c r="AG244" s="45">
        <f>'2018'!AA27</f>
        <v>29.28585598095616</v>
      </c>
      <c r="AH244" s="45">
        <f>'2018'!AB27</f>
        <v>0.19680851063829788</v>
      </c>
      <c r="AI244" s="45">
        <f>'2018'!AC27</f>
        <v>6.4</v>
      </c>
      <c r="AJ244" s="45">
        <f t="shared" si="4"/>
        <v>7.5714285714285712</v>
      </c>
      <c r="AK244" s="45">
        <f t="shared" si="43"/>
        <v>0.11320754716981132</v>
      </c>
      <c r="AL244" s="45">
        <f>'2018'!AD27</f>
        <v>73</v>
      </c>
      <c r="AM244" s="45">
        <f>'2018'!AE27</f>
        <v>3.52</v>
      </c>
      <c r="AN244" s="46">
        <f>'2018'!AF27</f>
        <v>51</v>
      </c>
      <c r="AO244" s="47">
        <f>'2018'!AG27</f>
        <v>1</v>
      </c>
      <c r="AP244" s="48">
        <f>'2018'!AH27</f>
        <v>4</v>
      </c>
      <c r="AQ244" s="48">
        <f>'2018'!AI27</f>
        <v>5</v>
      </c>
      <c r="AR244" s="48">
        <f t="shared" si="85"/>
        <v>4</v>
      </c>
      <c r="AS244" s="48">
        <f>'2018'!AK27</f>
        <v>3</v>
      </c>
      <c r="AT244" s="48">
        <f>'2018'!AL27</f>
        <v>4</v>
      </c>
      <c r="AU244" s="48">
        <f>'2018'!AM27</f>
        <v>1</v>
      </c>
      <c r="AV244" s="48">
        <f>'2018'!AN27</f>
        <v>2</v>
      </c>
      <c r="AW244" s="49">
        <f t="shared" si="87"/>
        <v>0</v>
      </c>
      <c r="AX244" s="50">
        <f>'2018'!AP27</f>
        <v>0</v>
      </c>
      <c r="AY244" s="55">
        <f>'2018'!AQ27</f>
        <v>0</v>
      </c>
      <c r="AZ244" s="56">
        <f>'2018'!AR27</f>
        <v>2349</v>
      </c>
      <c r="BA244" s="56">
        <f>'2018'!AS27</f>
        <v>0</v>
      </c>
      <c r="BB244" s="56">
        <f>'2018'!AT27</f>
        <v>0</v>
      </c>
      <c r="BC244" s="56">
        <f>'2018'!AU27</f>
        <v>0</v>
      </c>
      <c r="BD244" s="56">
        <f>'2018'!AV27</f>
        <v>0</v>
      </c>
      <c r="BE244" s="57">
        <f>'2018'!AW27</f>
        <v>0</v>
      </c>
      <c r="BF244" s="57">
        <f>'2018'!AX27</f>
        <v>0</v>
      </c>
      <c r="BG244" s="57">
        <f>'2018'!AY27</f>
        <v>0</v>
      </c>
      <c r="BH244" s="57">
        <f>'2018'!AZ27</f>
        <v>0</v>
      </c>
      <c r="BI244" s="56">
        <f>'2018'!BA27</f>
        <v>0</v>
      </c>
      <c r="BJ244" s="56">
        <f>'2018'!BB27</f>
        <v>2987</v>
      </c>
      <c r="BK244" s="56">
        <f>'2018'!BC27</f>
        <v>0</v>
      </c>
      <c r="BL244" s="56">
        <f>'2018'!BD27</f>
        <v>0</v>
      </c>
      <c r="BM244" s="58">
        <f>'2018'!BE27</f>
        <v>0</v>
      </c>
      <c r="BN244" s="55">
        <f>'2018'!BF27</f>
        <v>226</v>
      </c>
      <c r="BO244" s="56">
        <f>'2018'!BG27</f>
        <v>1838</v>
      </c>
      <c r="BP244" s="56">
        <f>'2018'!BH27</f>
        <v>1</v>
      </c>
      <c r="BQ244" s="56">
        <f>'2018'!BI27</f>
        <v>0</v>
      </c>
      <c r="BR244" s="56">
        <f>'2018'!BJ27</f>
        <v>49</v>
      </c>
      <c r="BS244" s="56">
        <f>'2018'!BK27</f>
        <v>14</v>
      </c>
      <c r="BT244" s="57">
        <f>'2018'!BL27</f>
        <v>4.5999999999999996</v>
      </c>
      <c r="BU244" s="57">
        <f>'2018'!BM27</f>
        <v>85.7</v>
      </c>
      <c r="BV244" s="57">
        <f>'2018'!BN27</f>
        <v>2.57</v>
      </c>
      <c r="BW244" s="57">
        <f>'2018'!BO27</f>
        <v>16.8</v>
      </c>
      <c r="BX244" s="56">
        <f>'2018'!BP27</f>
        <v>41</v>
      </c>
      <c r="BY244" s="56">
        <f>'2018'!BQ27</f>
        <v>2079</v>
      </c>
      <c r="BZ244" s="56">
        <f>'2018'!BR27</f>
        <v>5</v>
      </c>
      <c r="CA244" s="56">
        <f>'2018'!BS27</f>
        <v>0</v>
      </c>
      <c r="CB244" s="58">
        <f>'2018'!BT27</f>
        <v>0</v>
      </c>
      <c r="CC244" s="55">
        <f>'2018'!BU27</f>
        <v>831</v>
      </c>
      <c r="CD244" s="56">
        <f>'2018'!BV27</f>
        <v>1904</v>
      </c>
      <c r="CE244" s="56">
        <f>'2018'!BW27</f>
        <v>1</v>
      </c>
      <c r="CF244" s="56">
        <f>'2018'!BX27</f>
        <v>0</v>
      </c>
      <c r="CG244" s="56">
        <f>'2018'!BY27</f>
        <v>155</v>
      </c>
      <c r="CH244" s="56">
        <f>'2018'!BZ27</f>
        <v>28</v>
      </c>
      <c r="CI244" s="57">
        <f>'2018'!CA27</f>
        <v>5.4</v>
      </c>
      <c r="CJ244" s="57">
        <f>'2018'!CB27</f>
        <v>57.6</v>
      </c>
      <c r="CK244" s="57">
        <f>'2018'!CC27</f>
        <v>2.92</v>
      </c>
      <c r="CL244" s="57">
        <f>'2018'!CD27</f>
        <v>34.799999999999997</v>
      </c>
      <c r="CM244" s="56">
        <f>'2018'!CE27</f>
        <v>77</v>
      </c>
      <c r="CN244" s="56">
        <f>'2018'!CF27</f>
        <v>1937</v>
      </c>
      <c r="CO244" s="56">
        <f>'2018'!CG27</f>
        <v>12</v>
      </c>
      <c r="CP244" s="56">
        <f>'2018'!CH27</f>
        <v>0</v>
      </c>
      <c r="CQ244" s="58">
        <f>'2018'!CI27</f>
        <v>0</v>
      </c>
      <c r="CR244" s="55">
        <f>'2018'!CJ27</f>
        <v>928</v>
      </c>
      <c r="CS244" s="56">
        <f>'2018'!CK27</f>
        <v>1736</v>
      </c>
      <c r="CT244" s="56">
        <f>'2018'!CL27</f>
        <v>14</v>
      </c>
      <c r="CU244" s="56">
        <f>'2018'!CM27</f>
        <v>0</v>
      </c>
      <c r="CV244" s="56">
        <f>'2018'!CN27</f>
        <v>170</v>
      </c>
      <c r="CW244" s="56">
        <f>'2018'!CO27</f>
        <v>27</v>
      </c>
      <c r="CX244" s="57">
        <f>'2018'!CP27</f>
        <v>5.5</v>
      </c>
      <c r="CY244" s="57">
        <f>'2018'!CQ27</f>
        <v>40.9</v>
      </c>
      <c r="CZ244" s="57">
        <f>'2018'!CR27</f>
        <v>2.54</v>
      </c>
      <c r="DA244" s="57">
        <f>'2018'!CS27</f>
        <v>42.8</v>
      </c>
      <c r="DB244" s="56">
        <f>'2018'!CT27</f>
        <v>247</v>
      </c>
      <c r="DC244" s="56">
        <f>'2018'!CU27</f>
        <v>2708</v>
      </c>
      <c r="DD244" s="56">
        <f>'2018'!CV27</f>
        <v>29</v>
      </c>
      <c r="DE244" s="56">
        <f>'2018'!CW27</f>
        <v>0</v>
      </c>
      <c r="DF244" s="58">
        <f>'2018'!CX27</f>
        <v>0</v>
      </c>
      <c r="DG244" s="55">
        <f>'2018'!CY27</f>
        <v>1207</v>
      </c>
      <c r="DH244" s="56">
        <f>'2018'!CZ27</f>
        <v>2280</v>
      </c>
      <c r="DI244" s="56">
        <f>'2018'!DA27</f>
        <v>16</v>
      </c>
      <c r="DJ244" s="56">
        <f>'2018'!DB27</f>
        <v>0</v>
      </c>
      <c r="DK244" s="56">
        <f>'2018'!DC27</f>
        <v>188</v>
      </c>
      <c r="DL244" s="56">
        <f>'2018'!DD27</f>
        <v>37</v>
      </c>
      <c r="DM244" s="57">
        <f>'2018'!DE27</f>
        <v>6.4</v>
      </c>
      <c r="DN244" s="57">
        <f>'2018'!DF27</f>
        <v>73</v>
      </c>
      <c r="DO244" s="57">
        <f>'2018'!DG27</f>
        <v>3.52</v>
      </c>
      <c r="DP244" s="57">
        <f>'2018'!DH27</f>
        <v>51</v>
      </c>
      <c r="DQ244" s="56">
        <f>'2018'!DI27</f>
        <v>165</v>
      </c>
      <c r="DR244" s="56">
        <f>'2018'!DJ27</f>
        <v>4086</v>
      </c>
      <c r="DS244" s="56">
        <f>'2018'!DK27</f>
        <v>24</v>
      </c>
      <c r="DT244" s="56">
        <f>'2018'!DL27</f>
        <v>0</v>
      </c>
      <c r="DU244" s="58">
        <f>'2018'!DM27</f>
        <v>0</v>
      </c>
    </row>
    <row r="245" spans="1:125" ht="15.75" customHeight="1" x14ac:dyDescent="0.2">
      <c r="A245" s="33">
        <f t="shared" si="0"/>
        <v>243</v>
      </c>
      <c r="B245" s="11">
        <f>'2023'!A29</f>
        <v>27</v>
      </c>
      <c r="C245" s="11">
        <v>2023</v>
      </c>
      <c r="D245" s="34" t="str">
        <f>'2023'!B29</f>
        <v>Deneric Prince</v>
      </c>
      <c r="E245" s="14">
        <f>'2023'!C29</f>
        <v>1.8777777777777778</v>
      </c>
      <c r="F245" s="14">
        <f t="shared" si="6"/>
        <v>2</v>
      </c>
      <c r="G245" s="35">
        <f t="shared" si="2"/>
        <v>-2.2062945792277904</v>
      </c>
      <c r="H245" s="36" t="str">
        <f>'2023'!D29</f>
        <v>Tulsa</v>
      </c>
      <c r="I245" s="37">
        <f>'2023'!E29</f>
        <v>6</v>
      </c>
      <c r="J245" s="38">
        <f>'2023'!F29</f>
        <v>36627</v>
      </c>
      <c r="K245" s="39">
        <f>'2023'!G29</f>
        <v>25.057534246575344</v>
      </c>
      <c r="L245" s="39" t="str">
        <f>'2023'!H29</f>
        <v>SR</v>
      </c>
      <c r="M245" s="39">
        <f>'2023'!I29</f>
        <v>23.057534246575344</v>
      </c>
      <c r="N245" s="39" t="str">
        <f t="shared" si="3"/>
        <v>FREAK</v>
      </c>
      <c r="O245" s="39" t="str">
        <f t="shared" si="9"/>
        <v>SLASHER</v>
      </c>
      <c r="P245" s="37">
        <f>'2023'!J29</f>
        <v>72</v>
      </c>
      <c r="Q245" s="37">
        <f>'2023'!K29</f>
        <v>216</v>
      </c>
      <c r="R245" s="37">
        <f>'2023'!L29</f>
        <v>4.41</v>
      </c>
      <c r="S245" s="40">
        <f>'2023'!M29</f>
        <v>0</v>
      </c>
      <c r="T245" s="41">
        <f>'2023'!N29</f>
        <v>3.4252161148262926E-3</v>
      </c>
      <c r="U245" s="42">
        <f>'2023'!O29</f>
        <v>0</v>
      </c>
      <c r="V245" s="42">
        <f>'2023'!P29</f>
        <v>0.12825672811183556</v>
      </c>
      <c r="W245" s="42">
        <f>'2023'!Q29</f>
        <v>0.10230977318443506</v>
      </c>
      <c r="X245" s="42">
        <f>'2023'!R29</f>
        <v>0.16549324269644738</v>
      </c>
      <c r="Y245" s="42">
        <f>'2023'!S29</f>
        <v>0.16549324269644738</v>
      </c>
      <c r="Z245" s="42">
        <f>'2023'!T29</f>
        <v>0.12411993202233554</v>
      </c>
      <c r="AA245" s="42">
        <f>'2023'!U29</f>
        <v>2.0492430035173575E-2</v>
      </c>
      <c r="AB245" s="42">
        <f>'2023'!V29</f>
        <v>2.5622254758418745E-2</v>
      </c>
      <c r="AC245" s="42">
        <f>'2023'!W29</f>
        <v>2.5622254758418745E-2</v>
      </c>
      <c r="AD245" s="43">
        <f>'2023'!X29</f>
        <v>1.921669106881406E-2</v>
      </c>
      <c r="AE245" s="44">
        <f>'2023'!Y29</f>
        <v>22.413698630136988</v>
      </c>
      <c r="AF245" s="45">
        <f>'2023'!Z29</f>
        <v>114.21664234234096</v>
      </c>
      <c r="AG245" s="45">
        <f>'2023'!AA29</f>
        <v>29.291666666666664</v>
      </c>
      <c r="AH245" s="45">
        <f>'2023'!AB29</f>
        <v>0.23622047244094488</v>
      </c>
      <c r="AI245" s="45">
        <f>'2023'!AC29</f>
        <v>5.8</v>
      </c>
      <c r="AJ245" s="45">
        <f t="shared" si="4"/>
        <v>9.5294117647058822</v>
      </c>
      <c r="AK245" s="45">
        <f t="shared" si="43"/>
        <v>6.6176470588235295E-2</v>
      </c>
      <c r="AL245" s="45">
        <f>'2023'!AD29</f>
        <v>76.8</v>
      </c>
      <c r="AM245" s="45">
        <f>'2023'!AE29</f>
        <v>3.37</v>
      </c>
      <c r="AN245" s="46">
        <f>'2023'!AF29</f>
        <v>55.6</v>
      </c>
      <c r="AO245" s="47">
        <f>'2023'!AG29</f>
        <v>1</v>
      </c>
      <c r="AP245" s="48">
        <f>'2023'!AH29</f>
        <v>1</v>
      </c>
      <c r="AQ245" s="48">
        <f>'2023'!AI29</f>
        <v>1</v>
      </c>
      <c r="AR245" s="48">
        <f t="shared" si="85"/>
        <v>10</v>
      </c>
      <c r="AS245" s="48">
        <f>'2023'!AK29</f>
        <v>5</v>
      </c>
      <c r="AT245" s="48">
        <f>'2023'!AL29</f>
        <v>2</v>
      </c>
      <c r="AU245" s="48">
        <f>'2023'!AM29</f>
        <v>2</v>
      </c>
      <c r="AV245" s="48">
        <f>'2023'!AN29</f>
        <v>1</v>
      </c>
      <c r="AW245" s="49">
        <f>'2023'!AO29</f>
        <v>0</v>
      </c>
      <c r="AX245" s="50">
        <f>'2023'!AP29</f>
        <v>0</v>
      </c>
      <c r="AY245" s="55">
        <f>'2023'!AQ29</f>
        <v>21</v>
      </c>
      <c r="AZ245" s="56">
        <f>'2023'!AR29</f>
        <v>2847</v>
      </c>
      <c r="BA245" s="56">
        <f>'2023'!AS29</f>
        <v>0</v>
      </c>
      <c r="BB245" s="56">
        <f>'2023'!AT29</f>
        <v>28</v>
      </c>
      <c r="BC245" s="56">
        <f>'2023'!AU29</f>
        <v>2</v>
      </c>
      <c r="BD245" s="56">
        <f>'2023'!AV29</f>
        <v>0</v>
      </c>
      <c r="BE245" s="57">
        <f>'2023'!AW29</f>
        <v>10.5</v>
      </c>
      <c r="BF245" s="57">
        <f>'2023'!AX29</f>
        <v>0</v>
      </c>
      <c r="BG245" s="57">
        <f>'2023'!AY29</f>
        <v>4</v>
      </c>
      <c r="BH245" s="57">
        <f>'2023'!AZ29</f>
        <v>85.7</v>
      </c>
      <c r="BI245" s="56">
        <f>'2023'!BA29</f>
        <v>0</v>
      </c>
      <c r="BJ245" s="56">
        <f>'2023'!BB29</f>
        <v>3284</v>
      </c>
      <c r="BK245" s="56">
        <f>'2023'!BC29</f>
        <v>0</v>
      </c>
      <c r="BL245" s="56">
        <f>'2023'!BD29</f>
        <v>0</v>
      </c>
      <c r="BM245" s="58">
        <f>'2023'!BE29</f>
        <v>25</v>
      </c>
      <c r="BN245" s="55">
        <f>'2023'!BF29</f>
        <v>0</v>
      </c>
      <c r="BO245" s="56">
        <f>'2023'!BG29</f>
        <v>1</v>
      </c>
      <c r="BP245" s="56">
        <f>'2023'!BH29</f>
        <v>0</v>
      </c>
      <c r="BQ245" s="56">
        <f>'2023'!BI29</f>
        <v>1</v>
      </c>
      <c r="BR245" s="56">
        <f>'2023'!BJ29</f>
        <v>0</v>
      </c>
      <c r="BS245" s="56">
        <f>'2023'!BK29</f>
        <v>0</v>
      </c>
      <c r="BT245" s="57">
        <f>'2023'!BL29</f>
        <v>0</v>
      </c>
      <c r="BU245" s="57">
        <f>'2023'!BM29</f>
        <v>0</v>
      </c>
      <c r="BV245" s="57">
        <f>'2023'!BN29</f>
        <v>0</v>
      </c>
      <c r="BW245" s="57">
        <f>'2023'!BO29</f>
        <v>0</v>
      </c>
      <c r="BX245" s="56">
        <f>'2023'!BP29</f>
        <v>0</v>
      </c>
      <c r="BY245" s="56">
        <f>'2023'!BQ29</f>
        <v>1</v>
      </c>
      <c r="BZ245" s="56">
        <f>'2023'!BR29</f>
        <v>0</v>
      </c>
      <c r="CA245" s="56">
        <f>'2023'!BS29</f>
        <v>0</v>
      </c>
      <c r="CB245" s="58">
        <f>'2023'!BT29</f>
        <v>1</v>
      </c>
      <c r="CC245" s="55">
        <f>'2023'!BU29</f>
        <v>467</v>
      </c>
      <c r="CD245" s="56">
        <f>'2023'!BV29</f>
        <v>1451.7</v>
      </c>
      <c r="CE245" s="56">
        <f>'2023'!BW29</f>
        <v>4</v>
      </c>
      <c r="CF245" s="56">
        <f>'2023'!BX29</f>
        <v>12.6</v>
      </c>
      <c r="CG245" s="56">
        <f>'2023'!BY29</f>
        <v>87</v>
      </c>
      <c r="CH245" s="56">
        <f>'2023'!BZ29</f>
        <v>18</v>
      </c>
      <c r="CI245" s="57">
        <f>'2023'!CA29</f>
        <v>5.4</v>
      </c>
      <c r="CJ245" s="57">
        <f>'2023'!CB29</f>
        <v>73.599999999999994</v>
      </c>
      <c r="CK245" s="57">
        <f>'2023'!CC29</f>
        <v>3.6</v>
      </c>
      <c r="CL245" s="57">
        <f>'2023'!CD29</f>
        <v>44.3</v>
      </c>
      <c r="CM245" s="56">
        <f>'2023'!CE29</f>
        <v>11</v>
      </c>
      <c r="CN245" s="56">
        <f>'2023'!CF29</f>
        <v>2275.2000000000003</v>
      </c>
      <c r="CO245" s="56">
        <f>'2023'!CG29</f>
        <v>1</v>
      </c>
      <c r="CP245" s="56">
        <f>'2023'!CH29</f>
        <v>0</v>
      </c>
      <c r="CQ245" s="58">
        <f>'2023'!CI29</f>
        <v>15</v>
      </c>
      <c r="CR245" s="55">
        <f>'2023'!CJ29</f>
        <v>523</v>
      </c>
      <c r="CS245" s="56">
        <f>'2023'!CK29</f>
        <v>2497.2999999999997</v>
      </c>
      <c r="CT245" s="56">
        <f>'2023'!CL29</f>
        <v>5</v>
      </c>
      <c r="CU245" s="56">
        <f>'2023'!CM29</f>
        <v>19.5</v>
      </c>
      <c r="CV245" s="56">
        <f>'2023'!CN29</f>
        <v>99</v>
      </c>
      <c r="CW245" s="56">
        <f>'2023'!CO29</f>
        <v>18</v>
      </c>
      <c r="CX245" s="57">
        <f>'2023'!CP29</f>
        <v>5.3</v>
      </c>
      <c r="CY245" s="57">
        <f>'2023'!CQ29</f>
        <v>63.8</v>
      </c>
      <c r="CZ245" s="57">
        <f>'2023'!CR29</f>
        <v>2.94</v>
      </c>
      <c r="DA245" s="57">
        <f>'2023'!CS29</f>
        <v>39.4</v>
      </c>
      <c r="DB245" s="56">
        <f>'2023'!CT29</f>
        <v>67</v>
      </c>
      <c r="DC245" s="56">
        <f>'2023'!CU29</f>
        <v>3269.5</v>
      </c>
      <c r="DD245" s="56">
        <f>'2023'!CV29</f>
        <v>7</v>
      </c>
      <c r="DE245" s="56">
        <f>'2023'!CW29</f>
        <v>0</v>
      </c>
      <c r="DF245" s="58">
        <f>'2023'!CX29</f>
        <v>18</v>
      </c>
      <c r="DG245" s="55">
        <f>'2023'!CY29</f>
        <v>734</v>
      </c>
      <c r="DH245" s="56">
        <f>'2023'!CZ29</f>
        <v>1664.3999999999999</v>
      </c>
      <c r="DI245" s="56">
        <f>'2023'!DA29</f>
        <v>5</v>
      </c>
      <c r="DJ245" s="56">
        <f>'2023'!DB29</f>
        <v>18</v>
      </c>
      <c r="DK245" s="56">
        <f>'2023'!DC29</f>
        <v>127</v>
      </c>
      <c r="DL245" s="56">
        <f>'2023'!DD29</f>
        <v>30</v>
      </c>
      <c r="DM245" s="57">
        <f>'2023'!DE29</f>
        <v>5.8</v>
      </c>
      <c r="DN245" s="57">
        <f>'2023'!DF29</f>
        <v>76.8</v>
      </c>
      <c r="DO245" s="57">
        <f>'2023'!DG29</f>
        <v>3.37</v>
      </c>
      <c r="DP245" s="57">
        <f>'2023'!DH29</f>
        <v>55.6</v>
      </c>
      <c r="DQ245" s="56">
        <f>'2023'!DI29</f>
        <v>84</v>
      </c>
      <c r="DR245" s="56">
        <f>'2023'!DJ29</f>
        <v>3278.3999999999996</v>
      </c>
      <c r="DS245" s="56">
        <f>'2023'!DK29</f>
        <v>9</v>
      </c>
      <c r="DT245" s="56">
        <f>'2023'!DL29</f>
        <v>0</v>
      </c>
      <c r="DU245" s="58">
        <f>'2023'!DM29</f>
        <v>27</v>
      </c>
    </row>
    <row r="246" spans="1:125" ht="15.75" customHeight="1" x14ac:dyDescent="0.2">
      <c r="A246" s="33">
        <f t="shared" si="0"/>
        <v>244</v>
      </c>
      <c r="B246" s="11">
        <f>'2019'!A26</f>
        <v>24</v>
      </c>
      <c r="C246" s="11">
        <v>2019</v>
      </c>
      <c r="D246" s="34" t="str">
        <f>'2019'!B26</f>
        <v>L.J. Scott</v>
      </c>
      <c r="E246" s="14">
        <f>'2019'!C26</f>
        <v>1.677777777777778</v>
      </c>
      <c r="F246" s="14">
        <f t="shared" si="6"/>
        <v>1.6</v>
      </c>
      <c r="G246" s="35">
        <f t="shared" si="2"/>
        <v>-2.288547118747625</v>
      </c>
      <c r="H246" s="36" t="str">
        <f>'2019'!D26</f>
        <v>Michigan State</v>
      </c>
      <c r="I246" s="37">
        <f>'2019'!E26</f>
        <v>2</v>
      </c>
      <c r="J246" s="38">
        <f>'2019'!F26</f>
        <v>35323</v>
      </c>
      <c r="K246" s="39">
        <f>'2019'!G26</f>
        <v>28.63013698630137</v>
      </c>
      <c r="L246" s="39" t="str">
        <f>'2019'!H26</f>
        <v>SR</v>
      </c>
      <c r="M246" s="39">
        <f>'2019'!I26</f>
        <v>22.621917808219177</v>
      </c>
      <c r="N246" s="39" t="str">
        <f t="shared" si="3"/>
        <v>BRUISER</v>
      </c>
      <c r="O246" s="39" t="str">
        <f t="shared" si="9"/>
        <v>PLODDER</v>
      </c>
      <c r="P246" s="37">
        <f>'2019'!J26</f>
        <v>72</v>
      </c>
      <c r="Q246" s="37">
        <f>'2019'!K26</f>
        <v>233</v>
      </c>
      <c r="R246" s="37">
        <f>'2019'!L26</f>
        <v>4.76</v>
      </c>
      <c r="S246" s="40">
        <f>'2019'!M26</f>
        <v>0</v>
      </c>
      <c r="T246" s="41">
        <f>'2019'!N26</f>
        <v>0</v>
      </c>
      <c r="U246" s="42">
        <f>'2019'!O26</f>
        <v>0.13263189093064612</v>
      </c>
      <c r="V246" s="42">
        <f>'2019'!P26</f>
        <v>0.23818565400843883</v>
      </c>
      <c r="W246" s="42">
        <f>'2019'!Q26</f>
        <v>0.20915216170690623</v>
      </c>
      <c r="X246" s="42">
        <f>'2019'!R26</f>
        <v>7.9847053531264062E-2</v>
      </c>
      <c r="Y246" s="42">
        <f>'2019'!S26</f>
        <v>0.15901635376985146</v>
      </c>
      <c r="Z246" s="42">
        <f>'2019'!T26</f>
        <v>0.15901635376985146</v>
      </c>
      <c r="AA246" s="42">
        <f>'2019'!U26</f>
        <v>5.2187589362310556E-2</v>
      </c>
      <c r="AB246" s="42">
        <f>'2019'!V26</f>
        <v>3.3644992208528124E-2</v>
      </c>
      <c r="AC246" s="42">
        <f>'2019'!W26</f>
        <v>4.2916290785419337E-2</v>
      </c>
      <c r="AD246" s="43">
        <f>'2019'!X26</f>
        <v>4.2916290785419337E-2</v>
      </c>
      <c r="AE246" s="44">
        <f>'2019'!Y26</f>
        <v>19.975342465753425</v>
      </c>
      <c r="AF246" s="45">
        <f>'2019'!Z26</f>
        <v>90.773296154718892</v>
      </c>
      <c r="AG246" s="45">
        <f>'2019'!AA26</f>
        <v>31.597029320987652</v>
      </c>
      <c r="AH246" s="45">
        <f>'2019'!AB26</f>
        <v>0.11538461538461539</v>
      </c>
      <c r="AI246" s="45">
        <f>'2019'!AC26</f>
        <v>4.5</v>
      </c>
      <c r="AJ246" s="45">
        <f t="shared" si="4"/>
        <v>9.3720930232558146</v>
      </c>
      <c r="AK246" s="45">
        <f t="shared" si="43"/>
        <v>0.11363636363636363</v>
      </c>
      <c r="AL246" s="45">
        <f>'2019'!AD26</f>
        <v>57</v>
      </c>
      <c r="AM246" s="45">
        <f>'2019'!AE26</f>
        <v>3.07</v>
      </c>
      <c r="AN246" s="46">
        <f>'2019'!AF26</f>
        <v>29.7</v>
      </c>
      <c r="AO246" s="47">
        <f>'2019'!AG26</f>
        <v>2</v>
      </c>
      <c r="AP246" s="48">
        <f>'2019'!AH26</f>
        <v>4</v>
      </c>
      <c r="AQ246" s="48">
        <f>'2019'!AI26</f>
        <v>5</v>
      </c>
      <c r="AR246" s="48">
        <f t="shared" si="85"/>
        <v>2</v>
      </c>
      <c r="AS246" s="48">
        <f>'2019'!AK26</f>
        <v>0</v>
      </c>
      <c r="AT246" s="48">
        <f>'2019'!AL26</f>
        <v>0</v>
      </c>
      <c r="AU246" s="48">
        <f>'2019'!AM26</f>
        <v>0</v>
      </c>
      <c r="AV246" s="48">
        <f>'2019'!AN26</f>
        <v>0</v>
      </c>
      <c r="AW246" s="49">
        <f t="shared" ref="AW246:AW249" si="88">IF(S246=1,10,IF(S246=2,7,IF(S246=3,6,IF(S246=4,4,IF(S246=5,3,IF(S246=6,2,IF(S246=7,1,IF(S246=0,0,"-"))))))))</f>
        <v>0</v>
      </c>
      <c r="AX246" s="50">
        <f>'2019'!AP26</f>
        <v>0</v>
      </c>
      <c r="AY246" s="55">
        <f>'2019'!AQ26</f>
        <v>0</v>
      </c>
      <c r="AZ246" s="56">
        <f>'2019'!AR26</f>
        <v>2640</v>
      </c>
      <c r="BA246" s="56">
        <f>'2019'!AS26</f>
        <v>0</v>
      </c>
      <c r="BB246" s="56">
        <f>'2019'!AT26</f>
        <v>23</v>
      </c>
      <c r="BC246" s="56">
        <f>'2019'!AU26</f>
        <v>29</v>
      </c>
      <c r="BD246" s="56">
        <f>'2019'!AV26</f>
        <v>10</v>
      </c>
      <c r="BE246" s="57">
        <f>'2019'!AW26</f>
        <v>0</v>
      </c>
      <c r="BF246" s="57">
        <f>'2019'!AX26</f>
        <v>0</v>
      </c>
      <c r="BG246" s="57">
        <f>'2019'!AY26</f>
        <v>0</v>
      </c>
      <c r="BH246" s="57">
        <f>'2019'!AZ26</f>
        <v>0</v>
      </c>
      <c r="BI246" s="56">
        <f>'2019'!BA26</f>
        <v>0</v>
      </c>
      <c r="BJ246" s="56">
        <f>'2019'!BB26</f>
        <v>2801</v>
      </c>
      <c r="BK246" s="56">
        <f>'2019'!BC26</f>
        <v>0</v>
      </c>
      <c r="BL246" s="56">
        <f>'2019'!BD26</f>
        <v>0</v>
      </c>
      <c r="BM246" s="58">
        <f>'2019'!BE26</f>
        <v>19</v>
      </c>
      <c r="BN246" s="55">
        <f>'2019'!BF26</f>
        <v>701</v>
      </c>
      <c r="BO246" s="56">
        <f>'2019'!BG26</f>
        <v>2119.6</v>
      </c>
      <c r="BP246" s="56">
        <f>'2019'!BH26</f>
        <v>11</v>
      </c>
      <c r="BQ246" s="56">
        <f>'2019'!BI26</f>
        <v>28</v>
      </c>
      <c r="BR246" s="56">
        <f>'2019'!BJ26</f>
        <v>146</v>
      </c>
      <c r="BS246" s="56">
        <f>'2019'!BK26</f>
        <v>38</v>
      </c>
      <c r="BT246" s="57">
        <f>'2019'!BL26</f>
        <v>4.8</v>
      </c>
      <c r="BU246" s="57">
        <f>'2019'!BM26</f>
        <v>86.4</v>
      </c>
      <c r="BV246" s="57">
        <f>'2019'!BN26</f>
        <v>3.22</v>
      </c>
      <c r="BW246" s="57">
        <f>'2019'!BO26</f>
        <v>38.9</v>
      </c>
      <c r="BX246" s="56">
        <f>'2019'!BP26</f>
        <v>15</v>
      </c>
      <c r="BY246" s="56">
        <f>'2019'!BQ26</f>
        <v>3278.7999999999997</v>
      </c>
      <c r="BZ246" s="56">
        <f>'2019'!BR26</f>
        <v>3</v>
      </c>
      <c r="CA246" s="56">
        <f>'2019'!BS26</f>
        <v>0</v>
      </c>
      <c r="CB246" s="58">
        <f>'2019'!BT26</f>
        <v>18</v>
      </c>
      <c r="CC246" s="55">
        <f>'2019'!BU26</f>
        <v>982</v>
      </c>
      <c r="CD246" s="56">
        <f>'2019'!BV26</f>
        <v>2072.3999999999996</v>
      </c>
      <c r="CE246" s="56">
        <f>'2019'!BW26</f>
        <v>6</v>
      </c>
      <c r="CF246" s="56">
        <f>'2019'!BX26</f>
        <v>25</v>
      </c>
      <c r="CG246" s="56">
        <f>'2019'!BY26</f>
        <v>184</v>
      </c>
      <c r="CH246" s="56">
        <f>'2019'!BZ26</f>
        <v>33</v>
      </c>
      <c r="CI246" s="57">
        <f>'2019'!CA26</f>
        <v>5.3</v>
      </c>
      <c r="CJ246" s="57">
        <f>'2019'!CB26</f>
        <v>72.900000000000006</v>
      </c>
      <c r="CK246" s="57">
        <f>'2019'!CC26</f>
        <v>3.72</v>
      </c>
      <c r="CL246" s="57">
        <f>'2019'!CD26</f>
        <v>38.6</v>
      </c>
      <c r="CM246" s="56">
        <f>'2019'!CE26</f>
        <v>147</v>
      </c>
      <c r="CN246" s="56">
        <f>'2019'!CF26</f>
        <v>2667.6000000000004</v>
      </c>
      <c r="CO246" s="56">
        <f>'2019'!CG26</f>
        <v>10</v>
      </c>
      <c r="CP246" s="56">
        <f>'2019'!CH26</f>
        <v>0</v>
      </c>
      <c r="CQ246" s="58">
        <f>'2019'!CI26</f>
        <v>48</v>
      </c>
      <c r="CR246" s="55">
        <f>'2019'!CJ26</f>
        <v>897</v>
      </c>
      <c r="CS246" s="56">
        <f>'2019'!CK26</f>
        <v>2189.2000000000003</v>
      </c>
      <c r="CT246" s="56">
        <f>'2019'!CL26</f>
        <v>8</v>
      </c>
      <c r="CU246" s="56">
        <f>'2019'!CM26</f>
        <v>38</v>
      </c>
      <c r="CV246" s="56">
        <f>'2019'!CN26</f>
        <v>201</v>
      </c>
      <c r="CW246" s="56">
        <f>'2019'!CO26</f>
        <v>36</v>
      </c>
      <c r="CX246" s="57">
        <f>'2019'!CP26</f>
        <v>4.5</v>
      </c>
      <c r="CY246" s="57">
        <f>'2019'!CQ26</f>
        <v>57</v>
      </c>
      <c r="CZ246" s="57">
        <f>'2019'!CR26</f>
        <v>3.07</v>
      </c>
      <c r="DA246" s="57">
        <f>'2019'!CS26</f>
        <v>29.7</v>
      </c>
      <c r="DB246" s="56">
        <f>'2019'!CT26</f>
        <v>146</v>
      </c>
      <c r="DC246" s="56">
        <f>'2019'!CU26</f>
        <v>2797.6</v>
      </c>
      <c r="DD246" s="56">
        <f>'2019'!CV26</f>
        <v>20</v>
      </c>
      <c r="DE246" s="56">
        <f>'2019'!CW26</f>
        <v>0</v>
      </c>
      <c r="DF246" s="58">
        <f>'2019'!CX26</f>
        <v>20</v>
      </c>
      <c r="DG246" s="55">
        <f>'2019'!CY26</f>
        <v>260</v>
      </c>
      <c r="DH246" s="56">
        <f>'2019'!CZ26</f>
        <v>1622.3999999999999</v>
      </c>
      <c r="DI246" s="56">
        <f>'2019'!DA26</f>
        <v>0</v>
      </c>
      <c r="DJ246" s="56">
        <f>'2019'!DB26</f>
        <v>27</v>
      </c>
      <c r="DK246" s="56">
        <f>'2019'!DC26</f>
        <v>78</v>
      </c>
      <c r="DL246" s="56">
        <f>'2019'!DD26</f>
        <v>9</v>
      </c>
      <c r="DM246" s="57">
        <f>'2019'!DE26</f>
        <v>3.3</v>
      </c>
      <c r="DN246" s="57">
        <f>'2019'!DF26</f>
        <v>31.5</v>
      </c>
      <c r="DO246" s="57">
        <f>'2019'!DG26</f>
        <v>2.31</v>
      </c>
      <c r="DP246" s="57">
        <f>'2019'!DH26</f>
        <v>0</v>
      </c>
      <c r="DQ246" s="56">
        <f>'2019'!DI26</f>
        <v>95</v>
      </c>
      <c r="DR246" s="56">
        <f>'2019'!DJ26</f>
        <v>2823.6</v>
      </c>
      <c r="DS246" s="56">
        <f>'2019'!DK26</f>
        <v>10</v>
      </c>
      <c r="DT246" s="56">
        <f>'2019'!DL26</f>
        <v>0</v>
      </c>
      <c r="DU246" s="58">
        <f>'2019'!DM26</f>
        <v>20</v>
      </c>
    </row>
    <row r="247" spans="1:125" ht="15.75" customHeight="1" x14ac:dyDescent="0.2">
      <c r="A247" s="33">
        <f t="shared" si="0"/>
        <v>245</v>
      </c>
      <c r="B247" s="11">
        <f>'2021'!A24</f>
        <v>22</v>
      </c>
      <c r="C247" s="11">
        <v>2021</v>
      </c>
      <c r="D247" s="34" t="str">
        <f>'2021'!B24</f>
        <v>Caleb Huntley</v>
      </c>
      <c r="E247" s="14">
        <f>'2021'!C24</f>
        <v>1.5833333333333335</v>
      </c>
      <c r="F247" s="14">
        <f t="shared" si="6"/>
        <v>1.2</v>
      </c>
      <c r="G247" s="35">
        <f t="shared" si="2"/>
        <v>-2.3273885957431029</v>
      </c>
      <c r="H247" s="36" t="str">
        <f>'2021'!D24</f>
        <v>Ball State</v>
      </c>
      <c r="I247" s="37">
        <f>'2021'!E24</f>
        <v>7</v>
      </c>
      <c r="J247" s="38">
        <f>'2021'!F24</f>
        <v>36053</v>
      </c>
      <c r="K247" s="39">
        <f>'2021'!G24</f>
        <v>26.63013698630137</v>
      </c>
      <c r="L247" s="39" t="str">
        <f>'2021'!H24</f>
        <v>SR</v>
      </c>
      <c r="M247" s="39">
        <f>'2021'!I24</f>
        <v>22.635616438356163</v>
      </c>
      <c r="N247" s="39" t="str">
        <f t="shared" si="3"/>
        <v>BRUISER</v>
      </c>
      <c r="O247" s="39" t="str">
        <f t="shared" si="9"/>
        <v>HORSE</v>
      </c>
      <c r="P247" s="37">
        <f>'2021'!J24</f>
        <v>70</v>
      </c>
      <c r="Q247" s="37">
        <f>'2021'!K24</f>
        <v>229</v>
      </c>
      <c r="R247" s="37">
        <f>'2021'!L24</f>
        <v>4.7699999999999996</v>
      </c>
      <c r="S247" s="40">
        <f>'2021'!M24</f>
        <v>0</v>
      </c>
      <c r="T247" s="41">
        <f>'2021'!N24</f>
        <v>0</v>
      </c>
      <c r="U247" s="42">
        <f>'2021'!O24</f>
        <v>0.25459970164097462</v>
      </c>
      <c r="V247" s="42">
        <f>'2021'!P24</f>
        <v>4.1607179277993067E-2</v>
      </c>
      <c r="W247" s="42">
        <f>'2021'!Q24</f>
        <v>0.2320014398848092</v>
      </c>
      <c r="X247" s="42">
        <f>'2021'!R24</f>
        <v>0.12576858580212411</v>
      </c>
      <c r="Y247" s="42">
        <f>'2021'!S24</f>
        <v>0.19018414372154935</v>
      </c>
      <c r="Z247" s="42">
        <f>'2021'!T24</f>
        <v>0.14263810779116201</v>
      </c>
      <c r="AA247" s="42">
        <f>'2021'!U24</f>
        <v>8.5528566541224777E-3</v>
      </c>
      <c r="AB247" s="42">
        <f>'2021'!V24</f>
        <v>6.0352831940575676E-3</v>
      </c>
      <c r="AC247" s="42">
        <f>'2021'!W24</f>
        <v>7.2940699240900226E-3</v>
      </c>
      <c r="AD247" s="43">
        <f>'2021'!X24</f>
        <v>5.4705524430675168E-3</v>
      </c>
      <c r="AE247" s="44">
        <f>'2021'!Y24</f>
        <v>18.972602739726028</v>
      </c>
      <c r="AF247" s="45">
        <f>'2021'!Z24</f>
        <v>88.469171836735512</v>
      </c>
      <c r="AG247" s="45">
        <f>'2021'!AA24</f>
        <v>32.854489795918369</v>
      </c>
      <c r="AH247" s="45">
        <f>'2021'!AB24</f>
        <v>0.21249999999999999</v>
      </c>
      <c r="AI247" s="45">
        <f>'2021'!AC24</f>
        <v>5.5</v>
      </c>
      <c r="AJ247" s="45">
        <f t="shared" si="4"/>
        <v>5.4</v>
      </c>
      <c r="AK247" s="45">
        <f t="shared" si="43"/>
        <v>1.2345679012345678E-2</v>
      </c>
      <c r="AL247" s="45">
        <f>'2021'!AD24</f>
        <v>78.5</v>
      </c>
      <c r="AM247" s="45">
        <f>'2021'!AE24</f>
        <v>3.89</v>
      </c>
      <c r="AN247" s="46">
        <f>'2021'!AF24</f>
        <v>33.5</v>
      </c>
      <c r="AO247" s="47">
        <f>'2021'!AG24</f>
        <v>1</v>
      </c>
      <c r="AP247" s="48">
        <f>'2021'!AH24</f>
        <v>0</v>
      </c>
      <c r="AQ247" s="48">
        <f>'2021'!AI24</f>
        <v>8</v>
      </c>
      <c r="AR247" s="48">
        <f t="shared" si="85"/>
        <v>2</v>
      </c>
      <c r="AS247" s="48">
        <f>'2021'!AK24</f>
        <v>4</v>
      </c>
      <c r="AT247" s="48">
        <f>'2021'!AL24</f>
        <v>1</v>
      </c>
      <c r="AU247" s="48">
        <f>'2021'!AM24</f>
        <v>2</v>
      </c>
      <c r="AV247" s="48">
        <f>'2021'!AN24</f>
        <v>4</v>
      </c>
      <c r="AW247" s="49">
        <f t="shared" si="88"/>
        <v>0</v>
      </c>
      <c r="AX247" s="50">
        <f>'2021'!AP24</f>
        <v>0</v>
      </c>
      <c r="AY247" s="55">
        <f>'2021'!AQ24</f>
        <v>0</v>
      </c>
      <c r="AZ247" s="56">
        <f>'2021'!AR24</f>
        <v>2640</v>
      </c>
      <c r="BA247" s="56">
        <f>'2021'!AS24</f>
        <v>0</v>
      </c>
      <c r="BB247" s="56">
        <f>'2021'!AT24</f>
        <v>25</v>
      </c>
      <c r="BC247" s="56">
        <f>'2021'!AU24</f>
        <v>0</v>
      </c>
      <c r="BD247" s="56">
        <f>'2021'!AV24</f>
        <v>0</v>
      </c>
      <c r="BE247" s="57">
        <f>'2021'!AW24</f>
        <v>0</v>
      </c>
      <c r="BF247" s="57">
        <f>'2021'!AX24</f>
        <v>0</v>
      </c>
      <c r="BG247" s="57">
        <f>'2021'!AY24</f>
        <v>0</v>
      </c>
      <c r="BH247" s="57">
        <f>'2021'!AZ24</f>
        <v>0</v>
      </c>
      <c r="BI247" s="56">
        <f>'2021'!BA24</f>
        <v>0</v>
      </c>
      <c r="BJ247" s="56">
        <f>'2021'!BB24</f>
        <v>2750</v>
      </c>
      <c r="BK247" s="56">
        <f>'2021'!BC24</f>
        <v>0</v>
      </c>
      <c r="BL247" s="56">
        <f>'2021'!BD24</f>
        <v>0</v>
      </c>
      <c r="BM247" s="58">
        <f>'2021'!BE24</f>
        <v>14</v>
      </c>
      <c r="BN247" s="55">
        <f>'2021'!BF24</f>
        <v>998</v>
      </c>
      <c r="BO247" s="56">
        <f>'2021'!BG24</f>
        <v>1896</v>
      </c>
      <c r="BP247" s="56">
        <f>'2021'!BH24</f>
        <v>3</v>
      </c>
      <c r="BQ247" s="56">
        <f>'2021'!BI24</f>
        <v>15</v>
      </c>
      <c r="BR247" s="56">
        <f>'2021'!BJ24</f>
        <v>210</v>
      </c>
      <c r="BS247" s="56">
        <f>'2021'!BK24</f>
        <v>21</v>
      </c>
      <c r="BT247" s="57">
        <f>'2021'!BL24</f>
        <v>4.8</v>
      </c>
      <c r="BU247" s="57">
        <f>'2021'!BM24</f>
        <v>35.700000000000003</v>
      </c>
      <c r="BV247" s="57">
        <f>'2021'!BN24</f>
        <v>3.21</v>
      </c>
      <c r="BW247" s="57">
        <f>'2021'!BO24</f>
        <v>26.4</v>
      </c>
      <c r="BX247" s="56">
        <f>'2021'!BP24</f>
        <v>26</v>
      </c>
      <c r="BY247" s="56">
        <f>'2021'!BQ24</f>
        <v>2126</v>
      </c>
      <c r="BZ247" s="56">
        <f>'2021'!BR24</f>
        <v>6</v>
      </c>
      <c r="CA247" s="56">
        <f>'2021'!BS24</f>
        <v>0</v>
      </c>
      <c r="CB247" s="58">
        <f>'2021'!BT24</f>
        <v>11</v>
      </c>
      <c r="CC247" s="55">
        <f>'2021'!BU24</f>
        <v>187</v>
      </c>
      <c r="CD247" s="56">
        <f>'2021'!BV24</f>
        <v>1868</v>
      </c>
      <c r="CE247" s="56">
        <f>'2021'!BW24</f>
        <v>0</v>
      </c>
      <c r="CF247" s="56">
        <f>'2021'!BX24</f>
        <v>20</v>
      </c>
      <c r="CG247" s="56">
        <f>'2021'!BY24</f>
        <v>38</v>
      </c>
      <c r="CH247" s="56">
        <f>'2021'!BZ24</f>
        <v>6</v>
      </c>
      <c r="CI247" s="57">
        <f>'2021'!CA24</f>
        <v>4.9000000000000004</v>
      </c>
      <c r="CJ247" s="57">
        <f>'2021'!CB24</f>
        <v>58.7</v>
      </c>
      <c r="CK247" s="57">
        <f>'2021'!CC24</f>
        <v>3.61</v>
      </c>
      <c r="CL247" s="57">
        <f>'2021'!CD24</f>
        <v>32.1</v>
      </c>
      <c r="CM247" s="56">
        <f>'2021'!CE24</f>
        <v>17</v>
      </c>
      <c r="CN247" s="56">
        <f>'2021'!CF24</f>
        <v>3035</v>
      </c>
      <c r="CO247" s="56">
        <f>'2021'!CG24</f>
        <v>1</v>
      </c>
      <c r="CP247" s="56">
        <f>'2021'!CH24</f>
        <v>0</v>
      </c>
      <c r="CQ247" s="58">
        <f>'2021'!CI24</f>
        <v>17</v>
      </c>
      <c r="CR247" s="55">
        <f>'2021'!CJ24</f>
        <v>1264</v>
      </c>
      <c r="CS247" s="56">
        <f>'2021'!CK24</f>
        <v>2633</v>
      </c>
      <c r="CT247" s="56">
        <f>'2021'!CL24</f>
        <v>12</v>
      </c>
      <c r="CU247" s="56">
        <f>'2021'!CM24</f>
        <v>27</v>
      </c>
      <c r="CV247" s="56">
        <f>'2021'!CN24</f>
        <v>246</v>
      </c>
      <c r="CW247" s="56">
        <f>'2021'!CO24</f>
        <v>49</v>
      </c>
      <c r="CX247" s="57">
        <f>'2021'!CP24</f>
        <v>5.0999999999999996</v>
      </c>
      <c r="CY247" s="57">
        <f>'2021'!CQ24</f>
        <v>78.5</v>
      </c>
      <c r="CZ247" s="57">
        <f>'2021'!CR24</f>
        <v>3.89</v>
      </c>
      <c r="DA247" s="57">
        <f>'2021'!CS24</f>
        <v>33.5</v>
      </c>
      <c r="DB247" s="56">
        <f>'2021'!CT24</f>
        <v>25</v>
      </c>
      <c r="DC247" s="56">
        <f>'2021'!CU24</f>
        <v>2923</v>
      </c>
      <c r="DD247" s="56">
        <f>'2021'!CV24</f>
        <v>7</v>
      </c>
      <c r="DE247" s="56">
        <f>'2021'!CW24</f>
        <v>0</v>
      </c>
      <c r="DF247" s="58">
        <f>'2021'!CX24</f>
        <v>24</v>
      </c>
      <c r="DG247" s="55">
        <f>'2021'!CY24</f>
        <v>437</v>
      </c>
      <c r="DH247" s="56">
        <f>'2021'!CZ24</f>
        <v>1424</v>
      </c>
      <c r="DI247" s="56">
        <f>'2021'!DA24</f>
        <v>6</v>
      </c>
      <c r="DJ247" s="56">
        <f>'2021'!DB24</f>
        <v>15</v>
      </c>
      <c r="DK247" s="56">
        <f>'2021'!DC24</f>
        <v>80</v>
      </c>
      <c r="DL247" s="56">
        <f>'2021'!DD24</f>
        <v>17</v>
      </c>
      <c r="DM247" s="57">
        <f>'2021'!DE24</f>
        <v>5.5</v>
      </c>
      <c r="DN247" s="57">
        <f>'2021'!DF24</f>
        <v>73.3</v>
      </c>
      <c r="DO247" s="57">
        <f>'2021'!DG24</f>
        <v>3.3</v>
      </c>
      <c r="DP247" s="57">
        <f>'2021'!DH24</f>
        <v>30.4</v>
      </c>
      <c r="DQ247" s="56">
        <f>'2021'!DI24</f>
        <v>13</v>
      </c>
      <c r="DR247" s="56">
        <f>'2021'!DJ24</f>
        <v>2154</v>
      </c>
      <c r="DS247" s="56">
        <f>'2021'!DK24</f>
        <v>1</v>
      </c>
      <c r="DT247" s="56">
        <f>'2021'!DL24</f>
        <v>0</v>
      </c>
      <c r="DU247" s="58">
        <f>'2021'!DM24</f>
        <v>17</v>
      </c>
    </row>
    <row r="248" spans="1:125" ht="15.75" customHeight="1" x14ac:dyDescent="0.2">
      <c r="A248" s="33">
        <f t="shared" si="0"/>
        <v>246</v>
      </c>
      <c r="B248" s="11">
        <f>'2022'!A35</f>
        <v>33</v>
      </c>
      <c r="C248" s="11">
        <v>2022</v>
      </c>
      <c r="D248" s="34" t="str">
        <f>'2022'!B35</f>
        <v>CJ Verdell</v>
      </c>
      <c r="E248" s="14">
        <f>'2022'!C35</f>
        <v>1.5277777777777777</v>
      </c>
      <c r="F248" s="14">
        <f t="shared" si="6"/>
        <v>0.8</v>
      </c>
      <c r="G248" s="35">
        <f t="shared" si="2"/>
        <v>-2.3502365233875016</v>
      </c>
      <c r="H248" s="36" t="str">
        <f>'2022'!D35</f>
        <v>Oregon</v>
      </c>
      <c r="I248" s="37">
        <f>'2022'!E35</f>
        <v>5</v>
      </c>
      <c r="J248" s="38">
        <f>'2022'!F35</f>
        <v>36388</v>
      </c>
      <c r="K248" s="39">
        <f>'2022'!G35</f>
        <v>25.712328767123289</v>
      </c>
      <c r="L248" s="39" t="str">
        <f>'2022'!H35</f>
        <v>RS JR</v>
      </c>
      <c r="M248" s="39">
        <f>'2022'!I35</f>
        <v>22.715068493150685</v>
      </c>
      <c r="N248" s="39" t="str">
        <f t="shared" si="3"/>
        <v>DYNAMIC</v>
      </c>
      <c r="O248" s="39" t="str">
        <f t="shared" si="9"/>
        <v>PLODDER</v>
      </c>
      <c r="P248" s="37">
        <f>'2022'!J35</f>
        <v>68</v>
      </c>
      <c r="Q248" s="37">
        <f>'2022'!K35</f>
        <v>194</v>
      </c>
      <c r="R248" s="37">
        <f>'2022'!L35</f>
        <v>4.6500000000000004</v>
      </c>
      <c r="S248" s="40">
        <f>'2022'!M35</f>
        <v>0</v>
      </c>
      <c r="T248" s="41">
        <f>'2022'!N35</f>
        <v>0</v>
      </c>
      <c r="U248" s="42">
        <f>'2022'!O35</f>
        <v>0</v>
      </c>
      <c r="V248" s="42">
        <f>'2022'!P35</f>
        <v>0.22183737423717631</v>
      </c>
      <c r="W248" s="42">
        <f>'2022'!Q35</f>
        <v>0.13321799307958476</v>
      </c>
      <c r="X248" s="42">
        <f>'2022'!R35</f>
        <v>8.0930703085483058E-2</v>
      </c>
      <c r="Y248" s="42">
        <f>'2022'!S35</f>
        <v>0.15138403866132968</v>
      </c>
      <c r="Z248" s="42">
        <f>'2022'!T35</f>
        <v>0.12867643286213024</v>
      </c>
      <c r="AA248" s="42">
        <f>'2022'!U35</f>
        <v>4.0046430644225188E-2</v>
      </c>
      <c r="AB248" s="42">
        <f>'2022'!V35</f>
        <v>1.8398967075532603E-2</v>
      </c>
      <c r="AC248" s="42">
        <f>'2022'!W35</f>
        <v>2.9222698859878896E-2</v>
      </c>
      <c r="AD248" s="43">
        <f>'2022'!X35</f>
        <v>2.4839294030897061E-2</v>
      </c>
      <c r="AE248" s="44">
        <f>'2022'!Y35</f>
        <v>20.054794520547944</v>
      </c>
      <c r="AF248" s="45">
        <f>'2022'!Z35</f>
        <v>82.988882016372074</v>
      </c>
      <c r="AG248" s="45">
        <f>'2022'!AA35</f>
        <v>29.494377162629757</v>
      </c>
      <c r="AH248" s="45">
        <f>'2022'!AB35</f>
        <v>0.16455696202531644</v>
      </c>
      <c r="AI248" s="45">
        <f>'2022'!AC35</f>
        <v>5.4</v>
      </c>
      <c r="AJ248" s="45">
        <f t="shared" si="4"/>
        <v>5.1224489795918364</v>
      </c>
      <c r="AK248" s="45">
        <f t="shared" si="43"/>
        <v>8.1395348837209308E-2</v>
      </c>
      <c r="AL248" s="45">
        <f>'2022'!AD35</f>
        <v>49.1</v>
      </c>
      <c r="AM248" s="45">
        <f>'2022'!AE35</f>
        <v>3.08</v>
      </c>
      <c r="AN248" s="46">
        <f>'2022'!AF35</f>
        <v>40.799999999999997</v>
      </c>
      <c r="AO248" s="47">
        <f>'2022'!AG35</f>
        <v>1</v>
      </c>
      <c r="AP248" s="48">
        <f>'2022'!AH35</f>
        <v>2</v>
      </c>
      <c r="AQ248" s="48">
        <f>'2022'!AI35</f>
        <v>4</v>
      </c>
      <c r="AR248" s="48">
        <f t="shared" si="85"/>
        <v>0</v>
      </c>
      <c r="AS248" s="48">
        <f>'2022'!AK35</f>
        <v>2</v>
      </c>
      <c r="AT248" s="48">
        <f>'2022'!AL35</f>
        <v>1</v>
      </c>
      <c r="AU248" s="48">
        <f>'2022'!AM35</f>
        <v>0</v>
      </c>
      <c r="AV248" s="48">
        <f>'2022'!AN35</f>
        <v>0</v>
      </c>
      <c r="AW248" s="49">
        <f t="shared" si="88"/>
        <v>0</v>
      </c>
      <c r="AX248" s="50">
        <f>'2022'!AP35</f>
        <v>0</v>
      </c>
      <c r="AY248" s="55">
        <f>'2022'!AQ35</f>
        <v>0</v>
      </c>
      <c r="AZ248" s="56">
        <f>'2022'!AR35</f>
        <v>2293</v>
      </c>
      <c r="BA248" s="56">
        <f>'2022'!AS35</f>
        <v>0</v>
      </c>
      <c r="BB248" s="56">
        <f>'2022'!AT35</f>
        <v>35</v>
      </c>
      <c r="BC248" s="56">
        <f>'2022'!AU35</f>
        <v>0</v>
      </c>
      <c r="BD248" s="56">
        <f>'2022'!AV35</f>
        <v>0</v>
      </c>
      <c r="BE248" s="57">
        <f>'2022'!AW35</f>
        <v>0</v>
      </c>
      <c r="BF248" s="57">
        <f>'2022'!AX35</f>
        <v>0</v>
      </c>
      <c r="BG248" s="57">
        <f>'2022'!AY35</f>
        <v>0</v>
      </c>
      <c r="BH248" s="57">
        <f>'2022'!AZ35</f>
        <v>0</v>
      </c>
      <c r="BI248" s="56">
        <f>'2022'!BA35</f>
        <v>0</v>
      </c>
      <c r="BJ248" s="56">
        <f>'2022'!BB35</f>
        <v>3580</v>
      </c>
      <c r="BK248" s="56">
        <f>'2022'!BC35</f>
        <v>0</v>
      </c>
      <c r="BL248" s="56">
        <f>'2022'!BD35</f>
        <v>0</v>
      </c>
      <c r="BM248" s="58">
        <f>'2022'!BE35</f>
        <v>17</v>
      </c>
      <c r="BN248" s="55">
        <f>'2022'!BF35</f>
        <v>0</v>
      </c>
      <c r="BO248" s="56">
        <f>'2022'!BG35</f>
        <v>1858</v>
      </c>
      <c r="BP248" s="56">
        <f>'2022'!BH35</f>
        <v>0</v>
      </c>
      <c r="BQ248" s="56">
        <f>'2022'!BI35</f>
        <v>27</v>
      </c>
      <c r="BR248" s="56">
        <f>'2022'!BJ35</f>
        <v>202</v>
      </c>
      <c r="BS248" s="56">
        <f>'2022'!BK35</f>
        <v>30</v>
      </c>
      <c r="BT248" s="57">
        <f>'2022'!BL35</f>
        <v>0</v>
      </c>
      <c r="BU248" s="57">
        <f>'2022'!BM35</f>
        <v>0</v>
      </c>
      <c r="BV248" s="57">
        <f>'2022'!BN35</f>
        <v>0</v>
      </c>
      <c r="BW248" s="57">
        <f>'2022'!BO35</f>
        <v>0</v>
      </c>
      <c r="BX248" s="56">
        <f>'2022'!BP35</f>
        <v>0</v>
      </c>
      <c r="BY248" s="56">
        <f>'2022'!BQ35</f>
        <v>4071</v>
      </c>
      <c r="BZ248" s="56">
        <f>'2022'!BR35</f>
        <v>0</v>
      </c>
      <c r="CA248" s="56">
        <f>'2022'!BS35</f>
        <v>0</v>
      </c>
      <c r="CB248" s="58">
        <f>'2022'!BT35</f>
        <v>25</v>
      </c>
      <c r="CC248" s="55">
        <f>'2022'!BU35</f>
        <v>1220</v>
      </c>
      <c r="CD248" s="56">
        <f>'2022'!BV35</f>
        <v>2448</v>
      </c>
      <c r="CE248" s="56">
        <f>'2022'!BW35</f>
        <v>8</v>
      </c>
      <c r="CF248" s="56">
        <f>'2022'!BX35</f>
        <v>19</v>
      </c>
      <c r="CG248" s="56">
        <f>'2022'!BY35</f>
        <v>197</v>
      </c>
      <c r="CH248" s="56">
        <f>'2022'!BZ35</f>
        <v>39</v>
      </c>
      <c r="CI248" s="57">
        <f>'2022'!CA35</f>
        <v>6.2</v>
      </c>
      <c r="CJ248" s="57">
        <f>'2022'!CB35</f>
        <v>80.900000000000006</v>
      </c>
      <c r="CK248" s="57">
        <f>'2022'!CC35</f>
        <v>4.07</v>
      </c>
      <c r="CL248" s="57">
        <f>'2022'!CD35</f>
        <v>41.2</v>
      </c>
      <c r="CM248" s="56">
        <f>'2022'!CE35</f>
        <v>125</v>
      </c>
      <c r="CN248" s="56">
        <f>'2022'!CF35</f>
        <v>3615</v>
      </c>
      <c r="CO248" s="56">
        <f>'2022'!CG35</f>
        <v>35</v>
      </c>
      <c r="CP248" s="56">
        <f>'2022'!CH35</f>
        <v>0</v>
      </c>
      <c r="CQ248" s="58">
        <f>'2022'!CI35</f>
        <v>19</v>
      </c>
      <c r="CR248" s="55">
        <f>'2022'!CJ35</f>
        <v>316</v>
      </c>
      <c r="CS248" s="56">
        <f>'2022'!CK35</f>
        <v>1167</v>
      </c>
      <c r="CT248" s="56">
        <f>'2022'!CL35</f>
        <v>3</v>
      </c>
      <c r="CU248" s="56">
        <f>'2022'!CM35</f>
        <v>13</v>
      </c>
      <c r="CV248" s="56">
        <f>'2022'!CN35</f>
        <v>66</v>
      </c>
      <c r="CW248" s="56">
        <f>'2022'!CO35</f>
        <v>11</v>
      </c>
      <c r="CX248" s="57">
        <f>'2022'!CP35</f>
        <v>4.8</v>
      </c>
      <c r="CY248" s="57">
        <f>'2022'!CQ35</f>
        <v>49.1</v>
      </c>
      <c r="CZ248" s="57">
        <f>'2022'!CR35</f>
        <v>2.98</v>
      </c>
      <c r="DA248" s="57">
        <f>'2022'!CS35</f>
        <v>40.799999999999997</v>
      </c>
      <c r="DB248" s="56">
        <f>'2022'!CT35</f>
        <v>69</v>
      </c>
      <c r="DC248" s="56">
        <f>'2022'!CU35</f>
        <v>1723</v>
      </c>
      <c r="DD248" s="56">
        <f>'2022'!CV35</f>
        <v>7</v>
      </c>
      <c r="DE248" s="56">
        <f>'2022'!CW35</f>
        <v>0</v>
      </c>
      <c r="DF248" s="58">
        <f>'2022'!CX35</f>
        <v>15</v>
      </c>
      <c r="DG248" s="55">
        <f>'2022'!CY35</f>
        <v>423</v>
      </c>
      <c r="DH248" s="56">
        <f>'2022'!CZ35</f>
        <v>2833</v>
      </c>
      <c r="DI248" s="56">
        <f>'2022'!DA35</f>
        <v>7</v>
      </c>
      <c r="DJ248" s="56">
        <f>'2022'!DB35</f>
        <v>36</v>
      </c>
      <c r="DK248" s="56">
        <f>'2022'!DC35</f>
        <v>79</v>
      </c>
      <c r="DL248" s="56">
        <f>'2022'!DD35</f>
        <v>13</v>
      </c>
      <c r="DM248" s="57">
        <f>'2022'!DE35</f>
        <v>5.4</v>
      </c>
      <c r="DN248" s="57">
        <f>'2022'!DF35</f>
        <v>46.5</v>
      </c>
      <c r="DO248" s="57">
        <f>'2022'!DG35</f>
        <v>3.08</v>
      </c>
      <c r="DP248" s="57">
        <f>'2022'!DH35</f>
        <v>25.8</v>
      </c>
      <c r="DQ248" s="56">
        <f>'2022'!DI35</f>
        <v>57</v>
      </c>
      <c r="DR248" s="56">
        <f>'2022'!DJ35</f>
        <v>3098</v>
      </c>
      <c r="DS248" s="56">
        <f>'2022'!DK35</f>
        <v>7</v>
      </c>
      <c r="DT248" s="56">
        <f>'2022'!DL35</f>
        <v>0</v>
      </c>
      <c r="DU248" s="58">
        <f>'2022'!DM35</f>
        <v>20</v>
      </c>
    </row>
    <row r="249" spans="1:125" ht="15.75" customHeight="1" x14ac:dyDescent="0.2">
      <c r="A249" s="60">
        <f t="shared" si="0"/>
        <v>247</v>
      </c>
      <c r="B249" s="61">
        <f>'2018'!A28</f>
        <v>26</v>
      </c>
      <c r="C249" s="61">
        <v>2018</v>
      </c>
      <c r="D249" s="62" t="str">
        <f>'2018'!B28</f>
        <v>D'Ernest Johnson</v>
      </c>
      <c r="E249" s="63">
        <f>'2018'!C28</f>
        <v>0</v>
      </c>
      <c r="F249" s="63">
        <f t="shared" si="6"/>
        <v>0.4</v>
      </c>
      <c r="G249" s="64">
        <f t="shared" si="2"/>
        <v>-2.9785545336084622</v>
      </c>
      <c r="H249" s="65" t="str">
        <f>'2018'!D28</f>
        <v>South Florida</v>
      </c>
      <c r="I249" s="66">
        <f>'2018'!E28</f>
        <v>6</v>
      </c>
      <c r="J249" s="67">
        <f>'2018'!F28</f>
        <v>35122</v>
      </c>
      <c r="K249" s="68">
        <f>'2018'!G28</f>
        <v>29.18082191780822</v>
      </c>
      <c r="L249" s="68" t="str">
        <f>'2018'!H28</f>
        <v>SR</v>
      </c>
      <c r="M249" s="68">
        <f>'2018'!I28</f>
        <v>22.175342465753424</v>
      </c>
      <c r="N249" s="68" t="str">
        <f t="shared" si="3"/>
        <v>BELL CALF</v>
      </c>
      <c r="O249" s="68" t="str">
        <f t="shared" si="9"/>
        <v>PLODDER</v>
      </c>
      <c r="P249" s="66">
        <f>'2018'!J28</f>
        <v>70</v>
      </c>
      <c r="Q249" s="66">
        <f>'2018'!K28</f>
        <v>210</v>
      </c>
      <c r="R249" s="66">
        <f>'2018'!L28</f>
        <v>4.8</v>
      </c>
      <c r="S249" s="69">
        <f>'2018'!M28</f>
        <v>0</v>
      </c>
      <c r="T249" s="70">
        <f>'2018'!N28</f>
        <v>0</v>
      </c>
      <c r="U249" s="71">
        <f>'2018'!O28</f>
        <v>7.029540481400437E-2</v>
      </c>
      <c r="V249" s="71">
        <f>'2018'!P28</f>
        <v>0.11374325030482495</v>
      </c>
      <c r="W249" s="71">
        <f>'2018'!Q28</f>
        <v>0.12691729323308271</v>
      </c>
      <c r="X249" s="71">
        <f>'2018'!R28</f>
        <v>0.15513320337881742</v>
      </c>
      <c r="Y249" s="71">
        <f>'2018'!S28</f>
        <v>0.15513320337881742</v>
      </c>
      <c r="Z249" s="71">
        <f>'2018'!T28</f>
        <v>0.10859324236517219</v>
      </c>
      <c r="AA249" s="71">
        <f>'2018'!U28</f>
        <v>9.9625977558653517E-2</v>
      </c>
      <c r="AB249" s="71">
        <f>'2018'!V28</f>
        <v>4.6869768998995649E-2</v>
      </c>
      <c r="AC249" s="71">
        <f>'2018'!W28</f>
        <v>7.324787327882458E-2</v>
      </c>
      <c r="AD249" s="72">
        <f>'2018'!X28</f>
        <v>5.1273511295177203E-2</v>
      </c>
      <c r="AE249" s="73">
        <f>'2018'!Y28</f>
        <v>21.536986301369861</v>
      </c>
      <c r="AF249" s="74">
        <f>'2018'!Z28</f>
        <v>79.119646990740748</v>
      </c>
      <c r="AG249" s="74">
        <f>'2018'!AA28</f>
        <v>30.12857142857143</v>
      </c>
      <c r="AH249" s="74">
        <f>'2018'!AB28</f>
        <v>0.19487179487179487</v>
      </c>
      <c r="AI249" s="74">
        <f>'2018'!AC28</f>
        <v>5</v>
      </c>
      <c r="AJ249" s="74">
        <f t="shared" si="4"/>
        <v>12.657142857142857</v>
      </c>
      <c r="AK249" s="74">
        <f t="shared" si="43"/>
        <v>4.4117647058823532E-2</v>
      </c>
      <c r="AL249" s="74">
        <f>'2018'!AD28</f>
        <v>55.7</v>
      </c>
      <c r="AM249" s="74">
        <f>'2018'!AE28</f>
        <v>2.81</v>
      </c>
      <c r="AN249" s="75">
        <f>'2018'!AF28</f>
        <v>27.5</v>
      </c>
      <c r="AO249" s="76">
        <f>'2018'!AG28</f>
        <v>0</v>
      </c>
      <c r="AP249" s="77">
        <f>'2018'!AH28</f>
        <v>5</v>
      </c>
      <c r="AQ249" s="77">
        <f>'2018'!AI28</f>
        <v>2</v>
      </c>
      <c r="AR249" s="77">
        <f t="shared" si="85"/>
        <v>0</v>
      </c>
      <c r="AS249" s="77">
        <f>'2018'!AK28</f>
        <v>3</v>
      </c>
      <c r="AT249" s="77">
        <f>'2018'!AL28</f>
        <v>0</v>
      </c>
      <c r="AU249" s="77">
        <f>'2018'!AM28</f>
        <v>0</v>
      </c>
      <c r="AV249" s="77">
        <f>'2018'!AN28</f>
        <v>0</v>
      </c>
      <c r="AW249" s="78">
        <f t="shared" si="88"/>
        <v>0</v>
      </c>
      <c r="AX249" s="79">
        <f>'2018'!AP28</f>
        <v>0</v>
      </c>
      <c r="AY249" s="80">
        <f>'2018'!AQ28</f>
        <v>0</v>
      </c>
      <c r="AZ249" s="81">
        <f>'2018'!AR28</f>
        <v>1064</v>
      </c>
      <c r="BA249" s="81">
        <f>'2018'!AS28</f>
        <v>0</v>
      </c>
      <c r="BB249" s="81">
        <f>'2018'!AT28</f>
        <v>0</v>
      </c>
      <c r="BC249" s="81">
        <f>'2018'!AU28</f>
        <v>0</v>
      </c>
      <c r="BD249" s="81">
        <f>'2018'!AV28</f>
        <v>0</v>
      </c>
      <c r="BE249" s="82">
        <f>'2018'!AW28</f>
        <v>0</v>
      </c>
      <c r="BF249" s="82">
        <f>'2018'!AX28</f>
        <v>0</v>
      </c>
      <c r="BG249" s="82">
        <f>'2018'!AY28</f>
        <v>0</v>
      </c>
      <c r="BH249" s="82">
        <f>'2018'!AZ28</f>
        <v>0</v>
      </c>
      <c r="BI249" s="81">
        <f>'2018'!BA28</f>
        <v>0</v>
      </c>
      <c r="BJ249" s="81">
        <f>'2018'!BB28</f>
        <v>2002</v>
      </c>
      <c r="BK249" s="81">
        <f>'2018'!BC28</f>
        <v>0</v>
      </c>
      <c r="BL249" s="81">
        <f>'2018'!BD28</f>
        <v>0</v>
      </c>
      <c r="BM249" s="83">
        <f>'2018'!BE28</f>
        <v>0</v>
      </c>
      <c r="BN249" s="80">
        <f>'2018'!BF28</f>
        <v>150</v>
      </c>
      <c r="BO249" s="81">
        <f>'2018'!BG28</f>
        <v>1295</v>
      </c>
      <c r="BP249" s="81">
        <f>'2018'!BH28</f>
        <v>0</v>
      </c>
      <c r="BQ249" s="81">
        <f>'2018'!BI28</f>
        <v>0</v>
      </c>
      <c r="BR249" s="81">
        <f>'2018'!BJ28</f>
        <v>46</v>
      </c>
      <c r="BS249" s="81">
        <f>'2018'!BK28</f>
        <v>6</v>
      </c>
      <c r="BT249" s="82">
        <f>'2018'!BL28</f>
        <v>3.3</v>
      </c>
      <c r="BU249" s="82">
        <f>'2018'!BM28</f>
        <v>35.4</v>
      </c>
      <c r="BV249" s="82">
        <f>'2018'!BN28</f>
        <v>1.74</v>
      </c>
      <c r="BW249" s="82">
        <f>'2018'!BO28</f>
        <v>10.7</v>
      </c>
      <c r="BX249" s="81">
        <f>'2018'!BP28</f>
        <v>107</v>
      </c>
      <c r="BY249" s="81">
        <f>'2018'!BQ28</f>
        <v>2361</v>
      </c>
      <c r="BZ249" s="81">
        <f>'2018'!BR28</f>
        <v>8</v>
      </c>
      <c r="CA249" s="81">
        <f>'2018'!BS28</f>
        <v>0</v>
      </c>
      <c r="CB249" s="83">
        <f>'2018'!BT28</f>
        <v>0</v>
      </c>
      <c r="CC249" s="80">
        <f>'2018'!BU28</f>
        <v>307</v>
      </c>
      <c r="CD249" s="81">
        <f>'2018'!BV28</f>
        <v>3205</v>
      </c>
      <c r="CE249" s="81">
        <f>'2018'!BW28</f>
        <v>1</v>
      </c>
      <c r="CF249" s="81">
        <f>'2018'!BX28</f>
        <v>0</v>
      </c>
      <c r="CG249" s="81">
        <f>'2018'!BY28</f>
        <v>71</v>
      </c>
      <c r="CH249" s="81">
        <f>'2018'!BZ28</f>
        <v>8</v>
      </c>
      <c r="CI249" s="82">
        <f>'2018'!CA28</f>
        <v>4.3</v>
      </c>
      <c r="CJ249" s="82">
        <f>'2018'!CB28</f>
        <v>27.6</v>
      </c>
      <c r="CK249" s="82">
        <f>'2018'!CC28</f>
        <v>2.41</v>
      </c>
      <c r="CL249" s="82">
        <f>'2018'!CD28</f>
        <v>13.4</v>
      </c>
      <c r="CM249" s="81">
        <f>'2018'!CE28</f>
        <v>346</v>
      </c>
      <c r="CN249" s="81">
        <f>'2018'!CF28</f>
        <v>2536</v>
      </c>
      <c r="CO249" s="81">
        <f>'2018'!CG28</f>
        <v>25</v>
      </c>
      <c r="CP249" s="81">
        <f>'2018'!CH28</f>
        <v>0</v>
      </c>
      <c r="CQ249" s="83">
        <f>'2018'!CI28</f>
        <v>0</v>
      </c>
      <c r="CR249" s="80">
        <f>'2018'!CJ28</f>
        <v>551</v>
      </c>
      <c r="CS249" s="81">
        <f>'2018'!CK28</f>
        <v>3709</v>
      </c>
      <c r="CT249" s="81">
        <f>'2018'!CL28</f>
        <v>8</v>
      </c>
      <c r="CU249" s="81">
        <f>'2018'!CM28</f>
        <v>0</v>
      </c>
      <c r="CV249" s="81">
        <f>'2018'!CN28</f>
        <v>110</v>
      </c>
      <c r="CW249" s="81">
        <f>'2018'!CO28</f>
        <v>24</v>
      </c>
      <c r="CX249" s="82">
        <f>'2018'!CP28</f>
        <v>5</v>
      </c>
      <c r="CY249" s="82">
        <f>'2018'!CQ28</f>
        <v>55</v>
      </c>
      <c r="CZ249" s="82">
        <f>'2018'!CR28</f>
        <v>2.81</v>
      </c>
      <c r="DA249" s="82">
        <f>'2018'!CS28</f>
        <v>17.8</v>
      </c>
      <c r="DB249" s="81">
        <f>'2018'!CT28</f>
        <v>293</v>
      </c>
      <c r="DC249" s="81">
        <f>'2018'!CU28</f>
        <v>2941</v>
      </c>
      <c r="DD249" s="81">
        <f>'2018'!CV28</f>
        <v>28</v>
      </c>
      <c r="DE249" s="81">
        <f>'2018'!CW28</f>
        <v>0</v>
      </c>
      <c r="DF249" s="83">
        <f>'2018'!CX28</f>
        <v>0</v>
      </c>
      <c r="DG249" s="80">
        <f>'2018'!CY28</f>
        <v>815</v>
      </c>
      <c r="DH249" s="81">
        <f>'2018'!CZ28</f>
        <v>3169</v>
      </c>
      <c r="DI249" s="81">
        <f>'2018'!DA28</f>
        <v>7</v>
      </c>
      <c r="DJ249" s="81">
        <f>'2018'!DB28</f>
        <v>0</v>
      </c>
      <c r="DK249" s="81">
        <f>'2018'!DC28</f>
        <v>195</v>
      </c>
      <c r="DL249" s="81">
        <f>'2018'!DD28</f>
        <v>38</v>
      </c>
      <c r="DM249" s="82">
        <f>'2018'!DE28</f>
        <v>4.2</v>
      </c>
      <c r="DN249" s="82">
        <f>'2018'!DF28</f>
        <v>55.7</v>
      </c>
      <c r="DO249" s="82">
        <f>'2018'!DG28</f>
        <v>2.64</v>
      </c>
      <c r="DP249" s="82">
        <f>'2018'!DH28</f>
        <v>27.5</v>
      </c>
      <c r="DQ249" s="81">
        <f>'2018'!DI28</f>
        <v>140</v>
      </c>
      <c r="DR249" s="81">
        <f>'2018'!DJ28</f>
        <v>2987</v>
      </c>
      <c r="DS249" s="81">
        <f>'2018'!DK28</f>
        <v>9</v>
      </c>
      <c r="DT249" s="81">
        <f>'2018'!DL28</f>
        <v>0</v>
      </c>
      <c r="DU249" s="83">
        <f>'2018'!DM28</f>
        <v>0</v>
      </c>
    </row>
  </sheetData>
  <autoFilter ref="A2:DU249" xr:uid="{00000000-0009-0000-0000-000002000000}">
    <sortState xmlns:xlrd2="http://schemas.microsoft.com/office/spreadsheetml/2017/richdata2" ref="A2:DU249">
      <sortCondition ref="A2:A249"/>
    </sortState>
  </autoFilter>
  <mergeCells count="10">
    <mergeCell ref="CC1:CQ1"/>
    <mergeCell ref="CR1:DF1"/>
    <mergeCell ref="DG1:DU1"/>
    <mergeCell ref="A1:G1"/>
    <mergeCell ref="H1:S1"/>
    <mergeCell ref="T1:AD1"/>
    <mergeCell ref="AE1:AN1"/>
    <mergeCell ref="AO1:AX1"/>
    <mergeCell ref="AY1:BM1"/>
    <mergeCell ref="BN1:CB1"/>
  </mergeCells>
  <conditionalFormatting sqref="C2:C249">
    <cfRule type="containsText" dxfId="140" priority="1" stopIfTrue="1" operator="containsText" text="2025">
      <formula>NOT(ISERROR(SEARCH(("2025"),(C2))))</formula>
    </cfRule>
  </conditionalFormatting>
  <conditionalFormatting sqref="D3:D249">
    <cfRule type="expression" dxfId="139" priority="2" stopIfTrue="1">
      <formula>E3&gt;=13</formula>
    </cfRule>
    <cfRule type="expression" dxfId="138" priority="3">
      <formula>AND(E3&gt;=12,E3&lt;13)</formula>
    </cfRule>
    <cfRule type="expression" dxfId="137" priority="4" stopIfTrue="1">
      <formula>AND(E3&gt;=11,E3&lt;12)</formula>
    </cfRule>
    <cfRule type="expression" dxfId="136" priority="5">
      <formula>AND(E3&gt;=9,E3&lt;11)</formula>
    </cfRule>
    <cfRule type="expression" dxfId="135" priority="6">
      <formula>AND(E3&gt;=7,E3&lt;9)</formula>
    </cfRule>
    <cfRule type="expression" dxfId="134" priority="7" stopIfTrue="1">
      <formula>AND(E3&gt;=6,E3&lt;7)</formula>
    </cfRule>
    <cfRule type="expression" dxfId="133" priority="8" stopIfTrue="1">
      <formula>AND(E3&gt;=5,E3&lt;6)</formula>
    </cfRule>
    <cfRule type="expression" dxfId="132" priority="9">
      <formula>E3&lt;5</formula>
    </cfRule>
  </conditionalFormatting>
  <conditionalFormatting sqref="E3:E24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4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249">
    <cfRule type="containsText" dxfId="131" priority="12" operator="containsText" text="SR">
      <formula>NOT(ISERROR(SEARCH(("SR"),(L3))))</formula>
    </cfRule>
  </conditionalFormatting>
  <conditionalFormatting sqref="T2:X249">
    <cfRule type="cellIs" dxfId="130" priority="13" operator="equal">
      <formula>0</formula>
    </cfRule>
    <cfRule type="cellIs" dxfId="129" priority="14" operator="between">
      <formula>0.15</formula>
      <formula>0.1999</formula>
    </cfRule>
  </conditionalFormatting>
  <conditionalFormatting sqref="T2:Z249">
    <cfRule type="colorScale" priority="15">
      <colorScale>
        <cfvo type="formula" val="0.14999"/>
        <cfvo type="formula" val="0.15"/>
        <cfvo type="formula" val="0.4"/>
        <color rgb="FFFACACA"/>
        <color rgb="FFB5F694"/>
        <color rgb="FF00C059"/>
      </colorScale>
    </cfRule>
  </conditionalFormatting>
  <conditionalFormatting sqref="AA3:AB24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C2">
    <cfRule type="colorScale" priority="17">
      <colorScale>
        <cfvo type="formula" val="0.14999"/>
        <cfvo type="formula" val="0.15"/>
        <cfvo type="formula" val="0.4"/>
        <color rgb="FFFACACA"/>
        <color rgb="FFB5F694"/>
        <color rgb="FF00C059"/>
      </colorScale>
    </cfRule>
  </conditionalFormatting>
  <conditionalFormatting sqref="AC3:AC24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:AD24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E598"/>
  </sheetPr>
  <dimension ref="B4:G1000"/>
  <sheetViews>
    <sheetView workbookViewId="0"/>
  </sheetViews>
  <sheetFormatPr baseColWidth="10" defaultColWidth="14.5" defaultRowHeight="15" customHeight="1" x14ac:dyDescent="0.2"/>
  <cols>
    <col min="1" max="1" width="7" customWidth="1"/>
    <col min="2" max="2" width="12" customWidth="1"/>
    <col min="3" max="3" width="21.5" customWidth="1"/>
    <col min="4" max="4" width="3.33203125" customWidth="1"/>
    <col min="5" max="5" width="19.6640625" customWidth="1"/>
    <col min="6" max="6" width="6.5" customWidth="1"/>
    <col min="7" max="7" width="12" customWidth="1"/>
  </cols>
  <sheetData>
    <row r="4" spans="2:7" ht="15" customHeight="1" x14ac:dyDescent="0.2">
      <c r="B4" s="211" t="s">
        <v>200</v>
      </c>
      <c r="C4" s="203"/>
      <c r="D4" s="7"/>
      <c r="E4" s="84" t="s">
        <v>201</v>
      </c>
      <c r="F4" s="85" t="s">
        <v>202</v>
      </c>
      <c r="G4" s="86" t="s">
        <v>203</v>
      </c>
    </row>
    <row r="5" spans="2:7" ht="15" customHeight="1" x14ac:dyDescent="0.2">
      <c r="B5" s="87" t="s">
        <v>54</v>
      </c>
      <c r="C5" s="88" t="s">
        <v>204</v>
      </c>
      <c r="D5" s="7"/>
      <c r="E5" s="89" t="s">
        <v>205</v>
      </c>
      <c r="F5" s="90">
        <f>VLOOKUP($C$5,Overall!$D$3:$AX$249,38,FALSE)</f>
        <v>6</v>
      </c>
      <c r="G5" s="91" t="e">
        <f t="array" aca="1" ref="G5" ca="1">_xludf.IFS(F5=10,"A+",F5=9,"A",F5=8,"B+",F5=7,"B",F5=6,"B-",F5=5,"C+",F5=4,"C",F5=3,"C-",F5=2,"D+",F5=1,"D",F5=0,"F")</f>
        <v>#NAME?</v>
      </c>
    </row>
    <row r="6" spans="2:7" ht="15" customHeight="1" x14ac:dyDescent="0.2">
      <c r="B6" s="92" t="s">
        <v>168</v>
      </c>
      <c r="C6" s="93" t="str">
        <f>VLOOKUP($C$5,Overall!$D$3:$AX$249,5,FALSE)</f>
        <v>Utah</v>
      </c>
      <c r="D6" s="7"/>
      <c r="E6" s="89" t="s">
        <v>206</v>
      </c>
      <c r="F6" s="90">
        <f>VLOOKUP($C$5,Overall!$D$3:$AX$249,39,FALSE)</f>
        <v>9</v>
      </c>
      <c r="G6" s="94" t="e">
        <f t="array" aca="1" ref="G6" ca="1">_xludf.IFS(F6=10,"A+",F6=9,"A",F6=8,"B+",F6=7,"B",F6=6,"B-",F6=5,"C+",F6=4,"C",F6=3,"C-",F6=2,"D+",F6=1,"D",F6=0,"F")</f>
        <v>#NAME?</v>
      </c>
    </row>
    <row r="7" spans="2:7" ht="15" customHeight="1" x14ac:dyDescent="0.2">
      <c r="B7" s="92" t="s">
        <v>57</v>
      </c>
      <c r="C7" s="95" t="str">
        <f>VLOOKUP($C$5,Overall!$D$3:$AX$249,9,FALSE)</f>
        <v>SR</v>
      </c>
      <c r="D7" s="7"/>
      <c r="E7" s="89" t="s">
        <v>207</v>
      </c>
      <c r="F7" s="90">
        <f>VLOOKUP($C$5,Overall!$D$3:$AX$249,40,FALSE)</f>
        <v>6</v>
      </c>
      <c r="G7" s="94" t="e">
        <f t="array" aca="1" ref="G7" ca="1">_xludf.IFS(F7=10,"A+",F7=9,"A",F7=8,"B+",F7=7,"B",F7=6,"B-",F7=5,"C+",F7=4,"C",F7=3,"C-",F7=2,"D+",F7=1,"D",F7=0,"F")</f>
        <v>#NAME?</v>
      </c>
    </row>
    <row r="8" spans="2:7" ht="15" customHeight="1" x14ac:dyDescent="0.2">
      <c r="B8" s="92" t="s">
        <v>49</v>
      </c>
      <c r="C8" s="95" t="str">
        <f>VLOOKUP($C$5,Overall!$D$3:$AX$249,11,FALSE)</f>
        <v>BELL CALF</v>
      </c>
      <c r="D8" s="7"/>
      <c r="E8" s="89" t="s">
        <v>208</v>
      </c>
      <c r="F8" s="90">
        <f>VLOOKUP($C$5,Overall!$D$3:$AX$249,41,FALSE)</f>
        <v>1</v>
      </c>
      <c r="G8" s="94" t="e">
        <f t="array" aca="1" ref="G8" ca="1">_xludf.IFS(F8=10,"A+",F8=9,"A",F8=8,"B+",F8=7,"B",F8=6,"B-",F8=5,"C+",F8=4,"C",F8=3,"C-",F8=2,"D+",F8=1,"D",F8=0,"F")</f>
        <v>#NAME?</v>
      </c>
    </row>
    <row r="9" spans="2:7" ht="15" customHeight="1" x14ac:dyDescent="0.2">
      <c r="B9" s="92" t="s">
        <v>51</v>
      </c>
      <c r="C9" s="95" t="str">
        <f>VLOOKUP($C$5,Overall!$D$3:$AX$249,12,FALSE)</f>
        <v>3DOWN</v>
      </c>
      <c r="D9" s="7"/>
      <c r="E9" s="89" t="s">
        <v>180</v>
      </c>
      <c r="F9" s="90">
        <f>VLOOKUP($C$5,Overall!$D$3:$AX$249,42,FALSE)</f>
        <v>10</v>
      </c>
      <c r="G9" s="94" t="e">
        <f t="array" aca="1" ref="G9" ca="1">_xludf.IFS(F9=10,"A+",F9=9,"A",F9=8,"B+",F9=7,"B",F9=6,"B-",F9=5,"C+",F9=4,"C",F9=3,"C-",F9=2,"D+",F9=1,"D",F9=0,"F")</f>
        <v>#NAME?</v>
      </c>
    </row>
    <row r="10" spans="2:7" ht="15" customHeight="1" x14ac:dyDescent="0.2">
      <c r="B10" s="92" t="s">
        <v>170</v>
      </c>
      <c r="C10" s="93">
        <f>VLOOKUP($C$5,Overall!$D$3:$AX$249,13,FALSE)</f>
        <v>69</v>
      </c>
      <c r="D10" s="7"/>
      <c r="E10" s="89" t="s">
        <v>8</v>
      </c>
      <c r="F10" s="90">
        <f>VLOOKUP($C$5,Overall!$D$3:$AX$249,43,FALSE)</f>
        <v>3</v>
      </c>
      <c r="G10" s="94" t="e">
        <f t="array" aca="1" ref="G10" ca="1">_xludf.IFS(F10=10,"A+",F10=9,"A",F10=8,"B+",F10=7,"B",F10=6,"B-",F10=5,"C+",F10=4,"C",F10=3,"C-",F10=2,"D+",F10=1,"D",F10=0,"F")</f>
        <v>#NAME?</v>
      </c>
    </row>
    <row r="11" spans="2:7" ht="15" customHeight="1" x14ac:dyDescent="0.2">
      <c r="B11" s="92" t="s">
        <v>171</v>
      </c>
      <c r="C11" s="93">
        <f>VLOOKUP($C$5,Overall!$D$3:$AX$249,14,FALSE)</f>
        <v>206</v>
      </c>
      <c r="D11" s="7"/>
      <c r="E11" s="89" t="s">
        <v>10</v>
      </c>
      <c r="F11" s="90">
        <f>VLOOKUP($C$5,Overall!$D$3:$AX$249,45,FALSE)</f>
        <v>6</v>
      </c>
      <c r="G11" s="94" t="e">
        <f t="array" aca="1" ref="G11" ca="1">_xludf.IFS(F11=10,"A+",F11=9,"A",F11=8,"B+",F11=7,"B",F11=6,"B-",F11=5,"C+",F11=4,"C",F11=3,"C-",F11=2,"D+",F11=1,"D",F11=0,"F")</f>
        <v>#NAME?</v>
      </c>
    </row>
    <row r="12" spans="2:7" ht="15" customHeight="1" x14ac:dyDescent="0.2">
      <c r="B12" s="92" t="s">
        <v>172</v>
      </c>
      <c r="C12" s="93">
        <f>VLOOKUP($C$5,Overall!$D$3:$AX$249,15,FALSE)</f>
        <v>4.6500000000000004</v>
      </c>
      <c r="D12" s="7"/>
      <c r="E12" s="96" t="s">
        <v>209</v>
      </c>
      <c r="F12" s="97">
        <f>VLOOKUP($C$5,Overall!$D$3:$AX$249,44,FALSE)</f>
        <v>8</v>
      </c>
      <c r="G12" s="98" t="e">
        <f t="array" aca="1" ref="G12" ca="1">_xludf.IFS(F12=10,"A+",F12=9,"A",F12=8,"B+",F12=7,"B",F12=6,"B-",F12=5,"C+",F12=4,"C",F12=3,"C-",F12=2,"D+",F12=1,"D",F12=0,"F")</f>
        <v>#NAME?</v>
      </c>
    </row>
    <row r="13" spans="2:7" ht="15" customHeight="1" x14ac:dyDescent="0.2">
      <c r="B13" s="99" t="s">
        <v>59</v>
      </c>
      <c r="C13" s="100">
        <f>VLOOKUP($C$5,Overall!$D$3:$AX$249,16,FALSE)</f>
        <v>86</v>
      </c>
      <c r="D13" s="7"/>
      <c r="E13" s="7"/>
      <c r="F13" s="7"/>
      <c r="G13" s="7"/>
    </row>
    <row r="14" spans="2:7" ht="15" customHeight="1" x14ac:dyDescent="0.2">
      <c r="B14" s="7"/>
      <c r="C14" s="7"/>
      <c r="D14" s="7"/>
      <c r="E14" s="211" t="s">
        <v>210</v>
      </c>
      <c r="F14" s="202"/>
      <c r="G14" s="203"/>
    </row>
    <row r="15" spans="2:7" ht="15" customHeight="1" x14ac:dyDescent="0.2">
      <c r="B15" s="7"/>
      <c r="C15" s="7"/>
      <c r="D15" s="7"/>
      <c r="E15" s="101" t="s">
        <v>2</v>
      </c>
      <c r="F15" s="102">
        <f>VLOOKUP($C$5,Overall!$D$3:$G$249,2,FALSE)</f>
        <v>9.1555555555555568</v>
      </c>
      <c r="G15" s="103">
        <f>VLOOKUP($C$5,Overall!$D$3:$G$249,3,FALSE)</f>
        <v>79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4:C4"/>
    <mergeCell ref="E14:G14"/>
  </mergeCells>
  <conditionalFormatting sqref="G5:G12">
    <cfRule type="cellIs" dxfId="128" priority="1" operator="equal">
      <formula>"A+"</formula>
    </cfRule>
    <cfRule type="cellIs" dxfId="127" priority="2" operator="equal">
      <formula>"A"</formula>
    </cfRule>
    <cfRule type="cellIs" dxfId="126" priority="3" operator="equal">
      <formula>"B+"</formula>
    </cfRule>
    <cfRule type="cellIs" dxfId="125" priority="4" operator="equal">
      <formula>"B"</formula>
    </cfRule>
    <cfRule type="cellIs" dxfId="124" priority="5" operator="equal">
      <formula>"B-"</formula>
    </cfRule>
    <cfRule type="cellIs" dxfId="123" priority="6" operator="equal">
      <formula>"C+"</formula>
    </cfRule>
    <cfRule type="cellIs" dxfId="122" priority="7" operator="equal">
      <formula>"C"</formula>
    </cfRule>
    <cfRule type="cellIs" dxfId="121" priority="8" operator="equal">
      <formula>"C-"</formula>
    </cfRule>
    <cfRule type="cellIs" dxfId="120" priority="9" operator="equal">
      <formula>"D+"</formula>
    </cfRule>
    <cfRule type="cellIs" dxfId="119" priority="10" operator="equal">
      <formula>"D"</formula>
    </cfRule>
    <cfRule type="cellIs" dxfId="118" priority="11" operator="equal">
      <formula>"F"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4C6E7"/>
  </sheetPr>
  <dimension ref="A1:E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23.6640625" customWidth="1"/>
    <col min="3" max="4" width="12.33203125" customWidth="1"/>
    <col min="5" max="5" width="25.83203125" customWidth="1"/>
    <col min="6" max="6" width="8.83203125" customWidth="1"/>
  </cols>
  <sheetData>
    <row r="1" spans="1:5" x14ac:dyDescent="0.2">
      <c r="A1" s="34" t="s">
        <v>56</v>
      </c>
      <c r="B1" s="104" t="s">
        <v>58</v>
      </c>
      <c r="C1" s="105" t="s">
        <v>2</v>
      </c>
      <c r="D1" s="105" t="s">
        <v>166</v>
      </c>
      <c r="E1" s="11"/>
    </row>
    <row r="2" spans="1:5" x14ac:dyDescent="0.2">
      <c r="A2" s="11">
        <v>1</v>
      </c>
      <c r="B2" s="34" t="s">
        <v>211</v>
      </c>
      <c r="C2" s="14">
        <v>14.477777777777778</v>
      </c>
      <c r="D2" s="14">
        <v>99.5</v>
      </c>
      <c r="E2" s="106" t="s">
        <v>212</v>
      </c>
    </row>
    <row r="3" spans="1:5" x14ac:dyDescent="0.2">
      <c r="A3" s="11">
        <v>2</v>
      </c>
      <c r="B3" s="34" t="s">
        <v>213</v>
      </c>
      <c r="C3" s="14">
        <v>14.277777777777779</v>
      </c>
      <c r="D3" s="14">
        <v>99.1</v>
      </c>
      <c r="E3" s="11" t="s">
        <v>214</v>
      </c>
    </row>
    <row r="4" spans="1:5" x14ac:dyDescent="0.2">
      <c r="A4" s="11">
        <v>3</v>
      </c>
      <c r="B4" s="34" t="s">
        <v>86</v>
      </c>
      <c r="C4" s="14">
        <v>13.427777777777777</v>
      </c>
      <c r="D4" s="14">
        <v>98.7</v>
      </c>
      <c r="E4" s="11"/>
    </row>
    <row r="5" spans="1:5" x14ac:dyDescent="0.2">
      <c r="A5" s="11">
        <v>4</v>
      </c>
      <c r="B5" s="34" t="s">
        <v>126</v>
      </c>
      <c r="C5" s="14">
        <v>12.588888888888889</v>
      </c>
      <c r="D5" s="14">
        <v>98.3</v>
      </c>
      <c r="E5" s="107" t="s">
        <v>215</v>
      </c>
    </row>
    <row r="6" spans="1:5" x14ac:dyDescent="0.2">
      <c r="A6" s="11">
        <v>5</v>
      </c>
      <c r="B6" s="34" t="s">
        <v>216</v>
      </c>
      <c r="C6" s="14">
        <v>12.572222222222223</v>
      </c>
      <c r="D6" s="14">
        <v>97.899999999999991</v>
      </c>
      <c r="E6" s="11" t="s">
        <v>217</v>
      </c>
    </row>
    <row r="7" spans="1:5" x14ac:dyDescent="0.2">
      <c r="A7" s="11">
        <v>6</v>
      </c>
      <c r="B7" s="34" t="s">
        <v>218</v>
      </c>
      <c r="C7" s="14">
        <v>12.277777777777779</v>
      </c>
      <c r="D7" s="14">
        <v>97.5</v>
      </c>
      <c r="E7" s="11"/>
    </row>
    <row r="8" spans="1:5" x14ac:dyDescent="0.2">
      <c r="A8" s="11">
        <v>7</v>
      </c>
      <c r="B8" s="34" t="s">
        <v>219</v>
      </c>
      <c r="C8" s="14">
        <v>12.222222222222221</v>
      </c>
      <c r="D8" s="14">
        <v>97.1</v>
      </c>
      <c r="E8" s="11"/>
    </row>
    <row r="9" spans="1:5" x14ac:dyDescent="0.2">
      <c r="A9" s="11">
        <v>8</v>
      </c>
      <c r="B9" s="34" t="s">
        <v>63</v>
      </c>
      <c r="C9" s="14">
        <v>12.18888888888889</v>
      </c>
      <c r="D9" s="14">
        <v>96.7</v>
      </c>
      <c r="E9" s="11"/>
    </row>
    <row r="10" spans="1:5" x14ac:dyDescent="0.2">
      <c r="A10" s="11">
        <v>9</v>
      </c>
      <c r="B10" s="34" t="s">
        <v>66</v>
      </c>
      <c r="C10" s="14">
        <v>11.838888888888889</v>
      </c>
      <c r="D10" s="14">
        <v>96.2</v>
      </c>
      <c r="E10" s="108" t="s">
        <v>220</v>
      </c>
    </row>
    <row r="11" spans="1:5" x14ac:dyDescent="0.2">
      <c r="A11" s="11">
        <v>10</v>
      </c>
      <c r="B11" s="34" t="s">
        <v>221</v>
      </c>
      <c r="C11" s="14">
        <v>11.827777777777778</v>
      </c>
      <c r="D11" s="14">
        <v>95.8</v>
      </c>
      <c r="E11" s="11" t="s">
        <v>222</v>
      </c>
    </row>
    <row r="12" spans="1:5" x14ac:dyDescent="0.2">
      <c r="A12" s="11">
        <v>11</v>
      </c>
      <c r="B12" s="34" t="s">
        <v>223</v>
      </c>
      <c r="C12" s="14">
        <v>11.733333333333333</v>
      </c>
      <c r="D12" s="14">
        <v>95.399999999999991</v>
      </c>
      <c r="E12" s="11"/>
    </row>
    <row r="13" spans="1:5" x14ac:dyDescent="0.2">
      <c r="A13" s="11">
        <v>12</v>
      </c>
      <c r="B13" s="34" t="s">
        <v>141</v>
      </c>
      <c r="C13" s="14">
        <v>11.666666666666666</v>
      </c>
      <c r="D13" s="14">
        <v>95</v>
      </c>
      <c r="E13" s="11"/>
    </row>
    <row r="14" spans="1:5" x14ac:dyDescent="0.2">
      <c r="A14" s="11">
        <v>13</v>
      </c>
      <c r="B14" s="34" t="s">
        <v>129</v>
      </c>
      <c r="C14" s="14">
        <v>11.56111111111111</v>
      </c>
      <c r="D14" s="14">
        <v>94.6</v>
      </c>
      <c r="E14" s="11"/>
    </row>
    <row r="15" spans="1:5" x14ac:dyDescent="0.2">
      <c r="A15" s="11">
        <v>14</v>
      </c>
      <c r="B15" s="34" t="s">
        <v>224</v>
      </c>
      <c r="C15" s="14">
        <v>11.52222222222222</v>
      </c>
      <c r="D15" s="14">
        <v>94.199999999999989</v>
      </c>
      <c r="E15" s="11"/>
    </row>
    <row r="16" spans="1:5" x14ac:dyDescent="0.2">
      <c r="A16" s="11">
        <v>15</v>
      </c>
      <c r="B16" s="34" t="s">
        <v>67</v>
      </c>
      <c r="C16" s="14">
        <v>11.444444444444445</v>
      </c>
      <c r="D16" s="14">
        <v>93.8</v>
      </c>
      <c r="E16" s="11"/>
    </row>
    <row r="17" spans="1:5" x14ac:dyDescent="0.2">
      <c r="A17" s="11">
        <v>16</v>
      </c>
      <c r="B17" s="34" t="s">
        <v>70</v>
      </c>
      <c r="C17" s="14">
        <v>11.2</v>
      </c>
      <c r="D17" s="14">
        <v>93.4</v>
      </c>
      <c r="E17" s="11"/>
    </row>
    <row r="18" spans="1:5" x14ac:dyDescent="0.2">
      <c r="A18" s="11">
        <v>17</v>
      </c>
      <c r="B18" s="34" t="s">
        <v>103</v>
      </c>
      <c r="C18" s="14">
        <v>11.100000000000001</v>
      </c>
      <c r="D18" s="14">
        <v>92.5</v>
      </c>
      <c r="E18" s="11"/>
    </row>
    <row r="19" spans="1:5" x14ac:dyDescent="0.2">
      <c r="A19" s="11">
        <v>17</v>
      </c>
      <c r="B19" s="34" t="s">
        <v>225</v>
      </c>
      <c r="C19" s="14">
        <v>11.100000000000001</v>
      </c>
      <c r="D19" s="14">
        <v>92.5</v>
      </c>
      <c r="E19" s="11"/>
    </row>
    <row r="20" spans="1:5" x14ac:dyDescent="0.2">
      <c r="A20" s="11">
        <v>19</v>
      </c>
      <c r="B20" s="34" t="s">
        <v>226</v>
      </c>
      <c r="C20" s="14">
        <v>10.927777777777777</v>
      </c>
      <c r="D20" s="14">
        <v>92.100000000000009</v>
      </c>
      <c r="E20" s="109" t="s">
        <v>227</v>
      </c>
    </row>
    <row r="21" spans="1:5" ht="15.75" customHeight="1" x14ac:dyDescent="0.2">
      <c r="A21" s="11">
        <v>20</v>
      </c>
      <c r="B21" s="34" t="s">
        <v>228</v>
      </c>
      <c r="C21" s="14">
        <v>10.855555555555556</v>
      </c>
      <c r="D21" s="14">
        <v>91.7</v>
      </c>
      <c r="E21" s="11" t="s">
        <v>229</v>
      </c>
    </row>
    <row r="22" spans="1:5" ht="15.75" customHeight="1" x14ac:dyDescent="0.2">
      <c r="A22" s="11">
        <v>21</v>
      </c>
      <c r="B22" s="34" t="s">
        <v>64</v>
      </c>
      <c r="C22" s="14">
        <v>10.844444444444443</v>
      </c>
      <c r="D22" s="14">
        <v>91.3</v>
      </c>
      <c r="E22" s="11"/>
    </row>
    <row r="23" spans="1:5" ht="15.75" customHeight="1" x14ac:dyDescent="0.2">
      <c r="A23" s="11">
        <v>22</v>
      </c>
      <c r="B23" s="34" t="s">
        <v>130</v>
      </c>
      <c r="C23" s="14">
        <v>10.794444444444444</v>
      </c>
      <c r="D23" s="14">
        <v>90.9</v>
      </c>
      <c r="E23" s="11"/>
    </row>
    <row r="24" spans="1:5" ht="15.75" customHeight="1" x14ac:dyDescent="0.2">
      <c r="A24" s="11">
        <v>23</v>
      </c>
      <c r="B24" s="34" t="s">
        <v>92</v>
      </c>
      <c r="C24" s="14">
        <v>10.766666666666667</v>
      </c>
      <c r="D24" s="14">
        <v>90.5</v>
      </c>
      <c r="E24" s="11"/>
    </row>
    <row r="25" spans="1:5" ht="15.75" customHeight="1" x14ac:dyDescent="0.2">
      <c r="A25" s="11">
        <v>24</v>
      </c>
      <c r="B25" s="34" t="s">
        <v>230</v>
      </c>
      <c r="C25" s="14">
        <v>10.722222222222221</v>
      </c>
      <c r="D25" s="14">
        <v>90.100000000000009</v>
      </c>
      <c r="E25" s="11"/>
    </row>
    <row r="26" spans="1:5" ht="15.75" customHeight="1" x14ac:dyDescent="0.2">
      <c r="A26" s="11">
        <v>25</v>
      </c>
      <c r="B26" s="34" t="s">
        <v>231</v>
      </c>
      <c r="C26" s="14">
        <v>10.677777777777777</v>
      </c>
      <c r="D26" s="14">
        <v>89.7</v>
      </c>
      <c r="E26" s="11"/>
    </row>
    <row r="27" spans="1:5" ht="15.75" customHeight="1" x14ac:dyDescent="0.2">
      <c r="A27" s="11">
        <v>26</v>
      </c>
      <c r="B27" s="34" t="s">
        <v>139</v>
      </c>
      <c r="C27" s="14">
        <v>10.583333333333334</v>
      </c>
      <c r="D27" s="14">
        <v>89.3</v>
      </c>
      <c r="E27" s="11"/>
    </row>
    <row r="28" spans="1:5" ht="15.75" customHeight="1" x14ac:dyDescent="0.2">
      <c r="A28" s="11">
        <v>27</v>
      </c>
      <c r="B28" s="34" t="s">
        <v>106</v>
      </c>
      <c r="C28" s="14">
        <v>10.433333333333334</v>
      </c>
      <c r="D28" s="14">
        <v>88.8</v>
      </c>
      <c r="E28" s="11"/>
    </row>
    <row r="29" spans="1:5" ht="15.75" customHeight="1" x14ac:dyDescent="0.2">
      <c r="A29" s="11">
        <v>28</v>
      </c>
      <c r="B29" s="34" t="s">
        <v>127</v>
      </c>
      <c r="C29" s="14">
        <v>10.355555555555556</v>
      </c>
      <c r="D29" s="14">
        <v>88.4</v>
      </c>
      <c r="E29" s="11"/>
    </row>
    <row r="30" spans="1:5" ht="15.75" customHeight="1" x14ac:dyDescent="0.2">
      <c r="A30" s="11">
        <v>29</v>
      </c>
      <c r="B30" s="34" t="s">
        <v>232</v>
      </c>
      <c r="C30" s="14">
        <v>10.283333333333333</v>
      </c>
      <c r="D30" s="14">
        <v>88</v>
      </c>
      <c r="E30" s="11"/>
    </row>
    <row r="31" spans="1:5" ht="15.75" customHeight="1" x14ac:dyDescent="0.2">
      <c r="A31" s="11">
        <v>30</v>
      </c>
      <c r="B31" s="34" t="s">
        <v>128</v>
      </c>
      <c r="C31" s="14">
        <v>10.205555555555556</v>
      </c>
      <c r="D31" s="14">
        <v>87.6</v>
      </c>
      <c r="E31" s="11"/>
    </row>
    <row r="32" spans="1:5" ht="15.75" customHeight="1" x14ac:dyDescent="0.2">
      <c r="A32" s="11">
        <v>31</v>
      </c>
      <c r="B32" s="34" t="s">
        <v>90</v>
      </c>
      <c r="C32" s="14">
        <v>10.105555555555556</v>
      </c>
      <c r="D32" s="14">
        <v>87.2</v>
      </c>
      <c r="E32" s="11"/>
    </row>
    <row r="33" spans="1:5" ht="15.75" customHeight="1" x14ac:dyDescent="0.2">
      <c r="A33" s="11">
        <v>32</v>
      </c>
      <c r="B33" s="34" t="s">
        <v>88</v>
      </c>
      <c r="C33" s="14">
        <v>10.044444444444444</v>
      </c>
      <c r="D33" s="14">
        <v>86.8</v>
      </c>
      <c r="E33" s="11"/>
    </row>
    <row r="34" spans="1:5" ht="15.75" customHeight="1" x14ac:dyDescent="0.2">
      <c r="A34" s="11">
        <v>33</v>
      </c>
      <c r="B34" s="34" t="s">
        <v>65</v>
      </c>
      <c r="C34" s="14">
        <v>9.9888888888888889</v>
      </c>
      <c r="D34" s="14">
        <v>86.4</v>
      </c>
      <c r="E34" s="11"/>
    </row>
    <row r="35" spans="1:5" ht="15.75" customHeight="1" x14ac:dyDescent="0.2">
      <c r="A35" s="11">
        <v>34</v>
      </c>
      <c r="B35" s="34" t="s">
        <v>87</v>
      </c>
      <c r="C35" s="14">
        <v>9.8888888888888893</v>
      </c>
      <c r="D35" s="14">
        <v>86</v>
      </c>
      <c r="E35" s="11"/>
    </row>
    <row r="36" spans="1:5" ht="15.75" customHeight="1" x14ac:dyDescent="0.2">
      <c r="A36" s="11">
        <v>35</v>
      </c>
      <c r="B36" s="34" t="s">
        <v>109</v>
      </c>
      <c r="C36" s="14">
        <v>9.8555555555555543</v>
      </c>
      <c r="D36" s="14">
        <v>85.5</v>
      </c>
      <c r="E36" s="11"/>
    </row>
    <row r="37" spans="1:5" ht="15.75" customHeight="1" x14ac:dyDescent="0.2">
      <c r="A37" s="11">
        <v>36</v>
      </c>
      <c r="B37" s="34" t="s">
        <v>133</v>
      </c>
      <c r="C37" s="14">
        <v>9.8500000000000014</v>
      </c>
      <c r="D37" s="14">
        <v>85.1</v>
      </c>
      <c r="E37" s="11"/>
    </row>
    <row r="38" spans="1:5" ht="15.75" customHeight="1" x14ac:dyDescent="0.2">
      <c r="A38" s="11">
        <v>37</v>
      </c>
      <c r="B38" s="34" t="s">
        <v>233</v>
      </c>
      <c r="C38" s="14">
        <v>9.8055555555555554</v>
      </c>
      <c r="D38" s="14">
        <v>84.7</v>
      </c>
      <c r="E38" s="11"/>
    </row>
    <row r="39" spans="1:5" ht="15.75" customHeight="1" x14ac:dyDescent="0.2">
      <c r="A39" s="11">
        <v>38</v>
      </c>
      <c r="B39" s="34" t="s">
        <v>234</v>
      </c>
      <c r="C39" s="14">
        <v>9.7166666666666668</v>
      </c>
      <c r="D39" s="14">
        <v>84.3</v>
      </c>
      <c r="E39" s="11"/>
    </row>
    <row r="40" spans="1:5" ht="15.75" customHeight="1" x14ac:dyDescent="0.2">
      <c r="A40" s="11">
        <v>39</v>
      </c>
      <c r="B40" s="34" t="s">
        <v>235</v>
      </c>
      <c r="C40" s="14">
        <v>9.7055555555555557</v>
      </c>
      <c r="D40" s="14">
        <v>83.899999999999991</v>
      </c>
      <c r="E40" s="11"/>
    </row>
    <row r="41" spans="1:5" ht="15.75" customHeight="1" x14ac:dyDescent="0.2">
      <c r="A41" s="11">
        <v>40</v>
      </c>
      <c r="B41" s="34" t="s">
        <v>236</v>
      </c>
      <c r="C41" s="14">
        <v>9.5888888888888903</v>
      </c>
      <c r="D41" s="14">
        <v>83.5</v>
      </c>
      <c r="E41" s="11"/>
    </row>
    <row r="42" spans="1:5" ht="15.75" customHeight="1" x14ac:dyDescent="0.2">
      <c r="A42" s="11">
        <v>41</v>
      </c>
      <c r="B42" s="34" t="s">
        <v>237</v>
      </c>
      <c r="C42" s="14">
        <v>9.5722222222222229</v>
      </c>
      <c r="D42" s="14">
        <v>83.1</v>
      </c>
      <c r="E42" s="11"/>
    </row>
    <row r="43" spans="1:5" ht="15.75" customHeight="1" x14ac:dyDescent="0.2">
      <c r="A43" s="11">
        <v>42</v>
      </c>
      <c r="B43" s="34" t="s">
        <v>238</v>
      </c>
      <c r="C43" s="14">
        <v>9.5555555555555554</v>
      </c>
      <c r="D43" s="14">
        <v>82.699999999999989</v>
      </c>
      <c r="E43" s="11"/>
    </row>
    <row r="44" spans="1:5" ht="15.75" customHeight="1" x14ac:dyDescent="0.2">
      <c r="A44" s="11">
        <v>43</v>
      </c>
      <c r="B44" s="34" t="s">
        <v>239</v>
      </c>
      <c r="C44" s="14">
        <v>9.466666666666665</v>
      </c>
      <c r="D44" s="14">
        <v>82.3</v>
      </c>
      <c r="E44" s="11"/>
    </row>
    <row r="45" spans="1:5" ht="15.75" customHeight="1" x14ac:dyDescent="0.2">
      <c r="A45" s="11">
        <v>44</v>
      </c>
      <c r="B45" s="34" t="s">
        <v>71</v>
      </c>
      <c r="C45" s="14">
        <v>9.4555555555555557</v>
      </c>
      <c r="D45" s="14">
        <v>81.8</v>
      </c>
      <c r="E45" s="11"/>
    </row>
    <row r="46" spans="1:5" ht="15.75" customHeight="1" x14ac:dyDescent="0.2">
      <c r="A46" s="11">
        <v>45</v>
      </c>
      <c r="B46" s="34" t="s">
        <v>240</v>
      </c>
      <c r="C46" s="14">
        <v>9.3944444444444457</v>
      </c>
      <c r="D46" s="14">
        <v>81.399999999999991</v>
      </c>
      <c r="E46" s="11"/>
    </row>
    <row r="47" spans="1:5" ht="15.75" customHeight="1" x14ac:dyDescent="0.2">
      <c r="A47" s="11">
        <v>46</v>
      </c>
      <c r="B47" s="34" t="s">
        <v>104</v>
      </c>
      <c r="C47" s="14">
        <v>9.3222222222222229</v>
      </c>
      <c r="D47" s="14">
        <v>81</v>
      </c>
      <c r="E47" s="11"/>
    </row>
    <row r="48" spans="1:5" ht="15.75" customHeight="1" x14ac:dyDescent="0.2">
      <c r="A48" s="11">
        <v>47</v>
      </c>
      <c r="B48" s="34" t="s">
        <v>241</v>
      </c>
      <c r="C48" s="14">
        <v>9.3055555555555554</v>
      </c>
      <c r="D48" s="14">
        <v>80.600000000000009</v>
      </c>
      <c r="E48" s="11"/>
    </row>
    <row r="49" spans="1:5" ht="15.75" customHeight="1" x14ac:dyDescent="0.2">
      <c r="A49" s="11">
        <v>48</v>
      </c>
      <c r="B49" s="34" t="s">
        <v>242</v>
      </c>
      <c r="C49" s="14">
        <v>9.2388888888888889</v>
      </c>
      <c r="D49" s="14">
        <v>80.2</v>
      </c>
      <c r="E49" s="11"/>
    </row>
    <row r="50" spans="1:5" ht="15.75" customHeight="1" x14ac:dyDescent="0.2">
      <c r="A50" s="11">
        <v>49</v>
      </c>
      <c r="B50" s="34" t="s">
        <v>143</v>
      </c>
      <c r="C50" s="14">
        <v>9.1555555555555568</v>
      </c>
      <c r="D50" s="14">
        <v>79.400000000000006</v>
      </c>
      <c r="E50" s="11"/>
    </row>
    <row r="51" spans="1:5" ht="15.75" customHeight="1" x14ac:dyDescent="0.2">
      <c r="A51" s="11">
        <v>49</v>
      </c>
      <c r="B51" s="34" t="s">
        <v>131</v>
      </c>
      <c r="C51" s="14">
        <v>9.1555555555555568</v>
      </c>
      <c r="D51" s="14">
        <v>79.400000000000006</v>
      </c>
      <c r="E51" s="11"/>
    </row>
    <row r="52" spans="1:5" ht="15.75" customHeight="1" x14ac:dyDescent="0.2">
      <c r="A52" s="11">
        <v>51</v>
      </c>
      <c r="B52" s="34" t="s">
        <v>107</v>
      </c>
      <c r="C52" s="14">
        <v>8.9944444444444436</v>
      </c>
      <c r="D52" s="14">
        <v>79</v>
      </c>
      <c r="E52" s="110" t="s">
        <v>243</v>
      </c>
    </row>
    <row r="53" spans="1:5" ht="15.75" customHeight="1" x14ac:dyDescent="0.2">
      <c r="A53" s="11">
        <v>52</v>
      </c>
      <c r="B53" s="34" t="s">
        <v>94</v>
      </c>
      <c r="C53" s="14">
        <v>8.9888888888888889</v>
      </c>
      <c r="D53" s="14">
        <v>78.600000000000009</v>
      </c>
      <c r="E53" s="11" t="s">
        <v>244</v>
      </c>
    </row>
    <row r="54" spans="1:5" ht="15.75" customHeight="1" x14ac:dyDescent="0.2">
      <c r="A54" s="11">
        <v>53</v>
      </c>
      <c r="B54" s="34" t="s">
        <v>76</v>
      </c>
      <c r="C54" s="14">
        <v>8.9333333333333336</v>
      </c>
      <c r="D54" s="14">
        <v>78.100000000000009</v>
      </c>
      <c r="E54" s="11"/>
    </row>
    <row r="55" spans="1:5" ht="15.75" customHeight="1" x14ac:dyDescent="0.2">
      <c r="A55" s="11">
        <v>54</v>
      </c>
      <c r="B55" s="34" t="s">
        <v>245</v>
      </c>
      <c r="C55" s="14">
        <v>8.8833333333333329</v>
      </c>
      <c r="D55" s="14">
        <v>77.7</v>
      </c>
      <c r="E55" s="11"/>
    </row>
    <row r="56" spans="1:5" ht="15.75" customHeight="1" x14ac:dyDescent="0.2">
      <c r="A56" s="11">
        <v>55</v>
      </c>
      <c r="B56" s="34" t="s">
        <v>246</v>
      </c>
      <c r="C56" s="14">
        <v>8.8666666666666671</v>
      </c>
      <c r="D56" s="14">
        <v>77.3</v>
      </c>
      <c r="E56" s="11"/>
    </row>
    <row r="57" spans="1:5" ht="15.75" customHeight="1" x14ac:dyDescent="0.2">
      <c r="A57" s="11">
        <v>56</v>
      </c>
      <c r="B57" s="34" t="s">
        <v>142</v>
      </c>
      <c r="C57" s="14">
        <v>8.81111111111111</v>
      </c>
      <c r="D57" s="14">
        <v>76.5</v>
      </c>
      <c r="E57" s="11"/>
    </row>
    <row r="58" spans="1:5" ht="15.75" customHeight="1" x14ac:dyDescent="0.2">
      <c r="A58" s="11">
        <v>56</v>
      </c>
      <c r="B58" s="34" t="s">
        <v>247</v>
      </c>
      <c r="C58" s="14">
        <v>8.81111111111111</v>
      </c>
      <c r="D58" s="14">
        <v>76.5</v>
      </c>
      <c r="E58" s="2"/>
    </row>
    <row r="59" spans="1:5" ht="15.75" customHeight="1" x14ac:dyDescent="0.2">
      <c r="A59" s="11">
        <v>58</v>
      </c>
      <c r="B59" s="34" t="s">
        <v>68</v>
      </c>
      <c r="C59" s="14">
        <v>8.7722222222222204</v>
      </c>
      <c r="D59" s="14">
        <v>76.099999999999994</v>
      </c>
      <c r="E59" s="11"/>
    </row>
    <row r="60" spans="1:5" ht="15.75" customHeight="1" x14ac:dyDescent="0.2">
      <c r="A60" s="11">
        <v>59</v>
      </c>
      <c r="B60" s="34" t="s">
        <v>248</v>
      </c>
      <c r="C60" s="14">
        <v>8.7666666666666675</v>
      </c>
      <c r="D60" s="14">
        <v>75.7</v>
      </c>
      <c r="E60" s="11"/>
    </row>
    <row r="61" spans="1:5" ht="15.75" customHeight="1" x14ac:dyDescent="0.2">
      <c r="A61" s="11">
        <v>60</v>
      </c>
      <c r="B61" s="34" t="s">
        <v>249</v>
      </c>
      <c r="C61" s="14">
        <v>8.5944444444444432</v>
      </c>
      <c r="D61" s="14">
        <v>75.3</v>
      </c>
      <c r="E61" s="11"/>
    </row>
    <row r="62" spans="1:5" ht="15.75" customHeight="1" x14ac:dyDescent="0.2">
      <c r="A62" s="11">
        <v>61</v>
      </c>
      <c r="B62" s="34" t="s">
        <v>250</v>
      </c>
      <c r="C62" s="14">
        <v>8.5777777777777775</v>
      </c>
      <c r="D62" s="14">
        <v>74.8</v>
      </c>
      <c r="E62" s="11"/>
    </row>
    <row r="63" spans="1:5" ht="15.75" customHeight="1" x14ac:dyDescent="0.2">
      <c r="A63" s="11">
        <v>62</v>
      </c>
      <c r="B63" s="34" t="s">
        <v>251</v>
      </c>
      <c r="C63" s="14">
        <v>8.5500000000000007</v>
      </c>
      <c r="D63" s="14">
        <v>74.400000000000006</v>
      </c>
      <c r="E63" s="11"/>
    </row>
    <row r="64" spans="1:5" ht="15.75" customHeight="1" x14ac:dyDescent="0.2">
      <c r="A64" s="11">
        <v>63</v>
      </c>
      <c r="B64" s="34" t="s">
        <v>105</v>
      </c>
      <c r="C64" s="14">
        <v>8.5222222222222221</v>
      </c>
      <c r="D64" s="14">
        <v>74</v>
      </c>
      <c r="E64" s="11"/>
    </row>
    <row r="65" spans="1:5" ht="15.75" customHeight="1" x14ac:dyDescent="0.2">
      <c r="A65" s="11">
        <v>64</v>
      </c>
      <c r="B65" s="34" t="s">
        <v>252</v>
      </c>
      <c r="C65" s="14">
        <v>8.5</v>
      </c>
      <c r="D65" s="14">
        <v>73.599999999999994</v>
      </c>
      <c r="E65" s="11"/>
    </row>
    <row r="66" spans="1:5" ht="15.75" customHeight="1" x14ac:dyDescent="0.2">
      <c r="A66" s="11">
        <v>65</v>
      </c>
      <c r="B66" s="34" t="s">
        <v>110</v>
      </c>
      <c r="C66" s="14">
        <v>8.3888888888888893</v>
      </c>
      <c r="D66" s="14">
        <v>73.2</v>
      </c>
      <c r="E66" s="11"/>
    </row>
    <row r="67" spans="1:5" ht="15.75" customHeight="1" x14ac:dyDescent="0.2">
      <c r="A67" s="11">
        <v>66</v>
      </c>
      <c r="B67" s="34" t="s">
        <v>253</v>
      </c>
      <c r="C67" s="14">
        <v>8.3611111111111107</v>
      </c>
      <c r="D67" s="14">
        <v>72.8</v>
      </c>
      <c r="E67" s="11"/>
    </row>
    <row r="68" spans="1:5" ht="15.75" customHeight="1" x14ac:dyDescent="0.2">
      <c r="A68" s="11">
        <v>67</v>
      </c>
      <c r="B68" s="34" t="s">
        <v>254</v>
      </c>
      <c r="C68" s="14">
        <v>8.3555555555555561</v>
      </c>
      <c r="D68" s="14">
        <v>72.399999999999991</v>
      </c>
      <c r="E68" s="11"/>
    </row>
    <row r="69" spans="1:5" ht="15.75" customHeight="1" x14ac:dyDescent="0.2">
      <c r="A69" s="11">
        <v>68</v>
      </c>
      <c r="B69" s="34" t="s">
        <v>255</v>
      </c>
      <c r="C69" s="14">
        <v>8.2555555555555564</v>
      </c>
      <c r="D69" s="14">
        <v>72</v>
      </c>
      <c r="E69" s="11"/>
    </row>
    <row r="70" spans="1:5" ht="15.75" customHeight="1" x14ac:dyDescent="0.2">
      <c r="A70" s="11">
        <v>69</v>
      </c>
      <c r="B70" s="34" t="s">
        <v>256</v>
      </c>
      <c r="C70" s="14">
        <v>8.2111111111111121</v>
      </c>
      <c r="D70" s="14">
        <v>71.599999999999994</v>
      </c>
      <c r="E70" s="11"/>
    </row>
    <row r="71" spans="1:5" ht="15.75" customHeight="1" x14ac:dyDescent="0.2">
      <c r="A71" s="11">
        <v>70</v>
      </c>
      <c r="B71" s="34" t="s">
        <v>257</v>
      </c>
      <c r="C71" s="14">
        <v>8.1833333333333336</v>
      </c>
      <c r="D71" s="14">
        <v>70.7</v>
      </c>
      <c r="E71" s="11"/>
    </row>
    <row r="72" spans="1:5" ht="15.75" customHeight="1" x14ac:dyDescent="0.2">
      <c r="A72" s="11">
        <v>70</v>
      </c>
      <c r="B72" s="34" t="s">
        <v>123</v>
      </c>
      <c r="C72" s="14">
        <v>8.1833333333333336</v>
      </c>
      <c r="D72" s="14">
        <v>70.7</v>
      </c>
      <c r="E72" s="11"/>
    </row>
    <row r="73" spans="1:5" ht="15.75" customHeight="1" x14ac:dyDescent="0.2">
      <c r="A73" s="11">
        <v>72</v>
      </c>
      <c r="B73" s="34" t="s">
        <v>144</v>
      </c>
      <c r="C73" s="14">
        <v>8.094444444444445</v>
      </c>
      <c r="D73" s="14">
        <v>70.3</v>
      </c>
      <c r="E73" s="11"/>
    </row>
    <row r="74" spans="1:5" ht="15.75" customHeight="1" x14ac:dyDescent="0.2">
      <c r="A74" s="11">
        <v>73</v>
      </c>
      <c r="B74" s="34" t="s">
        <v>258</v>
      </c>
      <c r="C74" s="14">
        <v>8</v>
      </c>
      <c r="D74" s="14">
        <v>69.899999999999991</v>
      </c>
      <c r="E74" s="11"/>
    </row>
    <row r="75" spans="1:5" ht="15.75" customHeight="1" x14ac:dyDescent="0.2">
      <c r="A75" s="11">
        <v>74</v>
      </c>
      <c r="B75" s="34" t="s">
        <v>259</v>
      </c>
      <c r="C75" s="14">
        <v>7.9944444444444436</v>
      </c>
      <c r="D75" s="14">
        <v>69.5</v>
      </c>
      <c r="E75" s="11"/>
    </row>
    <row r="76" spans="1:5" ht="15.75" customHeight="1" x14ac:dyDescent="0.2">
      <c r="A76" s="11">
        <v>75</v>
      </c>
      <c r="B76" s="34" t="s">
        <v>260</v>
      </c>
      <c r="C76" s="14">
        <v>7.966666666666665</v>
      </c>
      <c r="D76" s="14">
        <v>69.099999999999994</v>
      </c>
      <c r="E76" s="11"/>
    </row>
    <row r="77" spans="1:5" ht="15.75" customHeight="1" x14ac:dyDescent="0.2">
      <c r="A77" s="11">
        <v>76</v>
      </c>
      <c r="B77" s="34" t="s">
        <v>261</v>
      </c>
      <c r="C77" s="14">
        <v>7.93888888888889</v>
      </c>
      <c r="D77" s="14">
        <v>68.7</v>
      </c>
      <c r="E77" s="11"/>
    </row>
    <row r="78" spans="1:5" ht="15.75" customHeight="1" x14ac:dyDescent="0.2">
      <c r="A78" s="11">
        <v>77</v>
      </c>
      <c r="B78" s="34" t="s">
        <v>262</v>
      </c>
      <c r="C78" s="14">
        <v>7.9166666666666679</v>
      </c>
      <c r="D78" s="14">
        <v>68.300000000000011</v>
      </c>
      <c r="E78" s="11"/>
    </row>
    <row r="79" spans="1:5" ht="15.75" customHeight="1" x14ac:dyDescent="0.2">
      <c r="A79" s="11">
        <v>78</v>
      </c>
      <c r="B79" s="34" t="s">
        <v>263</v>
      </c>
      <c r="C79" s="14">
        <v>7.916666666666667</v>
      </c>
      <c r="D79" s="14">
        <v>67.900000000000006</v>
      </c>
      <c r="E79" s="11"/>
    </row>
    <row r="80" spans="1:5" ht="15.75" customHeight="1" x14ac:dyDescent="0.2">
      <c r="A80" s="11">
        <v>79</v>
      </c>
      <c r="B80" s="34" t="s">
        <v>264</v>
      </c>
      <c r="C80" s="14">
        <v>7.8611111111111107</v>
      </c>
      <c r="D80" s="14">
        <v>67.400000000000006</v>
      </c>
      <c r="E80" s="11"/>
    </row>
    <row r="81" spans="1:5" ht="15.75" customHeight="1" x14ac:dyDescent="0.2">
      <c r="A81" s="11">
        <v>80</v>
      </c>
      <c r="B81" s="34" t="s">
        <v>265</v>
      </c>
      <c r="C81" s="14">
        <v>7.81111111111111</v>
      </c>
      <c r="D81" s="14">
        <v>67</v>
      </c>
      <c r="E81" s="11"/>
    </row>
    <row r="82" spans="1:5" ht="15.75" customHeight="1" x14ac:dyDescent="0.2">
      <c r="A82" s="11">
        <v>81</v>
      </c>
      <c r="B82" s="34" t="s">
        <v>266</v>
      </c>
      <c r="C82" s="14">
        <v>7.7666666666666675</v>
      </c>
      <c r="D82" s="14">
        <v>66.600000000000009</v>
      </c>
      <c r="E82" s="11"/>
    </row>
    <row r="83" spans="1:5" ht="15.75" customHeight="1" x14ac:dyDescent="0.2">
      <c r="A83" s="11">
        <v>82</v>
      </c>
      <c r="B83" s="34" t="s">
        <v>267</v>
      </c>
      <c r="C83" s="14">
        <v>7.6444444444444439</v>
      </c>
      <c r="D83" s="14">
        <v>66.2</v>
      </c>
      <c r="E83" s="11"/>
    </row>
    <row r="84" spans="1:5" ht="15.75" customHeight="1" x14ac:dyDescent="0.2">
      <c r="A84" s="11">
        <v>83</v>
      </c>
      <c r="B84" s="34" t="s">
        <v>101</v>
      </c>
      <c r="C84" s="14">
        <v>7.6388888888888893</v>
      </c>
      <c r="D84" s="14">
        <v>65.8</v>
      </c>
      <c r="E84" s="11"/>
    </row>
    <row r="85" spans="1:5" ht="15.75" customHeight="1" x14ac:dyDescent="0.2">
      <c r="A85" s="11">
        <v>84</v>
      </c>
      <c r="B85" s="34" t="s">
        <v>146</v>
      </c>
      <c r="C85" s="14">
        <v>7.6277777777777782</v>
      </c>
      <c r="D85" s="14">
        <v>65.400000000000006</v>
      </c>
      <c r="E85" s="11"/>
    </row>
    <row r="86" spans="1:5" ht="15.75" customHeight="1" x14ac:dyDescent="0.2">
      <c r="A86" s="11">
        <v>85</v>
      </c>
      <c r="B86" s="34" t="s">
        <v>148</v>
      </c>
      <c r="C86" s="14">
        <v>7.6166666666666671</v>
      </c>
      <c r="D86" s="14">
        <v>65</v>
      </c>
      <c r="E86" s="11"/>
    </row>
    <row r="87" spans="1:5" ht="15.75" customHeight="1" x14ac:dyDescent="0.2">
      <c r="A87" s="11">
        <v>86</v>
      </c>
      <c r="B87" s="34" t="s">
        <v>89</v>
      </c>
      <c r="C87" s="14">
        <v>7.5222222222222221</v>
      </c>
      <c r="D87" s="14">
        <v>64.600000000000009</v>
      </c>
      <c r="E87" s="11"/>
    </row>
    <row r="88" spans="1:5" ht="15.75" customHeight="1" x14ac:dyDescent="0.2">
      <c r="A88" s="11">
        <v>87</v>
      </c>
      <c r="B88" s="34" t="s">
        <v>268</v>
      </c>
      <c r="C88" s="14">
        <v>7.4555555555555548</v>
      </c>
      <c r="D88" s="14">
        <v>64.099999999999994</v>
      </c>
      <c r="E88" s="11"/>
    </row>
    <row r="89" spans="1:5" ht="15.75" customHeight="1" x14ac:dyDescent="0.2">
      <c r="A89" s="11">
        <v>88</v>
      </c>
      <c r="B89" s="34" t="s">
        <v>80</v>
      </c>
      <c r="C89" s="14">
        <v>7.4500000000000011</v>
      </c>
      <c r="D89" s="14">
        <v>63.7</v>
      </c>
      <c r="E89" s="11"/>
    </row>
    <row r="90" spans="1:5" ht="15.75" customHeight="1" x14ac:dyDescent="0.2">
      <c r="A90" s="11">
        <v>89</v>
      </c>
      <c r="B90" s="34" t="s">
        <v>269</v>
      </c>
      <c r="C90" s="14">
        <v>7.4277777777777771</v>
      </c>
      <c r="D90" s="14">
        <v>63.3</v>
      </c>
      <c r="E90" s="11"/>
    </row>
    <row r="91" spans="1:5" ht="15.75" customHeight="1" x14ac:dyDescent="0.2">
      <c r="A91" s="11">
        <v>90</v>
      </c>
      <c r="B91" s="34" t="s">
        <v>120</v>
      </c>
      <c r="C91" s="14">
        <v>7.2722222222222221</v>
      </c>
      <c r="D91" s="14">
        <v>62.9</v>
      </c>
      <c r="E91" s="11"/>
    </row>
    <row r="92" spans="1:5" ht="15.75" customHeight="1" x14ac:dyDescent="0.2">
      <c r="A92" s="11">
        <v>91</v>
      </c>
      <c r="B92" s="34" t="s">
        <v>270</v>
      </c>
      <c r="C92" s="14">
        <v>7.2666666666666675</v>
      </c>
      <c r="D92" s="14">
        <v>62.5</v>
      </c>
      <c r="E92" s="11"/>
    </row>
    <row r="93" spans="1:5" ht="15.75" customHeight="1" x14ac:dyDescent="0.2">
      <c r="A93" s="11">
        <v>92</v>
      </c>
      <c r="B93" s="34" t="s">
        <v>81</v>
      </c>
      <c r="C93" s="14">
        <v>7.1388888888888893</v>
      </c>
      <c r="D93" s="14">
        <v>62.1</v>
      </c>
      <c r="E93" s="11"/>
    </row>
    <row r="94" spans="1:5" ht="15.75" customHeight="1" x14ac:dyDescent="0.2">
      <c r="A94" s="11">
        <v>93</v>
      </c>
      <c r="B94" s="34" t="s">
        <v>271</v>
      </c>
      <c r="C94" s="14">
        <v>7.1222222222222227</v>
      </c>
      <c r="D94" s="14">
        <v>61.7</v>
      </c>
      <c r="E94" s="11"/>
    </row>
    <row r="95" spans="1:5" ht="15.75" customHeight="1" x14ac:dyDescent="0.2">
      <c r="A95" s="11">
        <v>94</v>
      </c>
      <c r="B95" s="34" t="s">
        <v>74</v>
      </c>
      <c r="C95" s="14">
        <v>7.1166666666666663</v>
      </c>
      <c r="D95" s="14">
        <v>61.3</v>
      </c>
      <c r="E95" s="11"/>
    </row>
    <row r="96" spans="1:5" ht="15.75" customHeight="1" x14ac:dyDescent="0.2">
      <c r="A96" s="11">
        <v>95</v>
      </c>
      <c r="B96" s="34" t="s">
        <v>272</v>
      </c>
      <c r="C96" s="14">
        <v>7.1055555555555561</v>
      </c>
      <c r="D96" s="14">
        <v>60.9</v>
      </c>
      <c r="E96" s="11"/>
    </row>
    <row r="97" spans="1:5" ht="15.75" customHeight="1" x14ac:dyDescent="0.2">
      <c r="A97" s="11">
        <v>96</v>
      </c>
      <c r="B97" s="34" t="s">
        <v>137</v>
      </c>
      <c r="C97" s="14">
        <v>7.0722222222222229</v>
      </c>
      <c r="D97" s="14">
        <v>60.4</v>
      </c>
      <c r="E97" s="11"/>
    </row>
    <row r="98" spans="1:5" ht="15.75" customHeight="1" x14ac:dyDescent="0.2">
      <c r="A98" s="11">
        <v>97</v>
      </c>
      <c r="B98" s="34" t="s">
        <v>72</v>
      </c>
      <c r="C98" s="14">
        <v>7.0500000000000007</v>
      </c>
      <c r="D98" s="14">
        <v>60</v>
      </c>
      <c r="E98" s="11"/>
    </row>
    <row r="99" spans="1:5" ht="15.75" customHeight="1" x14ac:dyDescent="0.2">
      <c r="A99" s="11">
        <v>98</v>
      </c>
      <c r="B99" s="34" t="s">
        <v>273</v>
      </c>
      <c r="C99" s="14">
        <v>7.0111111111111111</v>
      </c>
      <c r="D99" s="14">
        <v>59.599999999999994</v>
      </c>
      <c r="E99" s="111" t="s">
        <v>274</v>
      </c>
    </row>
    <row r="100" spans="1:5" ht="15.75" customHeight="1" x14ac:dyDescent="0.2">
      <c r="A100" s="11">
        <v>99</v>
      </c>
      <c r="B100" s="34" t="s">
        <v>147</v>
      </c>
      <c r="C100" s="14">
        <v>6.9888888888888889</v>
      </c>
      <c r="D100" s="14">
        <v>59.199999999999996</v>
      </c>
      <c r="E100" s="11" t="s">
        <v>275</v>
      </c>
    </row>
    <row r="101" spans="1:5" ht="15.75" customHeight="1" x14ac:dyDescent="0.2">
      <c r="A101" s="11">
        <v>100</v>
      </c>
      <c r="B101" s="34" t="s">
        <v>276</v>
      </c>
      <c r="C101" s="14">
        <v>6.9666666666666668</v>
      </c>
      <c r="D101" s="14">
        <v>58.8</v>
      </c>
      <c r="E101" s="11"/>
    </row>
    <row r="102" spans="1:5" ht="15.75" customHeight="1" x14ac:dyDescent="0.2">
      <c r="A102" s="11">
        <v>101</v>
      </c>
      <c r="B102" s="34" t="s">
        <v>277</v>
      </c>
      <c r="C102" s="14">
        <v>6.85</v>
      </c>
      <c r="D102" s="14">
        <v>58.4</v>
      </c>
      <c r="E102" s="11"/>
    </row>
    <row r="103" spans="1:5" ht="15.75" customHeight="1" x14ac:dyDescent="0.2">
      <c r="A103" s="11">
        <v>102</v>
      </c>
      <c r="B103" s="34" t="s">
        <v>112</v>
      </c>
      <c r="C103" s="14">
        <v>6.8388888888888886</v>
      </c>
      <c r="D103" s="14">
        <v>57.999999999999993</v>
      </c>
      <c r="E103" s="11"/>
    </row>
    <row r="104" spans="1:5" ht="15.75" customHeight="1" x14ac:dyDescent="0.2">
      <c r="A104" s="11">
        <v>103</v>
      </c>
      <c r="B104" s="34" t="s">
        <v>278</v>
      </c>
      <c r="C104" s="14">
        <v>6.8277777777777784</v>
      </c>
      <c r="D104" s="14">
        <v>57.599999999999994</v>
      </c>
      <c r="E104" s="11"/>
    </row>
    <row r="105" spans="1:5" ht="15.75" customHeight="1" x14ac:dyDescent="0.2">
      <c r="A105" s="11">
        <v>104</v>
      </c>
      <c r="B105" s="34" t="s">
        <v>279</v>
      </c>
      <c r="C105" s="14">
        <v>6.8055555555555554</v>
      </c>
      <c r="D105" s="14">
        <v>57.199999999999996</v>
      </c>
      <c r="E105" s="11"/>
    </row>
    <row r="106" spans="1:5" ht="15.75" customHeight="1" x14ac:dyDescent="0.2">
      <c r="A106" s="11">
        <v>105</v>
      </c>
      <c r="B106" s="34" t="s">
        <v>280</v>
      </c>
      <c r="C106" s="14">
        <v>6.7555555555555555</v>
      </c>
      <c r="D106" s="14">
        <v>56.699999999999996</v>
      </c>
      <c r="E106" s="11"/>
    </row>
    <row r="107" spans="1:5" ht="15.75" customHeight="1" x14ac:dyDescent="0.2">
      <c r="A107" s="11">
        <v>106</v>
      </c>
      <c r="B107" s="34" t="s">
        <v>145</v>
      </c>
      <c r="C107" s="14">
        <v>6.7388888888888898</v>
      </c>
      <c r="D107" s="14">
        <v>56.3</v>
      </c>
      <c r="E107" s="11"/>
    </row>
    <row r="108" spans="1:5" ht="15.75" customHeight="1" x14ac:dyDescent="0.2">
      <c r="A108" s="11">
        <v>107</v>
      </c>
      <c r="B108" s="34" t="s">
        <v>281</v>
      </c>
      <c r="C108" s="14">
        <v>6.7222222222222223</v>
      </c>
      <c r="D108" s="14">
        <v>55.900000000000006</v>
      </c>
      <c r="E108" s="11"/>
    </row>
    <row r="109" spans="1:5" ht="15.75" customHeight="1" x14ac:dyDescent="0.2">
      <c r="A109" s="11">
        <v>108</v>
      </c>
      <c r="B109" s="34" t="s">
        <v>282</v>
      </c>
      <c r="C109" s="14">
        <v>6.7166666666666668</v>
      </c>
      <c r="D109" s="14">
        <v>55.500000000000007</v>
      </c>
      <c r="E109" s="11"/>
    </row>
    <row r="110" spans="1:5" ht="15.75" customHeight="1" x14ac:dyDescent="0.2">
      <c r="A110" s="11">
        <v>109</v>
      </c>
      <c r="B110" s="34" t="s">
        <v>283</v>
      </c>
      <c r="C110" s="14">
        <v>6.7</v>
      </c>
      <c r="D110" s="14">
        <v>55.1</v>
      </c>
      <c r="E110" s="11"/>
    </row>
    <row r="111" spans="1:5" ht="15.75" customHeight="1" x14ac:dyDescent="0.2">
      <c r="A111" s="11">
        <v>110</v>
      </c>
      <c r="B111" s="34" t="s">
        <v>75</v>
      </c>
      <c r="C111" s="14">
        <v>6.6388888888888893</v>
      </c>
      <c r="D111" s="14">
        <v>54.7</v>
      </c>
      <c r="E111" s="11"/>
    </row>
    <row r="112" spans="1:5" ht="15.75" customHeight="1" x14ac:dyDescent="0.2">
      <c r="A112" s="11">
        <v>111</v>
      </c>
      <c r="B112" s="34" t="s">
        <v>111</v>
      </c>
      <c r="C112" s="14">
        <v>6.6277777777777782</v>
      </c>
      <c r="D112" s="14">
        <v>54.300000000000004</v>
      </c>
      <c r="E112" s="11"/>
    </row>
    <row r="113" spans="1:5" ht="15.75" customHeight="1" x14ac:dyDescent="0.2">
      <c r="A113" s="11">
        <v>112</v>
      </c>
      <c r="B113" s="34" t="s">
        <v>83</v>
      </c>
      <c r="C113" s="14">
        <v>6.6277777777777773</v>
      </c>
      <c r="D113" s="14">
        <v>53.900000000000006</v>
      </c>
      <c r="E113" s="11"/>
    </row>
    <row r="114" spans="1:5" ht="15.75" customHeight="1" x14ac:dyDescent="0.2">
      <c r="A114" s="11">
        <v>113</v>
      </c>
      <c r="B114" s="34" t="s">
        <v>284</v>
      </c>
      <c r="C114" s="14">
        <v>6.5777777777777784</v>
      </c>
      <c r="D114" s="14">
        <v>53.400000000000006</v>
      </c>
      <c r="E114" s="11"/>
    </row>
    <row r="115" spans="1:5" ht="15.75" customHeight="1" x14ac:dyDescent="0.2">
      <c r="A115" s="11">
        <v>113</v>
      </c>
      <c r="B115" s="34" t="s">
        <v>285</v>
      </c>
      <c r="C115" s="14">
        <v>6.5666666666666664</v>
      </c>
      <c r="D115" s="14">
        <v>52.6</v>
      </c>
      <c r="E115" s="11"/>
    </row>
    <row r="116" spans="1:5" ht="15.75" customHeight="1" x14ac:dyDescent="0.2">
      <c r="A116" s="11">
        <v>115</v>
      </c>
      <c r="B116" s="34" t="s">
        <v>114</v>
      </c>
      <c r="C116" s="14">
        <v>6.5666666666666664</v>
      </c>
      <c r="D116" s="14">
        <v>52.6</v>
      </c>
      <c r="E116" s="11"/>
    </row>
    <row r="117" spans="1:5" ht="15.75" customHeight="1" x14ac:dyDescent="0.2">
      <c r="A117" s="11">
        <v>116</v>
      </c>
      <c r="B117" s="34" t="s">
        <v>286</v>
      </c>
      <c r="C117" s="14">
        <v>6.5500000000000007</v>
      </c>
      <c r="D117" s="14">
        <v>52.2</v>
      </c>
      <c r="E117" s="11"/>
    </row>
    <row r="118" spans="1:5" ht="15.75" customHeight="1" x14ac:dyDescent="0.2">
      <c r="A118" s="11">
        <v>117</v>
      </c>
      <c r="B118" s="34" t="s">
        <v>287</v>
      </c>
      <c r="C118" s="14">
        <v>6.5444444444444443</v>
      </c>
      <c r="D118" s="14">
        <v>51.800000000000004</v>
      </c>
      <c r="E118" s="11"/>
    </row>
    <row r="119" spans="1:5" ht="15.75" customHeight="1" x14ac:dyDescent="0.2">
      <c r="A119" s="11">
        <v>118</v>
      </c>
      <c r="B119" s="34" t="s">
        <v>288</v>
      </c>
      <c r="C119" s="14">
        <v>6.5166666666666675</v>
      </c>
      <c r="D119" s="14">
        <v>51.4</v>
      </c>
      <c r="E119" s="11"/>
    </row>
    <row r="120" spans="1:5" ht="15.75" customHeight="1" x14ac:dyDescent="0.2">
      <c r="A120" s="11">
        <v>119</v>
      </c>
      <c r="B120" s="34" t="s">
        <v>115</v>
      </c>
      <c r="C120" s="14">
        <v>6.5166666666666666</v>
      </c>
      <c r="D120" s="14">
        <v>51</v>
      </c>
      <c r="E120" s="11"/>
    </row>
    <row r="121" spans="1:5" ht="15.75" customHeight="1" x14ac:dyDescent="0.2">
      <c r="A121" s="11">
        <v>120</v>
      </c>
      <c r="B121" s="34" t="s">
        <v>132</v>
      </c>
      <c r="C121" s="14">
        <v>6.4666666666666668</v>
      </c>
      <c r="D121" s="14">
        <v>50.6</v>
      </c>
      <c r="E121" s="11"/>
    </row>
    <row r="122" spans="1:5" ht="15.75" customHeight="1" x14ac:dyDescent="0.2">
      <c r="A122" s="11">
        <v>121</v>
      </c>
      <c r="B122" s="34" t="s">
        <v>289</v>
      </c>
      <c r="C122" s="14">
        <v>6.4333333333333336</v>
      </c>
      <c r="D122" s="14">
        <v>50.2</v>
      </c>
      <c r="E122" s="11"/>
    </row>
    <row r="123" spans="1:5" ht="15.75" customHeight="1" x14ac:dyDescent="0.2">
      <c r="A123" s="11">
        <v>122</v>
      </c>
      <c r="B123" s="34" t="s">
        <v>290</v>
      </c>
      <c r="C123" s="14">
        <v>6.416666666666667</v>
      </c>
      <c r="D123" s="14">
        <v>49.7</v>
      </c>
      <c r="E123" s="11"/>
    </row>
    <row r="124" spans="1:5" ht="15.75" customHeight="1" x14ac:dyDescent="0.2">
      <c r="A124" s="11">
        <v>123</v>
      </c>
      <c r="B124" s="34" t="s">
        <v>122</v>
      </c>
      <c r="C124" s="14">
        <v>6.3944444444444439</v>
      </c>
      <c r="D124" s="14">
        <v>49.3</v>
      </c>
      <c r="E124" s="11"/>
    </row>
    <row r="125" spans="1:5" ht="15.75" customHeight="1" x14ac:dyDescent="0.2">
      <c r="A125" s="11">
        <v>124</v>
      </c>
      <c r="B125" s="34" t="s">
        <v>135</v>
      </c>
      <c r="C125" s="14">
        <v>6.3722222222222218</v>
      </c>
      <c r="D125" s="14">
        <v>48.9</v>
      </c>
      <c r="E125" s="11"/>
    </row>
    <row r="126" spans="1:5" ht="15.75" customHeight="1" x14ac:dyDescent="0.2">
      <c r="A126" s="11">
        <v>125</v>
      </c>
      <c r="B126" s="34" t="s">
        <v>291</v>
      </c>
      <c r="C126" s="14">
        <v>6.3277777777777775</v>
      </c>
      <c r="D126" s="14">
        <v>48.5</v>
      </c>
      <c r="E126" s="11"/>
    </row>
    <row r="127" spans="1:5" ht="15.75" customHeight="1" x14ac:dyDescent="0.2">
      <c r="A127" s="11">
        <v>126</v>
      </c>
      <c r="B127" s="34" t="s">
        <v>292</v>
      </c>
      <c r="C127" s="14">
        <v>6.2944444444444443</v>
      </c>
      <c r="D127" s="14">
        <v>48.1</v>
      </c>
      <c r="E127" s="11"/>
    </row>
    <row r="128" spans="1:5" ht="15.75" customHeight="1" x14ac:dyDescent="0.2">
      <c r="A128" s="11">
        <v>127</v>
      </c>
      <c r="B128" s="34" t="s">
        <v>91</v>
      </c>
      <c r="C128" s="14">
        <v>6.2833333333333332</v>
      </c>
      <c r="D128" s="14">
        <v>47.699999999999996</v>
      </c>
      <c r="E128" s="11"/>
    </row>
    <row r="129" spans="1:5" ht="15.75" customHeight="1" x14ac:dyDescent="0.2">
      <c r="A129" s="11">
        <v>128</v>
      </c>
      <c r="B129" s="34" t="s">
        <v>293</v>
      </c>
      <c r="C129" s="14">
        <v>6.2666666666666666</v>
      </c>
      <c r="D129" s="14">
        <v>47.3</v>
      </c>
      <c r="E129" s="11"/>
    </row>
    <row r="130" spans="1:5" ht="15.75" customHeight="1" x14ac:dyDescent="0.2">
      <c r="A130" s="11">
        <v>129</v>
      </c>
      <c r="B130" s="34" t="s">
        <v>136</v>
      </c>
      <c r="C130" s="14">
        <v>6.1611111111111105</v>
      </c>
      <c r="D130" s="14">
        <v>46.9</v>
      </c>
      <c r="E130" s="11"/>
    </row>
    <row r="131" spans="1:5" ht="15.75" customHeight="1" x14ac:dyDescent="0.2">
      <c r="A131" s="11">
        <v>130</v>
      </c>
      <c r="B131" s="34" t="s">
        <v>117</v>
      </c>
      <c r="C131" s="14">
        <v>6.15</v>
      </c>
      <c r="D131" s="14">
        <v>46.5</v>
      </c>
      <c r="E131" s="11"/>
    </row>
    <row r="132" spans="1:5" ht="15.75" customHeight="1" x14ac:dyDescent="0.2">
      <c r="A132" s="11">
        <v>131</v>
      </c>
      <c r="B132" s="34" t="s">
        <v>294</v>
      </c>
      <c r="C132" s="14">
        <v>6.1277777777777782</v>
      </c>
      <c r="D132" s="14">
        <v>46</v>
      </c>
      <c r="E132" s="11"/>
    </row>
    <row r="133" spans="1:5" ht="15.75" customHeight="1" x14ac:dyDescent="0.2">
      <c r="A133" s="11">
        <v>132</v>
      </c>
      <c r="B133" s="34" t="s">
        <v>295</v>
      </c>
      <c r="C133" s="14">
        <v>6.072222222222222</v>
      </c>
      <c r="D133" s="14">
        <v>45.6</v>
      </c>
      <c r="E133" s="11"/>
    </row>
    <row r="134" spans="1:5" ht="15.75" customHeight="1" x14ac:dyDescent="0.2">
      <c r="A134" s="11">
        <v>133</v>
      </c>
      <c r="B134" s="34" t="s">
        <v>296</v>
      </c>
      <c r="C134" s="14">
        <v>6.0500000000000007</v>
      </c>
      <c r="D134" s="14">
        <v>45.2</v>
      </c>
      <c r="E134" s="11"/>
    </row>
    <row r="135" spans="1:5" ht="15.75" customHeight="1" x14ac:dyDescent="0.2">
      <c r="A135" s="11">
        <v>134</v>
      </c>
      <c r="B135" s="34" t="s">
        <v>113</v>
      </c>
      <c r="C135" s="14">
        <v>6.0333333333333341</v>
      </c>
      <c r="D135" s="14">
        <v>44.800000000000004</v>
      </c>
      <c r="E135" s="11"/>
    </row>
    <row r="136" spans="1:5" ht="15.75" customHeight="1" x14ac:dyDescent="0.2">
      <c r="A136" s="11">
        <v>135</v>
      </c>
      <c r="B136" s="34" t="s">
        <v>297</v>
      </c>
      <c r="C136" s="14">
        <v>5.9499999999999993</v>
      </c>
      <c r="D136" s="14">
        <v>44.4</v>
      </c>
      <c r="E136" s="112" t="s">
        <v>298</v>
      </c>
    </row>
    <row r="137" spans="1:5" ht="15.75" customHeight="1" x14ac:dyDescent="0.2">
      <c r="A137" s="11">
        <v>136</v>
      </c>
      <c r="B137" s="34" t="s">
        <v>299</v>
      </c>
      <c r="C137" s="14">
        <v>5.9222222222222216</v>
      </c>
      <c r="D137" s="14">
        <v>44</v>
      </c>
      <c r="E137" s="11" t="s">
        <v>300</v>
      </c>
    </row>
    <row r="138" spans="1:5" ht="15.75" customHeight="1" x14ac:dyDescent="0.2">
      <c r="A138" s="11">
        <v>137</v>
      </c>
      <c r="B138" s="34" t="s">
        <v>301</v>
      </c>
      <c r="C138" s="14">
        <v>5.8888888888888893</v>
      </c>
      <c r="D138" s="14">
        <v>43.6</v>
      </c>
      <c r="E138" s="11"/>
    </row>
    <row r="139" spans="1:5" ht="15.75" customHeight="1" x14ac:dyDescent="0.2">
      <c r="A139" s="11">
        <v>138</v>
      </c>
      <c r="B139" s="34" t="s">
        <v>302</v>
      </c>
      <c r="C139" s="14">
        <v>5.8833333333333329</v>
      </c>
      <c r="D139" s="14">
        <v>43.2</v>
      </c>
      <c r="E139" s="11"/>
    </row>
    <row r="140" spans="1:5" ht="15.75" customHeight="1" x14ac:dyDescent="0.2">
      <c r="A140" s="11">
        <v>139</v>
      </c>
      <c r="B140" s="34" t="s">
        <v>303</v>
      </c>
      <c r="C140" s="14">
        <v>5.844444444444445</v>
      </c>
      <c r="D140" s="14">
        <v>42.699999999999996</v>
      </c>
      <c r="E140" s="11"/>
    </row>
    <row r="141" spans="1:5" ht="15.75" customHeight="1" x14ac:dyDescent="0.2">
      <c r="A141" s="11">
        <v>140</v>
      </c>
      <c r="B141" s="34" t="s">
        <v>304</v>
      </c>
      <c r="C141" s="14">
        <v>5.8277777777777775</v>
      </c>
      <c r="D141" s="14">
        <v>42.3</v>
      </c>
      <c r="E141" s="11"/>
    </row>
    <row r="142" spans="1:5" ht="15.75" customHeight="1" x14ac:dyDescent="0.2">
      <c r="A142" s="11">
        <v>141</v>
      </c>
      <c r="B142" s="34" t="s">
        <v>93</v>
      </c>
      <c r="C142" s="14">
        <v>5.7888888888888888</v>
      </c>
      <c r="D142" s="14">
        <v>41.9</v>
      </c>
      <c r="E142" s="11"/>
    </row>
    <row r="143" spans="1:5" ht="15.75" customHeight="1" x14ac:dyDescent="0.2">
      <c r="A143" s="11">
        <v>142</v>
      </c>
      <c r="B143" s="34" t="s">
        <v>97</v>
      </c>
      <c r="C143" s="14">
        <v>5.7777777777777777</v>
      </c>
      <c r="D143" s="14">
        <v>41.5</v>
      </c>
      <c r="E143" s="11"/>
    </row>
    <row r="144" spans="1:5" ht="15.75" customHeight="1" x14ac:dyDescent="0.2">
      <c r="A144" s="11">
        <v>143</v>
      </c>
      <c r="B144" s="34" t="s">
        <v>95</v>
      </c>
      <c r="C144" s="14">
        <v>5.65</v>
      </c>
      <c r="D144" s="14">
        <v>40.699999999999996</v>
      </c>
      <c r="E144" s="11"/>
    </row>
    <row r="145" spans="1:5" ht="15.75" customHeight="1" x14ac:dyDescent="0.2">
      <c r="A145" s="11">
        <v>143</v>
      </c>
      <c r="B145" s="34" t="s">
        <v>305</v>
      </c>
      <c r="C145" s="14">
        <v>5.65</v>
      </c>
      <c r="D145" s="14">
        <v>40.699999999999996</v>
      </c>
      <c r="E145" s="11"/>
    </row>
    <row r="146" spans="1:5" ht="15.75" customHeight="1" x14ac:dyDescent="0.2">
      <c r="A146" s="11">
        <v>145</v>
      </c>
      <c r="B146" s="34" t="s">
        <v>306</v>
      </c>
      <c r="C146" s="14">
        <v>5.6055555555555561</v>
      </c>
      <c r="D146" s="14">
        <v>40.300000000000004</v>
      </c>
      <c r="E146" s="11"/>
    </row>
    <row r="147" spans="1:5" ht="15.75" customHeight="1" x14ac:dyDescent="0.2">
      <c r="A147" s="11">
        <v>146</v>
      </c>
      <c r="B147" s="34" t="s">
        <v>118</v>
      </c>
      <c r="C147" s="14">
        <v>5.5777777777777784</v>
      </c>
      <c r="D147" s="14">
        <v>39.900000000000006</v>
      </c>
      <c r="E147" s="11"/>
    </row>
    <row r="148" spans="1:5" ht="15.75" customHeight="1" x14ac:dyDescent="0.2">
      <c r="A148" s="11">
        <v>147</v>
      </c>
      <c r="B148" s="34" t="s">
        <v>307</v>
      </c>
      <c r="C148" s="14">
        <v>5.5222222222222221</v>
      </c>
      <c r="D148" s="14">
        <v>39.5</v>
      </c>
      <c r="E148" s="11"/>
    </row>
    <row r="149" spans="1:5" ht="15.75" customHeight="1" x14ac:dyDescent="0.2">
      <c r="A149" s="11">
        <v>148</v>
      </c>
      <c r="B149" s="34" t="s">
        <v>308</v>
      </c>
      <c r="C149" s="14">
        <v>5.5166666666666666</v>
      </c>
      <c r="D149" s="14">
        <v>39</v>
      </c>
      <c r="E149" s="11"/>
    </row>
    <row r="150" spans="1:5" ht="15.75" customHeight="1" x14ac:dyDescent="0.2">
      <c r="A150" s="11">
        <v>149</v>
      </c>
      <c r="B150" s="34" t="s">
        <v>309</v>
      </c>
      <c r="C150" s="14">
        <v>5.5111111111111111</v>
      </c>
      <c r="D150" s="14">
        <v>38.6</v>
      </c>
      <c r="E150" s="11"/>
    </row>
    <row r="151" spans="1:5" ht="15.75" customHeight="1" x14ac:dyDescent="0.2">
      <c r="A151" s="11">
        <v>150</v>
      </c>
      <c r="B151" s="34" t="s">
        <v>310</v>
      </c>
      <c r="C151" s="14">
        <v>5.4944444444444445</v>
      </c>
      <c r="D151" s="14">
        <v>38.200000000000003</v>
      </c>
      <c r="E151" s="11"/>
    </row>
    <row r="152" spans="1:5" ht="15.75" customHeight="1" x14ac:dyDescent="0.2">
      <c r="A152" s="11">
        <v>151</v>
      </c>
      <c r="B152" s="34" t="s">
        <v>311</v>
      </c>
      <c r="C152" s="14">
        <v>5.4833333333333334</v>
      </c>
      <c r="D152" s="14">
        <v>37.799999999999997</v>
      </c>
      <c r="E152" s="11"/>
    </row>
    <row r="153" spans="1:5" ht="15.75" customHeight="1" x14ac:dyDescent="0.2">
      <c r="A153" s="11">
        <v>152</v>
      </c>
      <c r="B153" s="34" t="s">
        <v>312</v>
      </c>
      <c r="C153" s="14">
        <v>5.4777777777777779</v>
      </c>
      <c r="D153" s="14">
        <v>37.4</v>
      </c>
      <c r="E153" s="11"/>
    </row>
    <row r="154" spans="1:5" ht="15.75" customHeight="1" x14ac:dyDescent="0.2">
      <c r="A154" s="11">
        <v>153</v>
      </c>
      <c r="B154" s="34" t="s">
        <v>313</v>
      </c>
      <c r="C154" s="14">
        <v>5.4611111111111121</v>
      </c>
      <c r="D154" s="14">
        <v>37</v>
      </c>
      <c r="E154" s="11"/>
    </row>
    <row r="155" spans="1:5" ht="15.75" customHeight="1" x14ac:dyDescent="0.2">
      <c r="A155" s="11">
        <v>154</v>
      </c>
      <c r="B155" s="34" t="s">
        <v>314</v>
      </c>
      <c r="C155" s="14">
        <v>5.405555555555555</v>
      </c>
      <c r="D155" s="14">
        <v>36.6</v>
      </c>
      <c r="E155" s="11"/>
    </row>
    <row r="156" spans="1:5" ht="15.75" customHeight="1" x14ac:dyDescent="0.2">
      <c r="A156" s="11">
        <v>155</v>
      </c>
      <c r="B156" s="34" t="s">
        <v>153</v>
      </c>
      <c r="C156" s="14">
        <v>5.3611111111111107</v>
      </c>
      <c r="D156" s="14">
        <v>36.199999999999996</v>
      </c>
      <c r="E156" s="11"/>
    </row>
    <row r="157" spans="1:5" ht="15.75" customHeight="1" x14ac:dyDescent="0.2">
      <c r="A157" s="11">
        <v>156</v>
      </c>
      <c r="B157" s="34" t="s">
        <v>315</v>
      </c>
      <c r="C157" s="14">
        <v>5.2944444444444443</v>
      </c>
      <c r="D157" s="14">
        <v>35.799999999999997</v>
      </c>
      <c r="E157" s="11"/>
    </row>
    <row r="158" spans="1:5" ht="15.75" customHeight="1" x14ac:dyDescent="0.2">
      <c r="A158" s="11">
        <v>157</v>
      </c>
      <c r="B158" s="34" t="s">
        <v>100</v>
      </c>
      <c r="C158" s="14">
        <v>5.2888888888888888</v>
      </c>
      <c r="D158" s="14">
        <v>35.299999999999997</v>
      </c>
      <c r="E158" s="11"/>
    </row>
    <row r="159" spans="1:5" ht="15.75" customHeight="1" x14ac:dyDescent="0.2">
      <c r="A159" s="11">
        <v>158</v>
      </c>
      <c r="B159" s="34" t="s">
        <v>78</v>
      </c>
      <c r="C159" s="14">
        <v>5.2833333333333332</v>
      </c>
      <c r="D159" s="14">
        <v>34.9</v>
      </c>
      <c r="E159" s="11"/>
    </row>
    <row r="160" spans="1:5" ht="15.75" customHeight="1" x14ac:dyDescent="0.2">
      <c r="A160" s="11">
        <v>159</v>
      </c>
      <c r="B160" s="34" t="s">
        <v>316</v>
      </c>
      <c r="C160" s="14">
        <v>5.2666666666666675</v>
      </c>
      <c r="D160" s="14">
        <v>34.5</v>
      </c>
      <c r="E160" s="11"/>
    </row>
    <row r="161" spans="1:5" ht="15.75" customHeight="1" x14ac:dyDescent="0.2">
      <c r="A161" s="11">
        <v>160</v>
      </c>
      <c r="B161" s="34" t="s">
        <v>317</v>
      </c>
      <c r="C161" s="14">
        <v>5.1944444444444446</v>
      </c>
      <c r="D161" s="14">
        <v>34.1</v>
      </c>
      <c r="E161" s="11"/>
    </row>
    <row r="162" spans="1:5" ht="15.75" customHeight="1" x14ac:dyDescent="0.2">
      <c r="A162" s="11">
        <v>161</v>
      </c>
      <c r="B162" s="34" t="s">
        <v>152</v>
      </c>
      <c r="C162" s="14">
        <v>5.1222222222222218</v>
      </c>
      <c r="D162" s="14">
        <v>33.700000000000003</v>
      </c>
      <c r="E162" s="11"/>
    </row>
    <row r="163" spans="1:5" ht="15.75" customHeight="1" x14ac:dyDescent="0.2">
      <c r="A163" s="11">
        <v>162</v>
      </c>
      <c r="B163" s="34" t="s">
        <v>124</v>
      </c>
      <c r="C163" s="14">
        <v>5.1111111111111107</v>
      </c>
      <c r="D163" s="14">
        <v>33.300000000000004</v>
      </c>
      <c r="E163" s="11"/>
    </row>
    <row r="164" spans="1:5" ht="15.75" customHeight="1" x14ac:dyDescent="0.2">
      <c r="A164" s="11">
        <v>163</v>
      </c>
      <c r="B164" s="34" t="s">
        <v>318</v>
      </c>
      <c r="C164" s="14">
        <v>5.0999999999999996</v>
      </c>
      <c r="D164" s="14">
        <v>32.9</v>
      </c>
      <c r="E164" s="11"/>
    </row>
    <row r="165" spans="1:5" ht="15.75" customHeight="1" x14ac:dyDescent="0.2">
      <c r="A165" s="11">
        <v>164</v>
      </c>
      <c r="B165" s="34" t="s">
        <v>319</v>
      </c>
      <c r="C165" s="14">
        <v>5.0944444444444441</v>
      </c>
      <c r="D165" s="14">
        <v>32.5</v>
      </c>
      <c r="E165" s="11"/>
    </row>
    <row r="166" spans="1:5" ht="15.75" customHeight="1" x14ac:dyDescent="0.2">
      <c r="A166" s="11">
        <v>165</v>
      </c>
      <c r="B166" s="34" t="s">
        <v>140</v>
      </c>
      <c r="C166" s="14">
        <v>5.0722222222222229</v>
      </c>
      <c r="D166" s="14">
        <v>32</v>
      </c>
      <c r="E166" s="11"/>
    </row>
    <row r="167" spans="1:5" ht="15.75" customHeight="1" x14ac:dyDescent="0.2">
      <c r="A167" s="11">
        <v>166</v>
      </c>
      <c r="B167" s="34" t="s">
        <v>320</v>
      </c>
      <c r="C167" s="14">
        <v>5.072222222222222</v>
      </c>
      <c r="D167" s="14">
        <v>31.6</v>
      </c>
      <c r="E167" s="11"/>
    </row>
    <row r="168" spans="1:5" ht="15.75" customHeight="1" x14ac:dyDescent="0.2">
      <c r="A168" s="11">
        <v>167</v>
      </c>
      <c r="B168" s="34" t="s">
        <v>321</v>
      </c>
      <c r="C168" s="14">
        <v>5.0388888888888888</v>
      </c>
      <c r="D168" s="14">
        <v>31.2</v>
      </c>
      <c r="E168" s="11"/>
    </row>
    <row r="169" spans="1:5" ht="15.75" customHeight="1" x14ac:dyDescent="0.2">
      <c r="A169" s="11">
        <v>168</v>
      </c>
      <c r="B169" s="34" t="s">
        <v>69</v>
      </c>
      <c r="C169" s="14">
        <v>5.0166666666666666</v>
      </c>
      <c r="D169" s="14">
        <v>30.8</v>
      </c>
      <c r="E169" s="11"/>
    </row>
    <row r="170" spans="1:5" ht="15.75" customHeight="1" x14ac:dyDescent="0.2">
      <c r="A170" s="11">
        <v>169</v>
      </c>
      <c r="B170" s="34" t="s">
        <v>125</v>
      </c>
      <c r="C170" s="14">
        <v>4.9611111111111112</v>
      </c>
      <c r="D170" s="14">
        <v>30.4</v>
      </c>
      <c r="E170" s="113" t="s">
        <v>298</v>
      </c>
    </row>
    <row r="171" spans="1:5" ht="15.75" customHeight="1" x14ac:dyDescent="0.2">
      <c r="A171" s="11">
        <v>170</v>
      </c>
      <c r="B171" s="34" t="s">
        <v>99</v>
      </c>
      <c r="C171" s="14">
        <v>4.8555555555555552</v>
      </c>
      <c r="D171" s="14">
        <v>30</v>
      </c>
      <c r="E171" s="11" t="s">
        <v>300</v>
      </c>
    </row>
    <row r="172" spans="1:5" ht="15.75" customHeight="1" x14ac:dyDescent="0.2">
      <c r="A172" s="11">
        <v>171</v>
      </c>
      <c r="B172" s="34" t="s">
        <v>322</v>
      </c>
      <c r="C172" s="14">
        <v>4.8111111111111118</v>
      </c>
      <c r="D172" s="14">
        <v>29.599999999999998</v>
      </c>
      <c r="E172" s="11"/>
    </row>
    <row r="173" spans="1:5" ht="15.75" customHeight="1" x14ac:dyDescent="0.2">
      <c r="A173" s="11">
        <v>172</v>
      </c>
      <c r="B173" s="34" t="s">
        <v>323</v>
      </c>
      <c r="C173" s="14">
        <v>4.7833333333333332</v>
      </c>
      <c r="D173" s="14">
        <v>29.2</v>
      </c>
      <c r="E173" s="11"/>
    </row>
    <row r="174" spans="1:5" ht="15.75" customHeight="1" x14ac:dyDescent="0.2">
      <c r="A174" s="11">
        <v>173</v>
      </c>
      <c r="B174" s="34" t="s">
        <v>98</v>
      </c>
      <c r="C174" s="14">
        <v>4.75</v>
      </c>
      <c r="D174" s="14">
        <v>28.299999999999997</v>
      </c>
      <c r="E174" s="11"/>
    </row>
    <row r="175" spans="1:5" ht="15.75" customHeight="1" x14ac:dyDescent="0.2">
      <c r="A175" s="11">
        <v>173</v>
      </c>
      <c r="B175" s="34" t="s">
        <v>108</v>
      </c>
      <c r="C175" s="14">
        <v>4.75</v>
      </c>
      <c r="D175" s="14">
        <v>28.299999999999997</v>
      </c>
      <c r="E175" s="11"/>
    </row>
    <row r="176" spans="1:5" ht="15.75" customHeight="1" x14ac:dyDescent="0.2">
      <c r="A176" s="11">
        <v>175</v>
      </c>
      <c r="B176" s="34" t="s">
        <v>324</v>
      </c>
      <c r="C176" s="14">
        <v>4.7444444444444445</v>
      </c>
      <c r="D176" s="14">
        <v>27.900000000000002</v>
      </c>
      <c r="E176" s="11"/>
    </row>
    <row r="177" spans="1:5" ht="15.75" customHeight="1" x14ac:dyDescent="0.2">
      <c r="A177" s="11">
        <v>176</v>
      </c>
      <c r="B177" s="34" t="s">
        <v>73</v>
      </c>
      <c r="C177" s="14">
        <v>4.7388888888888889</v>
      </c>
      <c r="D177" s="14">
        <v>27.500000000000004</v>
      </c>
      <c r="E177" s="11"/>
    </row>
    <row r="178" spans="1:5" ht="15.75" customHeight="1" x14ac:dyDescent="0.2">
      <c r="A178" s="11">
        <v>177</v>
      </c>
      <c r="B178" s="34" t="s">
        <v>154</v>
      </c>
      <c r="C178" s="14">
        <v>4.7222222222222223</v>
      </c>
      <c r="D178" s="14">
        <v>27.1</v>
      </c>
      <c r="E178" s="11"/>
    </row>
    <row r="179" spans="1:5" ht="15.75" customHeight="1" x14ac:dyDescent="0.2">
      <c r="A179" s="11">
        <v>178</v>
      </c>
      <c r="B179" s="34" t="s">
        <v>325</v>
      </c>
      <c r="C179" s="14">
        <v>4.6500000000000004</v>
      </c>
      <c r="D179" s="14">
        <v>26.3</v>
      </c>
      <c r="E179" s="11"/>
    </row>
    <row r="180" spans="1:5" ht="15.75" customHeight="1" x14ac:dyDescent="0.2">
      <c r="A180" s="11">
        <v>178</v>
      </c>
      <c r="B180" s="34" t="s">
        <v>326</v>
      </c>
      <c r="C180" s="14">
        <v>4.6500000000000004</v>
      </c>
      <c r="D180" s="14">
        <v>26.3</v>
      </c>
      <c r="E180" s="11"/>
    </row>
    <row r="181" spans="1:5" ht="15.75" customHeight="1" x14ac:dyDescent="0.2">
      <c r="A181" s="11">
        <v>180</v>
      </c>
      <c r="B181" s="34" t="s">
        <v>327</v>
      </c>
      <c r="C181" s="14">
        <v>4.6388888888888893</v>
      </c>
      <c r="D181" s="14">
        <v>25.900000000000002</v>
      </c>
      <c r="E181" s="11"/>
    </row>
    <row r="182" spans="1:5" ht="15.75" customHeight="1" x14ac:dyDescent="0.2">
      <c r="A182" s="11">
        <v>181</v>
      </c>
      <c r="B182" s="34" t="s">
        <v>82</v>
      </c>
      <c r="C182" s="14">
        <v>4.6333333333333337</v>
      </c>
      <c r="D182" s="14">
        <v>25.5</v>
      </c>
      <c r="E182" s="11"/>
    </row>
    <row r="183" spans="1:5" ht="15.75" customHeight="1" x14ac:dyDescent="0.2">
      <c r="A183" s="11">
        <v>182</v>
      </c>
      <c r="B183" s="34" t="s">
        <v>328</v>
      </c>
      <c r="C183" s="14">
        <v>4.6222222222222227</v>
      </c>
      <c r="D183" s="14">
        <v>25.1</v>
      </c>
      <c r="E183" s="11"/>
    </row>
    <row r="184" spans="1:5" ht="15.75" customHeight="1" x14ac:dyDescent="0.2">
      <c r="A184" s="11">
        <v>183</v>
      </c>
      <c r="B184" s="34" t="s">
        <v>329</v>
      </c>
      <c r="C184" s="14">
        <v>4.6111111111111107</v>
      </c>
      <c r="D184" s="14">
        <v>24.6</v>
      </c>
      <c r="E184" s="11"/>
    </row>
    <row r="185" spans="1:5" ht="15.75" customHeight="1" x14ac:dyDescent="0.2">
      <c r="A185" s="11">
        <v>184</v>
      </c>
      <c r="B185" s="34" t="s">
        <v>330</v>
      </c>
      <c r="C185" s="14">
        <v>4.5999999999999996</v>
      </c>
      <c r="D185" s="14">
        <v>24.2</v>
      </c>
      <c r="E185" s="11"/>
    </row>
    <row r="186" spans="1:5" ht="15.75" customHeight="1" x14ac:dyDescent="0.2">
      <c r="A186" s="11">
        <v>185</v>
      </c>
      <c r="B186" s="34" t="s">
        <v>77</v>
      </c>
      <c r="C186" s="14">
        <v>4.5055555555555555</v>
      </c>
      <c r="D186" s="14">
        <v>23.799999999999997</v>
      </c>
      <c r="E186" s="11"/>
    </row>
    <row r="187" spans="1:5" ht="15.75" customHeight="1" x14ac:dyDescent="0.2">
      <c r="A187" s="11">
        <v>186</v>
      </c>
      <c r="B187" s="34" t="s">
        <v>121</v>
      </c>
      <c r="C187" s="14">
        <v>4.4388888888888891</v>
      </c>
      <c r="D187" s="14">
        <v>23.400000000000002</v>
      </c>
      <c r="E187" s="11"/>
    </row>
    <row r="188" spans="1:5" ht="15.75" customHeight="1" x14ac:dyDescent="0.2">
      <c r="A188" s="11">
        <v>187</v>
      </c>
      <c r="B188" s="34" t="s">
        <v>134</v>
      </c>
      <c r="C188" s="14">
        <v>4.427777777777778</v>
      </c>
      <c r="D188" s="14">
        <v>23</v>
      </c>
      <c r="E188" s="11"/>
    </row>
    <row r="189" spans="1:5" ht="15.75" customHeight="1" x14ac:dyDescent="0.2">
      <c r="A189" s="11">
        <v>188</v>
      </c>
      <c r="B189" s="34" t="s">
        <v>331</v>
      </c>
      <c r="C189" s="14">
        <v>4.4111111111111105</v>
      </c>
      <c r="D189" s="14">
        <v>22.6</v>
      </c>
      <c r="E189" s="11"/>
    </row>
    <row r="190" spans="1:5" ht="15.75" customHeight="1" x14ac:dyDescent="0.2">
      <c r="A190" s="11">
        <v>189</v>
      </c>
      <c r="B190" s="34" t="s">
        <v>96</v>
      </c>
      <c r="C190" s="14">
        <v>4.405555555555555</v>
      </c>
      <c r="D190" s="14">
        <v>22.2</v>
      </c>
      <c r="E190" s="11"/>
    </row>
    <row r="191" spans="1:5" ht="15.75" customHeight="1" x14ac:dyDescent="0.2">
      <c r="A191" s="11">
        <v>190</v>
      </c>
      <c r="B191" s="34" t="s">
        <v>79</v>
      </c>
      <c r="C191" s="14">
        <v>4.3722222222222218</v>
      </c>
      <c r="D191" s="14">
        <v>21.8</v>
      </c>
      <c r="E191" s="11"/>
    </row>
    <row r="192" spans="1:5" ht="15.75" customHeight="1" x14ac:dyDescent="0.2">
      <c r="A192" s="11">
        <v>191</v>
      </c>
      <c r="B192" s="34" t="s">
        <v>332</v>
      </c>
      <c r="C192" s="14">
        <v>4.3111111111111109</v>
      </c>
      <c r="D192" s="14">
        <v>21.3</v>
      </c>
      <c r="E192" s="11"/>
    </row>
    <row r="193" spans="1:5" ht="15.75" customHeight="1" x14ac:dyDescent="0.2">
      <c r="A193" s="11">
        <v>192</v>
      </c>
      <c r="B193" s="34" t="s">
        <v>149</v>
      </c>
      <c r="C193" s="14">
        <v>4.3055555555555554</v>
      </c>
      <c r="D193" s="14">
        <v>20.9</v>
      </c>
      <c r="E193" s="11"/>
    </row>
    <row r="194" spans="1:5" ht="15.75" customHeight="1" x14ac:dyDescent="0.2">
      <c r="A194" s="11">
        <v>193</v>
      </c>
      <c r="B194" s="34" t="s">
        <v>333</v>
      </c>
      <c r="C194" s="14">
        <v>4.2777777777777777</v>
      </c>
      <c r="D194" s="14">
        <v>20.5</v>
      </c>
      <c r="E194" s="11"/>
    </row>
    <row r="195" spans="1:5" ht="15.75" customHeight="1" x14ac:dyDescent="0.2">
      <c r="A195" s="11">
        <v>194</v>
      </c>
      <c r="B195" s="34" t="s">
        <v>334</v>
      </c>
      <c r="C195" s="14">
        <v>4.2555555555555555</v>
      </c>
      <c r="D195" s="14">
        <v>20.100000000000001</v>
      </c>
      <c r="E195" s="11"/>
    </row>
    <row r="196" spans="1:5" ht="15.75" customHeight="1" x14ac:dyDescent="0.2">
      <c r="A196" s="11">
        <v>195</v>
      </c>
      <c r="B196" s="34" t="s">
        <v>335</v>
      </c>
      <c r="C196" s="14">
        <v>4.2444444444444445</v>
      </c>
      <c r="D196" s="14">
        <v>19.7</v>
      </c>
      <c r="E196" s="11"/>
    </row>
    <row r="197" spans="1:5" ht="15.75" customHeight="1" x14ac:dyDescent="0.2">
      <c r="A197" s="11">
        <v>196</v>
      </c>
      <c r="B197" s="34" t="s">
        <v>336</v>
      </c>
      <c r="C197" s="14">
        <v>4.2277777777777779</v>
      </c>
      <c r="D197" s="14">
        <v>19.3</v>
      </c>
      <c r="E197" s="11"/>
    </row>
    <row r="198" spans="1:5" ht="15.75" customHeight="1" x14ac:dyDescent="0.2">
      <c r="A198" s="11">
        <v>197</v>
      </c>
      <c r="B198" s="34" t="s">
        <v>337</v>
      </c>
      <c r="C198" s="14">
        <v>4.2166666666666668</v>
      </c>
      <c r="D198" s="14">
        <v>18.899999999999999</v>
      </c>
      <c r="E198" s="11"/>
    </row>
    <row r="199" spans="1:5" ht="15.75" customHeight="1" x14ac:dyDescent="0.2">
      <c r="A199" s="11">
        <v>198</v>
      </c>
      <c r="B199" s="34" t="s">
        <v>338</v>
      </c>
      <c r="C199" s="14">
        <v>4.0555555555555554</v>
      </c>
      <c r="D199" s="14">
        <v>18.5</v>
      </c>
      <c r="E199" s="11"/>
    </row>
    <row r="200" spans="1:5" ht="15.75" customHeight="1" x14ac:dyDescent="0.2">
      <c r="A200" s="11">
        <v>199</v>
      </c>
      <c r="B200" s="34" t="s">
        <v>116</v>
      </c>
      <c r="C200" s="14">
        <v>4.0333333333333341</v>
      </c>
      <c r="D200" s="14">
        <v>18.099999999999998</v>
      </c>
      <c r="E200" s="11"/>
    </row>
    <row r="201" spans="1:5" ht="15.75" customHeight="1" x14ac:dyDescent="0.2">
      <c r="A201" s="11">
        <v>200</v>
      </c>
      <c r="B201" s="34" t="s">
        <v>339</v>
      </c>
      <c r="C201" s="14">
        <v>4.0055555555555564</v>
      </c>
      <c r="D201" s="14">
        <v>17.599999999999998</v>
      </c>
      <c r="E201" s="11"/>
    </row>
    <row r="202" spans="1:5" ht="15.75" customHeight="1" x14ac:dyDescent="0.2">
      <c r="A202" s="11">
        <v>201</v>
      </c>
      <c r="B202" s="34" t="s">
        <v>340</v>
      </c>
      <c r="C202" s="14">
        <v>3.9222222222222216</v>
      </c>
      <c r="D202" s="14">
        <v>17.2</v>
      </c>
      <c r="E202" s="11"/>
    </row>
    <row r="203" spans="1:5" ht="15.75" customHeight="1" x14ac:dyDescent="0.2">
      <c r="A203" s="11">
        <v>202</v>
      </c>
      <c r="B203" s="34" t="s">
        <v>341</v>
      </c>
      <c r="C203" s="14">
        <v>3.9000000000000004</v>
      </c>
      <c r="D203" s="14">
        <v>16.400000000000002</v>
      </c>
      <c r="E203" s="11"/>
    </row>
    <row r="204" spans="1:5" ht="15.75" customHeight="1" x14ac:dyDescent="0.2">
      <c r="A204" s="11">
        <v>202</v>
      </c>
      <c r="B204" s="34" t="s">
        <v>342</v>
      </c>
      <c r="C204" s="14">
        <v>3.9000000000000004</v>
      </c>
      <c r="D204" s="14">
        <v>16.400000000000002</v>
      </c>
      <c r="E204" s="11"/>
    </row>
    <row r="205" spans="1:5" ht="15.75" customHeight="1" x14ac:dyDescent="0.2">
      <c r="A205" s="11">
        <v>204</v>
      </c>
      <c r="B205" s="34" t="s">
        <v>343</v>
      </c>
      <c r="C205" s="14">
        <v>3.8999999999999995</v>
      </c>
      <c r="D205" s="14">
        <v>16</v>
      </c>
      <c r="E205" s="11"/>
    </row>
    <row r="206" spans="1:5" ht="15.75" customHeight="1" x14ac:dyDescent="0.2">
      <c r="A206" s="11">
        <v>205</v>
      </c>
      <c r="B206" s="34" t="s">
        <v>150</v>
      </c>
      <c r="C206" s="14">
        <v>3.8944444444444439</v>
      </c>
      <c r="D206" s="14">
        <v>15.6</v>
      </c>
      <c r="E206" s="11"/>
    </row>
    <row r="207" spans="1:5" ht="15.75" customHeight="1" x14ac:dyDescent="0.2">
      <c r="A207" s="11">
        <v>206</v>
      </c>
      <c r="B207" s="34" t="s">
        <v>344</v>
      </c>
      <c r="C207" s="14">
        <v>3.8833333333333329</v>
      </c>
      <c r="D207" s="14">
        <v>15.2</v>
      </c>
      <c r="E207" s="11"/>
    </row>
    <row r="208" spans="1:5" ht="15.75" customHeight="1" x14ac:dyDescent="0.2">
      <c r="A208" s="11">
        <v>207</v>
      </c>
      <c r="B208" s="34" t="s">
        <v>85</v>
      </c>
      <c r="C208" s="14">
        <v>3.8555555555555561</v>
      </c>
      <c r="D208" s="14">
        <v>14.799999999999999</v>
      </c>
      <c r="E208" s="11"/>
    </row>
    <row r="209" spans="1:5" ht="15.75" customHeight="1" x14ac:dyDescent="0.2">
      <c r="A209" s="11">
        <v>208</v>
      </c>
      <c r="B209" s="34" t="s">
        <v>345</v>
      </c>
      <c r="C209" s="14">
        <v>3.8388888888888886</v>
      </c>
      <c r="D209" s="14">
        <v>14.399999999999999</v>
      </c>
      <c r="E209" s="11"/>
    </row>
    <row r="210" spans="1:5" ht="15.75" customHeight="1" x14ac:dyDescent="0.2">
      <c r="A210" s="11">
        <v>209</v>
      </c>
      <c r="B210" s="34" t="s">
        <v>346</v>
      </c>
      <c r="C210" s="14">
        <v>3.833333333333333</v>
      </c>
      <c r="D210" s="14">
        <v>13.900000000000002</v>
      </c>
      <c r="E210" s="11"/>
    </row>
    <row r="211" spans="1:5" ht="15.75" customHeight="1" x14ac:dyDescent="0.2">
      <c r="A211" s="11">
        <v>210</v>
      </c>
      <c r="B211" s="34" t="s">
        <v>347</v>
      </c>
      <c r="C211" s="14">
        <v>3.8222222222222229</v>
      </c>
      <c r="D211" s="14">
        <v>13.5</v>
      </c>
      <c r="E211" s="11"/>
    </row>
    <row r="212" spans="1:5" ht="15.75" customHeight="1" x14ac:dyDescent="0.2">
      <c r="A212" s="11">
        <v>211</v>
      </c>
      <c r="B212" s="34" t="s">
        <v>151</v>
      </c>
      <c r="C212" s="14">
        <v>3.7611111111111111</v>
      </c>
      <c r="D212" s="14">
        <v>12.7</v>
      </c>
      <c r="E212" s="11"/>
    </row>
    <row r="213" spans="1:5" ht="15.75" customHeight="1" x14ac:dyDescent="0.2">
      <c r="A213" s="11">
        <v>211</v>
      </c>
      <c r="B213" s="34" t="s">
        <v>348</v>
      </c>
      <c r="C213" s="14">
        <v>3.7611111111111111</v>
      </c>
      <c r="D213" s="14">
        <v>12.7</v>
      </c>
      <c r="E213" s="11"/>
    </row>
    <row r="214" spans="1:5" ht="15.75" customHeight="1" x14ac:dyDescent="0.2">
      <c r="A214" s="11">
        <v>213</v>
      </c>
      <c r="B214" s="34" t="s">
        <v>349</v>
      </c>
      <c r="C214" s="14">
        <v>3.6500000000000004</v>
      </c>
      <c r="D214" s="14">
        <v>11.899999999999999</v>
      </c>
      <c r="E214" s="11"/>
    </row>
    <row r="215" spans="1:5" ht="15.75" customHeight="1" x14ac:dyDescent="0.2">
      <c r="A215" s="11">
        <v>213</v>
      </c>
      <c r="B215" s="34" t="s">
        <v>350</v>
      </c>
      <c r="C215" s="14">
        <v>3.6500000000000004</v>
      </c>
      <c r="D215" s="14">
        <v>11.899999999999999</v>
      </c>
      <c r="E215" s="11"/>
    </row>
    <row r="216" spans="1:5" ht="15.75" customHeight="1" x14ac:dyDescent="0.2">
      <c r="A216" s="11">
        <v>215</v>
      </c>
      <c r="B216" s="34" t="s">
        <v>351</v>
      </c>
      <c r="C216" s="14">
        <v>3.6111111111111107</v>
      </c>
      <c r="D216" s="14">
        <v>11.5</v>
      </c>
      <c r="E216" s="11"/>
    </row>
    <row r="217" spans="1:5" ht="15.75" customHeight="1" x14ac:dyDescent="0.2">
      <c r="A217" s="11">
        <v>216</v>
      </c>
      <c r="B217" s="34" t="s">
        <v>352</v>
      </c>
      <c r="C217" s="14">
        <v>3.4444444444444446</v>
      </c>
      <c r="D217" s="14">
        <v>11.1</v>
      </c>
      <c r="E217" s="11"/>
    </row>
    <row r="218" spans="1:5" ht="15.75" customHeight="1" x14ac:dyDescent="0.2">
      <c r="A218" s="11">
        <v>217</v>
      </c>
      <c r="B218" s="34" t="s">
        <v>353</v>
      </c>
      <c r="C218" s="14">
        <v>3.1777777777777776</v>
      </c>
      <c r="D218" s="14">
        <v>10.6</v>
      </c>
      <c r="E218" s="11"/>
    </row>
    <row r="219" spans="1:5" ht="15.75" customHeight="1" x14ac:dyDescent="0.2">
      <c r="A219" s="11">
        <v>218</v>
      </c>
      <c r="B219" s="34" t="s">
        <v>354</v>
      </c>
      <c r="C219" s="14">
        <v>3.1111111111111112</v>
      </c>
      <c r="D219" s="14">
        <v>10.199999999999999</v>
      </c>
      <c r="E219" s="11"/>
    </row>
    <row r="220" spans="1:5" ht="15.75" customHeight="1" x14ac:dyDescent="0.2">
      <c r="A220" s="11">
        <v>219</v>
      </c>
      <c r="B220" s="34" t="s">
        <v>355</v>
      </c>
      <c r="C220" s="14">
        <v>3.0555555555555554</v>
      </c>
      <c r="D220" s="14">
        <v>9.8000000000000007</v>
      </c>
      <c r="E220" s="11"/>
    </row>
    <row r="221" spans="1:5" ht="15.75" customHeight="1" x14ac:dyDescent="0.2">
      <c r="A221" s="11">
        <v>220</v>
      </c>
      <c r="B221" s="34" t="s">
        <v>356</v>
      </c>
      <c r="C221" s="14">
        <v>3.0055555555555551</v>
      </c>
      <c r="D221" s="14">
        <v>9.4</v>
      </c>
      <c r="E221" s="11"/>
    </row>
    <row r="222" spans="1:5" ht="15.75" customHeight="1" x14ac:dyDescent="0.2">
      <c r="A222" s="11">
        <v>221</v>
      </c>
      <c r="B222" s="34" t="s">
        <v>102</v>
      </c>
      <c r="C222" s="14">
        <v>2.9944444444444449</v>
      </c>
      <c r="D222" s="14">
        <v>9</v>
      </c>
      <c r="E222" s="11"/>
    </row>
    <row r="223" spans="1:5" ht="15.75" customHeight="1" x14ac:dyDescent="0.2">
      <c r="A223" s="11">
        <v>222</v>
      </c>
      <c r="B223" s="34" t="s">
        <v>155</v>
      </c>
      <c r="C223" s="14">
        <v>2.927777777777778</v>
      </c>
      <c r="D223" s="14">
        <v>8.6</v>
      </c>
      <c r="E223" s="11"/>
    </row>
    <row r="224" spans="1:5" ht="15.75" customHeight="1" x14ac:dyDescent="0.2">
      <c r="A224" s="11">
        <v>223</v>
      </c>
      <c r="B224" s="34" t="s">
        <v>84</v>
      </c>
      <c r="C224" s="14">
        <v>2.8277777777777775</v>
      </c>
      <c r="D224" s="14">
        <v>8.2000000000000011</v>
      </c>
      <c r="E224" s="11"/>
    </row>
    <row r="225" spans="1:5" ht="15.75" customHeight="1" x14ac:dyDescent="0.2">
      <c r="A225" s="11">
        <v>224</v>
      </c>
      <c r="B225" s="34" t="s">
        <v>357</v>
      </c>
      <c r="C225" s="14">
        <v>2.75</v>
      </c>
      <c r="D225" s="14">
        <v>7.8</v>
      </c>
      <c r="E225" s="11"/>
    </row>
    <row r="226" spans="1:5" ht="15.75" customHeight="1" x14ac:dyDescent="0.2">
      <c r="A226" s="11">
        <v>225</v>
      </c>
      <c r="B226" s="34" t="s">
        <v>119</v>
      </c>
      <c r="C226" s="14">
        <v>2.7444444444444445</v>
      </c>
      <c r="D226" s="14">
        <v>7.3999999999999995</v>
      </c>
      <c r="E226" s="11"/>
    </row>
    <row r="227" spans="1:5" ht="15.75" customHeight="1" x14ac:dyDescent="0.2">
      <c r="A227" s="11">
        <v>226</v>
      </c>
      <c r="B227" s="34" t="s">
        <v>358</v>
      </c>
      <c r="C227" s="14">
        <v>2.5555555555555554</v>
      </c>
      <c r="D227" s="14">
        <v>6.9</v>
      </c>
      <c r="E227" s="11"/>
    </row>
    <row r="228" spans="1:5" ht="15.75" customHeight="1" x14ac:dyDescent="0.2">
      <c r="A228" s="11">
        <v>227</v>
      </c>
      <c r="B228" s="34" t="s">
        <v>359</v>
      </c>
      <c r="C228" s="14">
        <v>2.5388888888888892</v>
      </c>
      <c r="D228" s="14">
        <v>6.5</v>
      </c>
      <c r="E228" s="11"/>
    </row>
    <row r="229" spans="1:5" ht="15.75" customHeight="1" x14ac:dyDescent="0.2">
      <c r="A229" s="11">
        <v>228</v>
      </c>
      <c r="B229" s="34" t="s">
        <v>360</v>
      </c>
      <c r="C229" s="14">
        <v>2.4555555555555557</v>
      </c>
      <c r="D229" s="14">
        <v>6.1</v>
      </c>
      <c r="E229" s="11"/>
    </row>
    <row r="230" spans="1:5" ht="15.75" customHeight="1" x14ac:dyDescent="0.2">
      <c r="A230" s="11">
        <v>229</v>
      </c>
      <c r="B230" s="34" t="s">
        <v>361</v>
      </c>
      <c r="C230" s="14">
        <v>2.3944444444444444</v>
      </c>
      <c r="D230" s="14">
        <v>5.7</v>
      </c>
      <c r="E230" s="11"/>
    </row>
    <row r="231" spans="1:5" ht="15.75" customHeight="1" x14ac:dyDescent="0.2">
      <c r="A231" s="11">
        <v>230</v>
      </c>
      <c r="B231" s="34" t="s">
        <v>362</v>
      </c>
      <c r="C231" s="14">
        <v>2.2722222222222221</v>
      </c>
      <c r="D231" s="14">
        <v>5.3</v>
      </c>
      <c r="E231" s="11"/>
    </row>
    <row r="232" spans="1:5" ht="15.75" customHeight="1" x14ac:dyDescent="0.2">
      <c r="A232" s="11">
        <v>231</v>
      </c>
      <c r="B232" s="34" t="s">
        <v>138</v>
      </c>
      <c r="C232" s="14">
        <v>2.1777777777777771</v>
      </c>
      <c r="D232" s="14">
        <v>4.9000000000000004</v>
      </c>
      <c r="E232" s="11"/>
    </row>
    <row r="233" spans="1:5" ht="15.75" customHeight="1" x14ac:dyDescent="0.2">
      <c r="A233" s="11">
        <v>232</v>
      </c>
      <c r="B233" s="34" t="s">
        <v>363</v>
      </c>
      <c r="C233" s="14">
        <v>2.1500000000000004</v>
      </c>
      <c r="D233" s="14">
        <v>4.5</v>
      </c>
      <c r="E233" s="11"/>
    </row>
    <row r="234" spans="1:5" ht="15.75" customHeight="1" x14ac:dyDescent="0.2">
      <c r="A234" s="11">
        <v>233</v>
      </c>
      <c r="B234" s="34" t="s">
        <v>364</v>
      </c>
      <c r="C234" s="14">
        <v>2.1222222222222222</v>
      </c>
      <c r="D234" s="14">
        <v>4.1000000000000005</v>
      </c>
      <c r="E234" s="11"/>
    </row>
    <row r="235" spans="1:5" ht="15.75" customHeight="1" x14ac:dyDescent="0.2">
      <c r="A235" s="11">
        <v>234</v>
      </c>
      <c r="B235" s="34" t="s">
        <v>365</v>
      </c>
      <c r="C235" s="14">
        <v>2.0777777777777775</v>
      </c>
      <c r="D235" s="14">
        <v>3.6999999999999997</v>
      </c>
      <c r="E235" s="11"/>
    </row>
    <row r="236" spans="1:5" ht="15.75" customHeight="1" x14ac:dyDescent="0.2">
      <c r="A236" s="11">
        <v>235</v>
      </c>
      <c r="B236" s="34" t="s">
        <v>366</v>
      </c>
      <c r="C236" s="14">
        <v>2</v>
      </c>
      <c r="D236" s="14">
        <v>3.2</v>
      </c>
      <c r="E236" s="11"/>
    </row>
    <row r="237" spans="1:5" ht="15.75" customHeight="1" x14ac:dyDescent="0.2">
      <c r="A237" s="11">
        <v>236</v>
      </c>
      <c r="B237" s="34" t="s">
        <v>367</v>
      </c>
      <c r="C237" s="14">
        <v>1.9388888888888887</v>
      </c>
      <c r="D237" s="14">
        <v>2.8000000000000003</v>
      </c>
      <c r="E237" s="11"/>
    </row>
    <row r="238" spans="1:5" ht="15.75" customHeight="1" x14ac:dyDescent="0.2">
      <c r="A238" s="11">
        <v>237</v>
      </c>
      <c r="B238" s="34" t="s">
        <v>368</v>
      </c>
      <c r="C238" s="14">
        <v>1.9055555555555554</v>
      </c>
      <c r="D238" s="14">
        <v>2.4</v>
      </c>
      <c r="E238" s="11"/>
    </row>
    <row r="239" spans="1:5" ht="15.75" customHeight="1" x14ac:dyDescent="0.2">
      <c r="A239" s="11">
        <v>238</v>
      </c>
      <c r="B239" s="34" t="s">
        <v>369</v>
      </c>
      <c r="C239" s="14">
        <v>1.8777777777777778</v>
      </c>
      <c r="D239" s="14">
        <v>2</v>
      </c>
      <c r="E239" s="11"/>
    </row>
    <row r="240" spans="1:5" ht="15.75" customHeight="1" x14ac:dyDescent="0.2">
      <c r="A240" s="11">
        <v>239</v>
      </c>
      <c r="B240" s="34" t="s">
        <v>370</v>
      </c>
      <c r="C240" s="14">
        <v>1.677777777777778</v>
      </c>
      <c r="D240" s="14">
        <v>1.6</v>
      </c>
      <c r="E240" s="11"/>
    </row>
    <row r="241" spans="1:5" ht="15.75" customHeight="1" x14ac:dyDescent="0.2">
      <c r="A241" s="11">
        <v>240</v>
      </c>
      <c r="B241" s="34" t="s">
        <v>371</v>
      </c>
      <c r="C241" s="14">
        <v>1.5833333333333335</v>
      </c>
      <c r="D241" s="14">
        <v>1.2</v>
      </c>
      <c r="E241" s="11"/>
    </row>
    <row r="242" spans="1:5" ht="15.75" customHeight="1" x14ac:dyDescent="0.2">
      <c r="A242" s="11">
        <v>241</v>
      </c>
      <c r="B242" s="34" t="s">
        <v>372</v>
      </c>
      <c r="C242" s="14">
        <v>1.5277777777777777</v>
      </c>
      <c r="D242" s="14">
        <v>0.8</v>
      </c>
      <c r="E242" s="11"/>
    </row>
    <row r="243" spans="1:5" ht="15.75" customHeight="1" x14ac:dyDescent="0.2">
      <c r="A243" s="11">
        <v>242</v>
      </c>
      <c r="B243" s="34" t="s">
        <v>373</v>
      </c>
      <c r="C243" s="14">
        <v>0</v>
      </c>
      <c r="D243" s="14">
        <v>0.4</v>
      </c>
      <c r="E243" s="11"/>
    </row>
    <row r="244" spans="1:5" ht="15.75" customHeight="1" x14ac:dyDescent="0.2"/>
    <row r="245" spans="1:5" ht="15.75" customHeight="1" x14ac:dyDescent="0.2"/>
    <row r="246" spans="1:5" ht="15.75" customHeight="1" x14ac:dyDescent="0.2"/>
    <row r="247" spans="1:5" ht="15.75" customHeight="1" x14ac:dyDescent="0.2"/>
    <row r="248" spans="1:5" ht="15.75" customHeight="1" x14ac:dyDescent="0.2"/>
    <row r="249" spans="1:5" ht="15.75" customHeight="1" x14ac:dyDescent="0.2"/>
    <row r="250" spans="1:5" ht="15.75" customHeight="1" x14ac:dyDescent="0.2"/>
    <row r="251" spans="1:5" ht="15.75" customHeight="1" x14ac:dyDescent="0.2"/>
    <row r="252" spans="1:5" ht="15.75" customHeight="1" x14ac:dyDescent="0.2"/>
    <row r="253" spans="1:5" ht="15.75" customHeight="1" x14ac:dyDescent="0.2"/>
    <row r="254" spans="1:5" ht="15.75" customHeight="1" x14ac:dyDescent="0.2"/>
    <row r="255" spans="1:5" ht="15.75" customHeight="1" x14ac:dyDescent="0.2"/>
    <row r="256" spans="1:5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B2:B243">
    <cfRule type="expression" dxfId="117" priority="1" stopIfTrue="1">
      <formula>C2&gt;=13</formula>
    </cfRule>
    <cfRule type="expression" dxfId="116" priority="2">
      <formula>AND(C2&gt;=12,C2&lt;13)</formula>
    </cfRule>
    <cfRule type="expression" dxfId="115" priority="3" stopIfTrue="1">
      <formula>AND(C2&gt;=11,C2&lt;12)</formula>
    </cfRule>
    <cfRule type="expression" dxfId="114" priority="4">
      <formula>AND(C2&gt;=9,C2&lt;11)</formula>
    </cfRule>
    <cfRule type="expression" dxfId="113" priority="5">
      <formula>AND(C2&gt;=7,C2&lt;9)</formula>
    </cfRule>
    <cfRule type="expression" dxfId="112" priority="6" stopIfTrue="1">
      <formula>AND(C2&gt;=6,C2&lt;7)</formula>
    </cfRule>
    <cfRule type="expression" dxfId="111" priority="7" stopIfTrue="1">
      <formula>AND(C2&gt;=5,C2&lt;6)</formula>
    </cfRule>
    <cfRule type="expression" dxfId="110" priority="8">
      <formula>C2&lt;5</formula>
    </cfRule>
  </conditionalFormatting>
  <conditionalFormatting sqref="C2:C24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24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Z2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S100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M29" sqref="M29"/>
    </sheetView>
  </sheetViews>
  <sheetFormatPr baseColWidth="10" defaultColWidth="14.5" defaultRowHeight="15" customHeight="1" x14ac:dyDescent="0.2"/>
  <cols>
    <col min="1" max="1" width="8.5" customWidth="1"/>
    <col min="2" max="2" width="22.83203125" customWidth="1"/>
    <col min="3" max="3" width="12" customWidth="1"/>
    <col min="4" max="4" width="17.5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0" customWidth="1"/>
    <col min="11" max="11" width="10.5" customWidth="1"/>
    <col min="12" max="12" width="11.33203125" customWidth="1"/>
    <col min="13" max="13" width="12.5" customWidth="1"/>
    <col min="14" max="20" width="9.83203125" customWidth="1"/>
    <col min="21" max="22" width="11" customWidth="1"/>
    <col min="23" max="23" width="10" customWidth="1"/>
    <col min="24" max="24" width="11" customWidth="1"/>
    <col min="25" max="25" width="9.33203125" customWidth="1"/>
    <col min="26" max="26" width="9.5" customWidth="1"/>
    <col min="27" max="27" width="7.6640625" customWidth="1"/>
    <col min="28" max="28" width="10.1640625" customWidth="1"/>
    <col min="29" max="29" width="7.33203125" customWidth="1"/>
    <col min="30" max="30" width="7.5" customWidth="1"/>
    <col min="31" max="31" width="9.83203125" customWidth="1"/>
    <col min="32" max="32" width="11.5" customWidth="1"/>
    <col min="33" max="33" width="10.83203125" customWidth="1"/>
    <col min="34" max="34" width="11" customWidth="1"/>
    <col min="35" max="35" width="10.33203125" customWidth="1"/>
    <col min="36" max="36" width="10.5" customWidth="1"/>
    <col min="37" max="37" width="10.1640625" customWidth="1"/>
    <col min="38" max="39" width="8.5" customWidth="1"/>
    <col min="40" max="40" width="10.83203125" customWidth="1"/>
    <col min="41" max="41" width="7.6640625" customWidth="1"/>
    <col min="42" max="42" width="9.5" customWidth="1"/>
    <col min="43" max="43" width="12" customWidth="1"/>
    <col min="44" max="44" width="12.6640625" customWidth="1"/>
    <col min="45" max="45" width="12.33203125" customWidth="1"/>
    <col min="46" max="46" width="12.1640625" customWidth="1"/>
    <col min="47" max="47" width="6.6640625" customWidth="1"/>
    <col min="48" max="48" width="8" customWidth="1"/>
    <col min="49" max="49" width="7.33203125" customWidth="1"/>
    <col min="50" max="50" width="7.5" customWidth="1"/>
    <col min="51" max="51" width="9.83203125" customWidth="1"/>
    <col min="52" max="52" width="11.5" customWidth="1"/>
    <col min="53" max="53" width="10.83203125" customWidth="1"/>
    <col min="54" max="54" width="12.6640625" customWidth="1"/>
    <col min="55" max="55" width="8.1640625" customWidth="1"/>
    <col min="56" max="56" width="11.33203125" customWidth="1"/>
    <col min="57" max="57" width="13" customWidth="1"/>
    <col min="58" max="58" width="12" customWidth="1"/>
    <col min="59" max="59" width="12.6640625" customWidth="1"/>
    <col min="60" max="60" width="12.33203125" customWidth="1"/>
    <col min="61" max="61" width="12.1640625" customWidth="1"/>
    <col min="62" max="62" width="6.6640625" customWidth="1"/>
    <col min="63" max="63" width="8" customWidth="1"/>
    <col min="64" max="64" width="7.33203125" customWidth="1"/>
    <col min="65" max="65" width="7.5" customWidth="1"/>
    <col min="66" max="66" width="9.83203125" customWidth="1"/>
    <col min="67" max="67" width="11.5" customWidth="1"/>
    <col min="68" max="68" width="10.83203125" customWidth="1"/>
    <col min="69" max="69" width="12.6640625" customWidth="1"/>
    <col min="70" max="70" width="8.1640625" customWidth="1"/>
    <col min="71" max="71" width="11.33203125" customWidth="1"/>
    <col min="72" max="72" width="13" customWidth="1"/>
    <col min="73" max="73" width="12" customWidth="1"/>
    <col min="74" max="74" width="12.6640625" customWidth="1"/>
    <col min="75" max="75" width="12.33203125" customWidth="1"/>
    <col min="76" max="76" width="12.1640625" customWidth="1"/>
    <col min="77" max="77" width="6.6640625" customWidth="1"/>
    <col min="78" max="78" width="8" customWidth="1"/>
    <col min="79" max="79" width="7.33203125" customWidth="1"/>
    <col min="80" max="80" width="7.5" customWidth="1"/>
    <col min="81" max="81" width="9.83203125" customWidth="1"/>
    <col min="82" max="82" width="11.5" customWidth="1"/>
    <col min="83" max="83" width="10.83203125" customWidth="1"/>
    <col min="84" max="84" width="12.6640625" customWidth="1"/>
    <col min="85" max="85" width="8.1640625" customWidth="1"/>
    <col min="86" max="86" width="11.33203125" customWidth="1"/>
    <col min="87" max="87" width="13" customWidth="1"/>
    <col min="88" max="88" width="12" customWidth="1"/>
    <col min="89" max="89" width="12.6640625" customWidth="1"/>
    <col min="90" max="90" width="12.33203125" customWidth="1"/>
    <col min="91" max="91" width="12.1640625" customWidth="1"/>
    <col min="92" max="92" width="6.6640625" customWidth="1"/>
    <col min="93" max="93" width="8" customWidth="1"/>
    <col min="94" max="94" width="7.33203125" customWidth="1"/>
    <col min="95" max="95" width="7.5" customWidth="1"/>
    <col min="96" max="96" width="9.83203125" customWidth="1"/>
    <col min="97" max="97" width="11.5" customWidth="1"/>
    <col min="98" max="98" width="10.83203125" customWidth="1"/>
    <col min="99" max="99" width="12.6640625" customWidth="1"/>
    <col min="100" max="100" width="8.1640625" customWidth="1"/>
    <col min="101" max="101" width="11.33203125" customWidth="1"/>
    <col min="102" max="102" width="13" customWidth="1"/>
    <col min="103" max="103" width="12" customWidth="1"/>
    <col min="104" max="104" width="12.6640625" customWidth="1"/>
    <col min="105" max="105" width="12.33203125" customWidth="1"/>
    <col min="106" max="106" width="12.1640625" customWidth="1"/>
    <col min="107" max="107" width="6.6640625" customWidth="1"/>
    <col min="108" max="108" width="8" customWidth="1"/>
    <col min="109" max="109" width="7.33203125" customWidth="1"/>
    <col min="110" max="110" width="7.5" customWidth="1"/>
    <col min="111" max="111" width="9.83203125" customWidth="1"/>
    <col min="112" max="113" width="10.83203125" customWidth="1"/>
    <col min="114" max="114" width="12.6640625" customWidth="1"/>
    <col min="115" max="115" width="8.1640625" customWidth="1"/>
    <col min="116" max="116" width="11.33203125" customWidth="1"/>
    <col min="117" max="117" width="13" customWidth="1"/>
    <col min="118" max="118" width="8" customWidth="1"/>
    <col min="119" max="119" width="3.5" customWidth="1"/>
    <col min="120" max="120" width="16.5" customWidth="1"/>
    <col min="121" max="121" width="11" customWidth="1"/>
    <col min="122" max="122" width="14.5" customWidth="1"/>
    <col min="123" max="123" width="10.5" customWidth="1"/>
  </cols>
  <sheetData>
    <row r="1" spans="1:123" x14ac:dyDescent="0.2">
      <c r="A1" s="212"/>
      <c r="B1" s="205"/>
      <c r="C1" s="206"/>
      <c r="D1" s="207" t="s">
        <v>156</v>
      </c>
      <c r="E1" s="205"/>
      <c r="F1" s="205"/>
      <c r="G1" s="205"/>
      <c r="H1" s="205"/>
      <c r="I1" s="205"/>
      <c r="J1" s="205"/>
      <c r="K1" s="205"/>
      <c r="L1" s="205"/>
      <c r="M1" s="206"/>
      <c r="N1" s="208" t="s">
        <v>157</v>
      </c>
      <c r="O1" s="205"/>
      <c r="P1" s="205"/>
      <c r="Q1" s="205"/>
      <c r="R1" s="205"/>
      <c r="S1" s="205"/>
      <c r="T1" s="205"/>
      <c r="U1" s="205"/>
      <c r="V1" s="205"/>
      <c r="W1" s="205"/>
      <c r="X1" s="206"/>
      <c r="Y1" s="209" t="s">
        <v>158</v>
      </c>
      <c r="Z1" s="205"/>
      <c r="AA1" s="205"/>
      <c r="AB1" s="205"/>
      <c r="AC1" s="205"/>
      <c r="AD1" s="205"/>
      <c r="AE1" s="205"/>
      <c r="AF1" s="206"/>
      <c r="AG1" s="213" t="s">
        <v>159</v>
      </c>
      <c r="AH1" s="205"/>
      <c r="AI1" s="205"/>
      <c r="AJ1" s="205"/>
      <c r="AK1" s="205"/>
      <c r="AL1" s="205"/>
      <c r="AM1" s="205"/>
      <c r="AN1" s="205"/>
      <c r="AO1" s="205"/>
      <c r="AP1" s="206"/>
      <c r="AQ1" s="201" t="s">
        <v>374</v>
      </c>
      <c r="AR1" s="202"/>
      <c r="AS1" s="202"/>
      <c r="AT1" s="202"/>
      <c r="AU1" s="202"/>
      <c r="AV1" s="202"/>
      <c r="AW1" s="202"/>
      <c r="AX1" s="202"/>
      <c r="AY1" s="202"/>
      <c r="AZ1" s="202"/>
      <c r="BA1" s="202"/>
      <c r="BB1" s="202"/>
      <c r="BC1" s="202"/>
      <c r="BD1" s="202"/>
      <c r="BE1" s="203"/>
      <c r="BF1" s="201" t="s">
        <v>375</v>
      </c>
      <c r="BG1" s="202"/>
      <c r="BH1" s="202"/>
      <c r="BI1" s="202"/>
      <c r="BJ1" s="202"/>
      <c r="BK1" s="202"/>
      <c r="BL1" s="202"/>
      <c r="BM1" s="202"/>
      <c r="BN1" s="202"/>
      <c r="BO1" s="202"/>
      <c r="BP1" s="202"/>
      <c r="BQ1" s="202"/>
      <c r="BR1" s="202"/>
      <c r="BS1" s="202"/>
      <c r="BT1" s="203"/>
      <c r="BU1" s="201" t="s">
        <v>376</v>
      </c>
      <c r="BV1" s="202"/>
      <c r="BW1" s="202"/>
      <c r="BX1" s="202"/>
      <c r="BY1" s="202"/>
      <c r="BZ1" s="202"/>
      <c r="CA1" s="202"/>
      <c r="CB1" s="202"/>
      <c r="CC1" s="202"/>
      <c r="CD1" s="202"/>
      <c r="CE1" s="202"/>
      <c r="CF1" s="202"/>
      <c r="CG1" s="202"/>
      <c r="CH1" s="202"/>
      <c r="CI1" s="203"/>
      <c r="CJ1" s="201" t="s">
        <v>377</v>
      </c>
      <c r="CK1" s="202"/>
      <c r="CL1" s="202"/>
      <c r="CM1" s="202"/>
      <c r="CN1" s="202"/>
      <c r="CO1" s="202"/>
      <c r="CP1" s="202"/>
      <c r="CQ1" s="202"/>
      <c r="CR1" s="202"/>
      <c r="CS1" s="202"/>
      <c r="CT1" s="202"/>
      <c r="CU1" s="202"/>
      <c r="CV1" s="202"/>
      <c r="CW1" s="202"/>
      <c r="CX1" s="203"/>
      <c r="CY1" s="201" t="s">
        <v>378</v>
      </c>
      <c r="CZ1" s="202"/>
      <c r="DA1" s="202"/>
      <c r="DB1" s="202"/>
      <c r="DC1" s="202"/>
      <c r="DD1" s="202"/>
      <c r="DE1" s="202"/>
      <c r="DF1" s="202"/>
      <c r="DG1" s="202"/>
      <c r="DH1" s="202"/>
      <c r="DI1" s="202"/>
      <c r="DJ1" s="202"/>
      <c r="DK1" s="202"/>
      <c r="DL1" s="202"/>
      <c r="DM1" s="203"/>
      <c r="DN1" s="114"/>
      <c r="DO1" s="11"/>
    </row>
    <row r="2" spans="1:123" x14ac:dyDescent="0.2">
      <c r="A2" s="15" t="s">
        <v>56</v>
      </c>
      <c r="B2" s="16" t="s">
        <v>58</v>
      </c>
      <c r="C2" s="17" t="s">
        <v>2</v>
      </c>
      <c r="D2" s="115" t="s">
        <v>168</v>
      </c>
      <c r="E2" s="19" t="s">
        <v>24</v>
      </c>
      <c r="F2" s="19" t="s">
        <v>28</v>
      </c>
      <c r="G2" s="19" t="s">
        <v>30</v>
      </c>
      <c r="H2" s="19" t="s">
        <v>57</v>
      </c>
      <c r="I2" s="19" t="s">
        <v>34</v>
      </c>
      <c r="J2" s="19" t="s">
        <v>170</v>
      </c>
      <c r="K2" s="19" t="s">
        <v>171</v>
      </c>
      <c r="L2" s="19" t="s">
        <v>172</v>
      </c>
      <c r="M2" s="20" t="s">
        <v>22</v>
      </c>
      <c r="N2" s="21" t="s">
        <v>36</v>
      </c>
      <c r="O2" s="22" t="s">
        <v>38</v>
      </c>
      <c r="P2" s="22" t="s">
        <v>40</v>
      </c>
      <c r="Q2" s="22" t="s">
        <v>42</v>
      </c>
      <c r="R2" s="22" t="s">
        <v>44</v>
      </c>
      <c r="S2" s="22" t="s">
        <v>18</v>
      </c>
      <c r="T2" s="22" t="s">
        <v>20</v>
      </c>
      <c r="U2" s="22" t="s">
        <v>173</v>
      </c>
      <c r="V2" s="22" t="s">
        <v>174</v>
      </c>
      <c r="W2" s="22" t="s">
        <v>175</v>
      </c>
      <c r="X2" s="23" t="s">
        <v>176</v>
      </c>
      <c r="Y2" s="24" t="s">
        <v>177</v>
      </c>
      <c r="Z2" s="25" t="s">
        <v>178</v>
      </c>
      <c r="AA2" s="25" t="s">
        <v>179</v>
      </c>
      <c r="AB2" s="25" t="s">
        <v>180</v>
      </c>
      <c r="AC2" s="25" t="s">
        <v>8</v>
      </c>
      <c r="AD2" s="25" t="s">
        <v>12</v>
      </c>
      <c r="AE2" s="25" t="s">
        <v>10</v>
      </c>
      <c r="AF2" s="26" t="s">
        <v>14</v>
      </c>
      <c r="AG2" s="27" t="s">
        <v>183</v>
      </c>
      <c r="AH2" s="28" t="s">
        <v>176</v>
      </c>
      <c r="AI2" s="28" t="s">
        <v>185</v>
      </c>
      <c r="AJ2" s="28" t="s">
        <v>186</v>
      </c>
      <c r="AK2" s="28" t="s">
        <v>180</v>
      </c>
      <c r="AL2" s="28" t="s">
        <v>187</v>
      </c>
      <c r="AM2" s="28" t="s">
        <v>188</v>
      </c>
      <c r="AN2" s="28" t="s">
        <v>189</v>
      </c>
      <c r="AO2" s="28" t="s">
        <v>26</v>
      </c>
      <c r="AP2" s="29" t="s">
        <v>16</v>
      </c>
      <c r="AQ2" s="30" t="s">
        <v>190</v>
      </c>
      <c r="AR2" s="31" t="s">
        <v>191</v>
      </c>
      <c r="AS2" s="31" t="s">
        <v>192</v>
      </c>
      <c r="AT2" s="31" t="s">
        <v>193</v>
      </c>
      <c r="AU2" s="31" t="s">
        <v>194</v>
      </c>
      <c r="AV2" s="31" t="s">
        <v>195</v>
      </c>
      <c r="AW2" s="31" t="s">
        <v>8</v>
      </c>
      <c r="AX2" s="31" t="s">
        <v>12</v>
      </c>
      <c r="AY2" s="31" t="s">
        <v>10</v>
      </c>
      <c r="AZ2" s="31" t="s">
        <v>14</v>
      </c>
      <c r="BA2" s="31" t="s">
        <v>196</v>
      </c>
      <c r="BB2" s="31" t="s">
        <v>191</v>
      </c>
      <c r="BC2" s="31" t="s">
        <v>197</v>
      </c>
      <c r="BD2" s="31" t="s">
        <v>198</v>
      </c>
      <c r="BE2" s="32" t="s">
        <v>199</v>
      </c>
      <c r="BF2" s="30" t="s">
        <v>190</v>
      </c>
      <c r="BG2" s="31" t="s">
        <v>191</v>
      </c>
      <c r="BH2" s="31" t="s">
        <v>192</v>
      </c>
      <c r="BI2" s="31" t="s">
        <v>193</v>
      </c>
      <c r="BJ2" s="31" t="s">
        <v>194</v>
      </c>
      <c r="BK2" s="31" t="s">
        <v>195</v>
      </c>
      <c r="BL2" s="31" t="s">
        <v>8</v>
      </c>
      <c r="BM2" s="31" t="s">
        <v>12</v>
      </c>
      <c r="BN2" s="31" t="s">
        <v>10</v>
      </c>
      <c r="BO2" s="31" t="s">
        <v>14</v>
      </c>
      <c r="BP2" s="31" t="s">
        <v>196</v>
      </c>
      <c r="BQ2" s="31" t="s">
        <v>191</v>
      </c>
      <c r="BR2" s="31" t="s">
        <v>197</v>
      </c>
      <c r="BS2" s="31" t="s">
        <v>198</v>
      </c>
      <c r="BT2" s="32" t="s">
        <v>199</v>
      </c>
      <c r="BU2" s="30" t="s">
        <v>190</v>
      </c>
      <c r="BV2" s="31" t="s">
        <v>191</v>
      </c>
      <c r="BW2" s="31" t="s">
        <v>192</v>
      </c>
      <c r="BX2" s="31" t="s">
        <v>193</v>
      </c>
      <c r="BY2" s="31" t="s">
        <v>194</v>
      </c>
      <c r="BZ2" s="31" t="s">
        <v>195</v>
      </c>
      <c r="CA2" s="31" t="s">
        <v>8</v>
      </c>
      <c r="CB2" s="31" t="s">
        <v>12</v>
      </c>
      <c r="CC2" s="31" t="s">
        <v>10</v>
      </c>
      <c r="CD2" s="31" t="s">
        <v>14</v>
      </c>
      <c r="CE2" s="31" t="s">
        <v>196</v>
      </c>
      <c r="CF2" s="31" t="s">
        <v>191</v>
      </c>
      <c r="CG2" s="31" t="s">
        <v>197</v>
      </c>
      <c r="CH2" s="31" t="s">
        <v>198</v>
      </c>
      <c r="CI2" s="32" t="s">
        <v>199</v>
      </c>
      <c r="CJ2" s="30" t="s">
        <v>190</v>
      </c>
      <c r="CK2" s="31" t="s">
        <v>191</v>
      </c>
      <c r="CL2" s="31" t="s">
        <v>192</v>
      </c>
      <c r="CM2" s="31" t="s">
        <v>193</v>
      </c>
      <c r="CN2" s="31" t="s">
        <v>194</v>
      </c>
      <c r="CO2" s="31" t="s">
        <v>195</v>
      </c>
      <c r="CP2" s="31" t="s">
        <v>8</v>
      </c>
      <c r="CQ2" s="31" t="s">
        <v>12</v>
      </c>
      <c r="CR2" s="31" t="s">
        <v>10</v>
      </c>
      <c r="CS2" s="31" t="s">
        <v>14</v>
      </c>
      <c r="CT2" s="31" t="s">
        <v>196</v>
      </c>
      <c r="CU2" s="31" t="s">
        <v>191</v>
      </c>
      <c r="CV2" s="31" t="s">
        <v>197</v>
      </c>
      <c r="CW2" s="31" t="s">
        <v>198</v>
      </c>
      <c r="CX2" s="32" t="s">
        <v>199</v>
      </c>
      <c r="CY2" s="30" t="s">
        <v>190</v>
      </c>
      <c r="CZ2" s="31" t="s">
        <v>191</v>
      </c>
      <c r="DA2" s="31" t="s">
        <v>192</v>
      </c>
      <c r="DB2" s="31" t="s">
        <v>193</v>
      </c>
      <c r="DC2" s="31" t="s">
        <v>194</v>
      </c>
      <c r="DD2" s="31" t="s">
        <v>195</v>
      </c>
      <c r="DE2" s="31" t="s">
        <v>8</v>
      </c>
      <c r="DF2" s="31" t="s">
        <v>12</v>
      </c>
      <c r="DG2" s="31" t="s">
        <v>10</v>
      </c>
      <c r="DH2" s="31" t="s">
        <v>379</v>
      </c>
      <c r="DI2" s="31" t="s">
        <v>196</v>
      </c>
      <c r="DJ2" s="31" t="s">
        <v>191</v>
      </c>
      <c r="DK2" s="31" t="s">
        <v>197</v>
      </c>
      <c r="DL2" s="31" t="s">
        <v>198</v>
      </c>
      <c r="DM2" s="32" t="s">
        <v>199</v>
      </c>
      <c r="DN2" s="34"/>
      <c r="DO2" s="34"/>
      <c r="DP2" s="34" t="s">
        <v>380</v>
      </c>
      <c r="DQ2" s="34" t="s">
        <v>381</v>
      </c>
      <c r="DR2" s="34" t="s">
        <v>382</v>
      </c>
      <c r="DS2" s="34" t="s">
        <v>383</v>
      </c>
    </row>
    <row r="3" spans="1:123" x14ac:dyDescent="0.2">
      <c r="A3" s="33">
        <v>1</v>
      </c>
      <c r="B3" s="34" t="s">
        <v>63</v>
      </c>
      <c r="C3" s="116">
        <v>12.411111111111111</v>
      </c>
      <c r="D3" s="117" t="s">
        <v>384</v>
      </c>
      <c r="E3" s="37">
        <v>5</v>
      </c>
      <c r="F3" s="118">
        <v>35223</v>
      </c>
      <c r="G3" s="119">
        <v>28.904109589041095</v>
      </c>
      <c r="H3" s="39" t="s">
        <v>385</v>
      </c>
      <c r="I3" s="119">
        <v>20.901369863013699</v>
      </c>
      <c r="J3" s="120">
        <v>71</v>
      </c>
      <c r="K3" s="120">
        <v>202</v>
      </c>
      <c r="L3" s="120">
        <v>4.49</v>
      </c>
      <c r="M3" s="59">
        <v>8</v>
      </c>
      <c r="N3" s="121">
        <v>0</v>
      </c>
      <c r="O3" s="122">
        <v>0</v>
      </c>
      <c r="P3" s="122">
        <v>0.10906571654790181</v>
      </c>
      <c r="Q3" s="122">
        <v>0.43644415286206328</v>
      </c>
      <c r="R3" s="122">
        <v>0.39949748743718594</v>
      </c>
      <c r="S3" s="42">
        <v>0.41797082014962461</v>
      </c>
      <c r="T3" s="42">
        <v>0.35527519712718092</v>
      </c>
      <c r="U3" s="42">
        <v>0.218212478920742</v>
      </c>
      <c r="V3" s="42">
        <v>0.15466926070038911</v>
      </c>
      <c r="W3" s="42">
        <v>0.18644086981056557</v>
      </c>
      <c r="X3" s="43">
        <v>0.15847473933898074</v>
      </c>
      <c r="Y3" s="44">
        <v>19.243835616438357</v>
      </c>
      <c r="Z3" s="45">
        <v>99.402201065413365</v>
      </c>
      <c r="AA3" s="45">
        <v>28.170204324538783</v>
      </c>
      <c r="AB3" s="45">
        <v>0.21068249258160238</v>
      </c>
      <c r="AC3" s="45">
        <v>7.1</v>
      </c>
      <c r="AD3" s="45">
        <v>73.8</v>
      </c>
      <c r="AE3" s="45">
        <v>3.29</v>
      </c>
      <c r="AF3" s="46">
        <v>56.3</v>
      </c>
      <c r="AG3" s="123">
        <v>10</v>
      </c>
      <c r="AH3" s="49">
        <v>10</v>
      </c>
      <c r="AI3" s="49">
        <v>7</v>
      </c>
      <c r="AJ3" s="49">
        <v>5</v>
      </c>
      <c r="AK3" s="49">
        <v>4</v>
      </c>
      <c r="AL3" s="49">
        <v>7</v>
      </c>
      <c r="AM3" s="49">
        <v>1</v>
      </c>
      <c r="AN3" s="49">
        <v>1</v>
      </c>
      <c r="AO3" s="49">
        <v>10</v>
      </c>
      <c r="AP3" s="124">
        <v>1</v>
      </c>
      <c r="AQ3" s="51"/>
      <c r="AR3" s="52">
        <v>2440</v>
      </c>
      <c r="AS3" s="52"/>
      <c r="AT3" s="52"/>
      <c r="AU3" s="52"/>
      <c r="AV3" s="52"/>
      <c r="AW3" s="52"/>
      <c r="AX3" s="52"/>
      <c r="AY3" s="52"/>
      <c r="AZ3" s="52"/>
      <c r="BA3" s="52"/>
      <c r="BB3" s="52">
        <v>2802</v>
      </c>
      <c r="BC3" s="52"/>
      <c r="BD3" s="52"/>
      <c r="BE3" s="54"/>
      <c r="BF3" s="51"/>
      <c r="BG3" s="52">
        <v>2904</v>
      </c>
      <c r="BH3" s="52"/>
      <c r="BI3" s="52"/>
      <c r="BJ3" s="52"/>
      <c r="BK3" s="52"/>
      <c r="BL3" s="52"/>
      <c r="BM3" s="52"/>
      <c r="BN3" s="52"/>
      <c r="BO3" s="52"/>
      <c r="BP3" s="52"/>
      <c r="BQ3" s="52">
        <v>2771</v>
      </c>
      <c r="BR3" s="52"/>
      <c r="BS3" s="52"/>
      <c r="BT3" s="54"/>
      <c r="BU3" s="51">
        <v>300</v>
      </c>
      <c r="BV3" s="52">
        <v>2064</v>
      </c>
      <c r="BW3" s="52">
        <v>0</v>
      </c>
      <c r="BX3" s="52"/>
      <c r="BY3" s="52">
        <v>42</v>
      </c>
      <c r="BZ3" s="52">
        <v>5</v>
      </c>
      <c r="CA3" s="125">
        <v>7.1</v>
      </c>
      <c r="CB3" s="125">
        <v>52.3</v>
      </c>
      <c r="CC3" s="53">
        <v>2.57</v>
      </c>
      <c r="CD3" s="125">
        <v>56.3</v>
      </c>
      <c r="CE3" s="52">
        <v>251</v>
      </c>
      <c r="CF3" s="52">
        <v>2988</v>
      </c>
      <c r="CG3" s="52">
        <v>17</v>
      </c>
      <c r="CH3" s="52"/>
      <c r="CI3" s="54"/>
      <c r="CJ3" s="51">
        <v>2014</v>
      </c>
      <c r="CK3" s="52">
        <v>3132</v>
      </c>
      <c r="CL3" s="52">
        <v>8</v>
      </c>
      <c r="CM3" s="52"/>
      <c r="CN3" s="52">
        <v>337</v>
      </c>
      <c r="CO3" s="52">
        <v>71</v>
      </c>
      <c r="CP3" s="125">
        <v>6</v>
      </c>
      <c r="CQ3" s="125">
        <v>58.4</v>
      </c>
      <c r="CR3" s="53">
        <v>2.62</v>
      </c>
      <c r="CS3" s="53">
        <v>33.700000000000003</v>
      </c>
      <c r="CT3" s="52">
        <v>647</v>
      </c>
      <c r="CU3" s="52">
        <v>2965</v>
      </c>
      <c r="CV3" s="52">
        <v>45</v>
      </c>
      <c r="CW3" s="52"/>
      <c r="CX3" s="54"/>
      <c r="CY3" s="51">
        <v>1590</v>
      </c>
      <c r="CZ3" s="52">
        <v>2720</v>
      </c>
      <c r="DA3" s="52">
        <v>13</v>
      </c>
      <c r="DB3" s="52"/>
      <c r="DC3" s="52">
        <v>252</v>
      </c>
      <c r="DD3" s="52">
        <v>44</v>
      </c>
      <c r="DE3" s="53">
        <v>6.3</v>
      </c>
      <c r="DF3" s="53">
        <v>73.8</v>
      </c>
      <c r="DG3" s="53">
        <v>3.29</v>
      </c>
      <c r="DH3" s="53">
        <v>37.9</v>
      </c>
      <c r="DI3" s="52">
        <v>318</v>
      </c>
      <c r="DJ3" s="52">
        <v>2056</v>
      </c>
      <c r="DK3" s="52">
        <v>38</v>
      </c>
      <c r="DL3" s="52"/>
      <c r="DM3" s="54"/>
      <c r="DN3" s="126"/>
      <c r="DO3" s="11">
        <v>1</v>
      </c>
      <c r="DP3" s="42" t="s">
        <v>386</v>
      </c>
      <c r="DQ3" s="7">
        <v>1</v>
      </c>
      <c r="DR3" s="127">
        <v>41152</v>
      </c>
      <c r="DS3" s="127">
        <v>42852</v>
      </c>
    </row>
    <row r="4" spans="1:123" x14ac:dyDescent="0.2">
      <c r="A4" s="33">
        <v>2</v>
      </c>
      <c r="B4" s="34" t="s">
        <v>66</v>
      </c>
      <c r="C4" s="116">
        <v>11.838888888888889</v>
      </c>
      <c r="D4" s="117" t="s">
        <v>387</v>
      </c>
      <c r="E4" s="37">
        <v>4</v>
      </c>
      <c r="F4" s="118">
        <v>34921</v>
      </c>
      <c r="G4" s="119">
        <v>29.731506849315068</v>
      </c>
      <c r="H4" s="39" t="s">
        <v>385</v>
      </c>
      <c r="I4" s="119">
        <v>21.728767123287671</v>
      </c>
      <c r="J4" s="120">
        <v>70</v>
      </c>
      <c r="K4" s="120">
        <v>210</v>
      </c>
      <c r="L4" s="120">
        <v>4.49</v>
      </c>
      <c r="M4" s="59">
        <v>41</v>
      </c>
      <c r="N4" s="121">
        <v>0</v>
      </c>
      <c r="O4" s="122">
        <v>0</v>
      </c>
      <c r="P4" s="122">
        <v>0.19404434374494256</v>
      </c>
      <c r="Q4" s="122">
        <v>0.35195936139332368</v>
      </c>
      <c r="R4" s="122">
        <v>0.36961900049480456</v>
      </c>
      <c r="S4" s="42">
        <v>0.36961900049480456</v>
      </c>
      <c r="T4" s="42">
        <v>0.33265710044532409</v>
      </c>
      <c r="U4" s="42">
        <v>7.3383458646616537E-2</v>
      </c>
      <c r="V4" s="42">
        <v>0.13923681910865132</v>
      </c>
      <c r="W4" s="42">
        <v>0.13923681910865132</v>
      </c>
      <c r="X4" s="43">
        <v>0.1253131371977862</v>
      </c>
      <c r="Y4" s="44">
        <v>19.073972602739726</v>
      </c>
      <c r="Z4" s="45">
        <v>103.33892189968716</v>
      </c>
      <c r="AA4" s="45">
        <v>30.12857142857143</v>
      </c>
      <c r="AB4" s="45">
        <v>0.31597222222222221</v>
      </c>
      <c r="AC4" s="45">
        <v>7.4</v>
      </c>
      <c r="AD4" s="45">
        <v>128.1</v>
      </c>
      <c r="AE4" s="45">
        <v>4.1900000000000004</v>
      </c>
      <c r="AF4" s="46">
        <v>62.9</v>
      </c>
      <c r="AG4" s="123">
        <v>9</v>
      </c>
      <c r="AH4" s="49">
        <v>9</v>
      </c>
      <c r="AI4" s="49">
        <v>8</v>
      </c>
      <c r="AJ4" s="49">
        <v>7</v>
      </c>
      <c r="AK4" s="49">
        <v>8</v>
      </c>
      <c r="AL4" s="49">
        <v>7</v>
      </c>
      <c r="AM4" s="49">
        <v>6</v>
      </c>
      <c r="AN4" s="49">
        <v>6</v>
      </c>
      <c r="AO4" s="49">
        <v>7</v>
      </c>
      <c r="AP4" s="124">
        <v>0</v>
      </c>
      <c r="AQ4" s="55"/>
      <c r="AR4" s="56">
        <v>2882</v>
      </c>
      <c r="AS4" s="56"/>
      <c r="AT4" s="56"/>
      <c r="AU4" s="56"/>
      <c r="AV4" s="56"/>
      <c r="AW4" s="56"/>
      <c r="AX4" s="56"/>
      <c r="AY4" s="56"/>
      <c r="AZ4" s="56"/>
      <c r="BA4" s="56"/>
      <c r="BB4" s="56">
        <v>3709</v>
      </c>
      <c r="BC4" s="56"/>
      <c r="BD4" s="56"/>
      <c r="BE4" s="58"/>
      <c r="BF4" s="55"/>
      <c r="BG4" s="56">
        <v>2844</v>
      </c>
      <c r="BH4" s="56"/>
      <c r="BI4" s="56"/>
      <c r="BJ4" s="56"/>
      <c r="BK4" s="56"/>
      <c r="BL4" s="56"/>
      <c r="BM4" s="56"/>
      <c r="BN4" s="56"/>
      <c r="BO4" s="56"/>
      <c r="BP4" s="56"/>
      <c r="BQ4" s="56">
        <v>4423</v>
      </c>
      <c r="BR4" s="56"/>
      <c r="BS4" s="56"/>
      <c r="BT4" s="58"/>
      <c r="BU4" s="55">
        <v>1006</v>
      </c>
      <c r="BV4" s="56">
        <v>1933</v>
      </c>
      <c r="BW4" s="56">
        <v>8</v>
      </c>
      <c r="BX4" s="56"/>
      <c r="BY4" s="56">
        <v>170</v>
      </c>
      <c r="BZ4" s="56">
        <v>38</v>
      </c>
      <c r="CA4" s="128">
        <v>5.9</v>
      </c>
      <c r="CB4" s="128">
        <v>74.5</v>
      </c>
      <c r="CC4" s="57">
        <v>3.41</v>
      </c>
      <c r="CD4" s="128">
        <v>50.9</v>
      </c>
      <c r="CE4" s="56">
        <v>193</v>
      </c>
      <c r="CF4" s="56">
        <v>4246</v>
      </c>
      <c r="CG4" s="56">
        <v>22</v>
      </c>
      <c r="CH4" s="56"/>
      <c r="CI4" s="58"/>
      <c r="CJ4" s="55">
        <v>1696</v>
      </c>
      <c r="CK4" s="56">
        <v>2187</v>
      </c>
      <c r="CL4" s="56">
        <v>19</v>
      </c>
      <c r="CM4" s="56"/>
      <c r="CN4" s="56">
        <v>229</v>
      </c>
      <c r="CO4" s="56">
        <v>56</v>
      </c>
      <c r="CP4" s="128">
        <v>7.4</v>
      </c>
      <c r="CQ4" s="128">
        <v>107.4</v>
      </c>
      <c r="CR4" s="57">
        <v>4</v>
      </c>
      <c r="CS4" s="57">
        <v>62.9</v>
      </c>
      <c r="CT4" s="56">
        <v>244</v>
      </c>
      <c r="CU4" s="56">
        <v>3325</v>
      </c>
      <c r="CV4" s="56">
        <v>24</v>
      </c>
      <c r="CW4" s="56"/>
      <c r="CX4" s="58"/>
      <c r="CY4" s="55">
        <v>1763</v>
      </c>
      <c r="CZ4" s="56">
        <v>2630</v>
      </c>
      <c r="DA4" s="56">
        <v>19</v>
      </c>
      <c r="DB4" s="56"/>
      <c r="DC4" s="56">
        <v>288</v>
      </c>
      <c r="DD4" s="56">
        <v>91</v>
      </c>
      <c r="DE4" s="57">
        <v>6.1</v>
      </c>
      <c r="DF4" s="57">
        <v>128.1</v>
      </c>
      <c r="DG4" s="57">
        <v>4.1900000000000004</v>
      </c>
      <c r="DH4" s="57">
        <v>45.2</v>
      </c>
      <c r="DI4" s="56">
        <v>478</v>
      </c>
      <c r="DJ4" s="56">
        <v>3433</v>
      </c>
      <c r="DK4" s="56">
        <v>33</v>
      </c>
      <c r="DL4" s="56"/>
      <c r="DM4" s="58"/>
      <c r="DN4" s="126"/>
      <c r="DO4" s="11">
        <v>2</v>
      </c>
      <c r="DP4" s="42" t="s">
        <v>388</v>
      </c>
      <c r="DQ4" s="7">
        <v>1</v>
      </c>
      <c r="DR4" s="129">
        <v>41517</v>
      </c>
    </row>
    <row r="5" spans="1:123" x14ac:dyDescent="0.2">
      <c r="A5" s="33">
        <v>3</v>
      </c>
      <c r="B5" s="34" t="s">
        <v>67</v>
      </c>
      <c r="C5" s="116">
        <v>11.444444444444445</v>
      </c>
      <c r="D5" s="117" t="s">
        <v>389</v>
      </c>
      <c r="E5" s="37">
        <v>1</v>
      </c>
      <c r="F5" s="118">
        <v>34717</v>
      </c>
      <c r="G5" s="119">
        <v>30.290410958904111</v>
      </c>
      <c r="H5" s="39" t="s">
        <v>385</v>
      </c>
      <c r="I5" s="119">
        <v>22.287671232876711</v>
      </c>
      <c r="J5" s="120">
        <v>73</v>
      </c>
      <c r="K5" s="120">
        <v>240</v>
      </c>
      <c r="L5" s="120">
        <v>4.51</v>
      </c>
      <c r="M5" s="59">
        <v>4</v>
      </c>
      <c r="N5" s="121">
        <v>0</v>
      </c>
      <c r="O5" s="122">
        <v>0</v>
      </c>
      <c r="P5" s="122">
        <v>0.23049434187016082</v>
      </c>
      <c r="Q5" s="122">
        <v>0.42233657327996948</v>
      </c>
      <c r="R5" s="122">
        <v>0.19519401221193619</v>
      </c>
      <c r="S5" s="42">
        <v>0.30876529274595282</v>
      </c>
      <c r="T5" s="42">
        <v>0.30876529274595282</v>
      </c>
      <c r="U5" s="42">
        <v>0.11639722863741339</v>
      </c>
      <c r="V5" s="42">
        <v>6.4007014467338891E-2</v>
      </c>
      <c r="W5" s="42">
        <v>9.0202121552376141E-2</v>
      </c>
      <c r="X5" s="43">
        <v>9.0202121552376141E-2</v>
      </c>
      <c r="Y5" s="44">
        <v>19.632876712328766</v>
      </c>
      <c r="Z5" s="45">
        <v>116.0205900552927</v>
      </c>
      <c r="AA5" s="45">
        <v>31.66072433852505</v>
      </c>
      <c r="AB5" s="45">
        <v>0.16279069767441862</v>
      </c>
      <c r="AC5" s="45">
        <v>6.6</v>
      </c>
      <c r="AD5" s="45">
        <v>108.9</v>
      </c>
      <c r="AE5" s="45">
        <v>3.65</v>
      </c>
      <c r="AF5" s="46">
        <v>46.6</v>
      </c>
      <c r="AG5" s="123">
        <v>8</v>
      </c>
      <c r="AH5" s="49">
        <v>8</v>
      </c>
      <c r="AI5" s="49">
        <v>6</v>
      </c>
      <c r="AJ5" s="49">
        <v>10</v>
      </c>
      <c r="AK5" s="49">
        <v>2</v>
      </c>
      <c r="AL5" s="49">
        <v>5</v>
      </c>
      <c r="AM5" s="49">
        <v>5</v>
      </c>
      <c r="AN5" s="49">
        <v>2</v>
      </c>
      <c r="AO5" s="49">
        <v>10</v>
      </c>
      <c r="AP5" s="124">
        <v>0</v>
      </c>
      <c r="AQ5" s="55"/>
      <c r="AR5" s="56">
        <v>2258</v>
      </c>
      <c r="AS5" s="56"/>
      <c r="AT5" s="56"/>
      <c r="AU5" s="56"/>
      <c r="AV5" s="56"/>
      <c r="AW5" s="56"/>
      <c r="AX5" s="56"/>
      <c r="AY5" s="56"/>
      <c r="AZ5" s="56"/>
      <c r="BA5" s="56"/>
      <c r="BB5" s="56">
        <v>2607</v>
      </c>
      <c r="BC5" s="56"/>
      <c r="BD5" s="56"/>
      <c r="BE5" s="58"/>
      <c r="BF5" s="55"/>
      <c r="BG5" s="56">
        <v>2630</v>
      </c>
      <c r="BH5" s="56"/>
      <c r="BI5" s="56"/>
      <c r="BJ5" s="56"/>
      <c r="BK5" s="56"/>
      <c r="BL5" s="56"/>
      <c r="BM5" s="56"/>
      <c r="BN5" s="56"/>
      <c r="BO5" s="56"/>
      <c r="BP5" s="56"/>
      <c r="BQ5" s="56">
        <v>3263</v>
      </c>
      <c r="BR5" s="56"/>
      <c r="BS5" s="56"/>
      <c r="BT5" s="58"/>
      <c r="BU5" s="55">
        <v>1067</v>
      </c>
      <c r="BV5" s="56">
        <v>2919</v>
      </c>
      <c r="BW5" s="56">
        <v>10</v>
      </c>
      <c r="BX5" s="56"/>
      <c r="BY5" s="56">
        <v>188</v>
      </c>
      <c r="BZ5" s="56">
        <v>31</v>
      </c>
      <c r="CA5" s="128">
        <v>5.7</v>
      </c>
      <c r="CB5" s="128">
        <v>37.5</v>
      </c>
      <c r="CC5" s="57">
        <v>2.2000000000000002</v>
      </c>
      <c r="CD5" s="128">
        <v>40.200000000000003</v>
      </c>
      <c r="CE5" s="56">
        <v>94</v>
      </c>
      <c r="CF5" s="56">
        <v>2118</v>
      </c>
      <c r="CG5" s="56">
        <v>6</v>
      </c>
      <c r="CH5" s="56"/>
      <c r="CI5" s="58"/>
      <c r="CJ5" s="55">
        <v>1964</v>
      </c>
      <c r="CK5" s="56">
        <v>3082</v>
      </c>
      <c r="CL5" s="56">
        <v>22</v>
      </c>
      <c r="CM5" s="56"/>
      <c r="CN5" s="56">
        <v>299</v>
      </c>
      <c r="CO5" s="56">
        <v>85</v>
      </c>
      <c r="CP5" s="128">
        <v>6.5</v>
      </c>
      <c r="CQ5" s="128">
        <v>108.9</v>
      </c>
      <c r="CR5" s="57">
        <v>3.65</v>
      </c>
      <c r="CS5" s="57">
        <v>42.5</v>
      </c>
      <c r="CT5" s="56">
        <v>252</v>
      </c>
      <c r="CU5" s="56">
        <v>2165</v>
      </c>
      <c r="CV5" s="56">
        <v>19</v>
      </c>
      <c r="CW5" s="56"/>
      <c r="CX5" s="58"/>
      <c r="CY5" s="55">
        <v>845</v>
      </c>
      <c r="CZ5" s="56">
        <v>2796</v>
      </c>
      <c r="DA5" s="56">
        <v>8</v>
      </c>
      <c r="DB5" s="56"/>
      <c r="DC5" s="56">
        <v>129</v>
      </c>
      <c r="DD5" s="56">
        <v>21</v>
      </c>
      <c r="DE5" s="57">
        <v>6.6</v>
      </c>
      <c r="DF5" s="57">
        <v>49.5</v>
      </c>
      <c r="DG5" s="57">
        <v>2.85</v>
      </c>
      <c r="DH5" s="57">
        <v>46.6</v>
      </c>
      <c r="DI5" s="56">
        <v>146</v>
      </c>
      <c r="DJ5" s="56">
        <v>2281</v>
      </c>
      <c r="DK5" s="56">
        <v>15</v>
      </c>
      <c r="DL5" s="56"/>
      <c r="DM5" s="58"/>
      <c r="DN5" s="126"/>
      <c r="DO5" s="5">
        <v>3</v>
      </c>
      <c r="DP5" s="42" t="s">
        <v>390</v>
      </c>
      <c r="DQ5" s="7">
        <v>0.9</v>
      </c>
      <c r="DR5" s="129">
        <v>41883</v>
      </c>
    </row>
    <row r="6" spans="1:123" x14ac:dyDescent="0.2">
      <c r="A6" s="33">
        <v>4</v>
      </c>
      <c r="B6" s="34" t="s">
        <v>70</v>
      </c>
      <c r="C6" s="116">
        <v>11.2</v>
      </c>
      <c r="D6" s="117" t="s">
        <v>391</v>
      </c>
      <c r="E6" s="37">
        <v>3</v>
      </c>
      <c r="F6" s="118">
        <v>35270</v>
      </c>
      <c r="G6" s="119">
        <v>28.775342465753425</v>
      </c>
      <c r="H6" s="39" t="s">
        <v>392</v>
      </c>
      <c r="I6" s="119">
        <v>20.772602739726029</v>
      </c>
      <c r="J6" s="120">
        <v>71</v>
      </c>
      <c r="K6" s="120">
        <v>226</v>
      </c>
      <c r="L6" s="120">
        <v>4.43</v>
      </c>
      <c r="M6" s="59">
        <v>48</v>
      </c>
      <c r="N6" s="121">
        <v>0</v>
      </c>
      <c r="O6" s="122">
        <v>0</v>
      </c>
      <c r="P6" s="122">
        <v>0</v>
      </c>
      <c r="Q6" s="122">
        <v>0.16161323081386914</v>
      </c>
      <c r="R6" s="122">
        <v>0.25305047143649473</v>
      </c>
      <c r="S6" s="42">
        <v>0.25305047143649473</v>
      </c>
      <c r="T6" s="42">
        <v>0.22774542429284525</v>
      </c>
      <c r="U6" s="42">
        <v>8.9365951073389918E-2</v>
      </c>
      <c r="V6" s="42">
        <v>0.13014029995162071</v>
      </c>
      <c r="W6" s="42">
        <v>0.13014029995162071</v>
      </c>
      <c r="X6" s="43">
        <v>0.11712626995645864</v>
      </c>
      <c r="Y6" s="44">
        <v>19.115068493150684</v>
      </c>
      <c r="Z6" s="45">
        <v>117.36092664974906</v>
      </c>
      <c r="AA6" s="45">
        <v>31.517159293790915</v>
      </c>
      <c r="AB6" s="45">
        <v>0.25668449197860965</v>
      </c>
      <c r="AC6" s="45">
        <v>6.9</v>
      </c>
      <c r="AD6" s="45">
        <v>97.7</v>
      </c>
      <c r="AE6" s="45">
        <v>3.82</v>
      </c>
      <c r="AF6" s="46">
        <v>56.2</v>
      </c>
      <c r="AG6" s="123">
        <v>4</v>
      </c>
      <c r="AH6" s="49">
        <v>9</v>
      </c>
      <c r="AI6" s="49">
        <v>7</v>
      </c>
      <c r="AJ6" s="49">
        <v>10</v>
      </c>
      <c r="AK6" s="49">
        <v>6</v>
      </c>
      <c r="AL6" s="49">
        <v>6</v>
      </c>
      <c r="AM6" s="49">
        <v>4</v>
      </c>
      <c r="AN6" s="49">
        <v>3</v>
      </c>
      <c r="AO6" s="49">
        <v>7</v>
      </c>
      <c r="AP6" s="124">
        <v>1</v>
      </c>
      <c r="AQ6" s="55"/>
      <c r="AR6" s="56">
        <v>2098</v>
      </c>
      <c r="AS6" s="56"/>
      <c r="AT6" s="56"/>
      <c r="AU6" s="56"/>
      <c r="AV6" s="56"/>
      <c r="AW6" s="56"/>
      <c r="AX6" s="56"/>
      <c r="AY6" s="56"/>
      <c r="AZ6" s="56"/>
      <c r="BA6" s="56"/>
      <c r="BB6" s="56">
        <v>4374</v>
      </c>
      <c r="BC6" s="56"/>
      <c r="BD6" s="56"/>
      <c r="BE6" s="58"/>
      <c r="BF6" s="55"/>
      <c r="BG6" s="56">
        <v>2911</v>
      </c>
      <c r="BH6" s="56"/>
      <c r="BI6" s="56"/>
      <c r="BJ6" s="56"/>
      <c r="BK6" s="56"/>
      <c r="BL6" s="56"/>
      <c r="BM6" s="56"/>
      <c r="BN6" s="56"/>
      <c r="BO6" s="56"/>
      <c r="BP6" s="56"/>
      <c r="BQ6" s="56">
        <v>2588</v>
      </c>
      <c r="BR6" s="56"/>
      <c r="BS6" s="56"/>
      <c r="BT6" s="58"/>
      <c r="BU6" s="55">
        <v>0</v>
      </c>
      <c r="BV6" s="56">
        <v>3395</v>
      </c>
      <c r="BW6" s="56">
        <v>0</v>
      </c>
      <c r="BX6" s="56"/>
      <c r="BY6" s="56">
        <v>0</v>
      </c>
      <c r="BZ6" s="56">
        <v>0</v>
      </c>
      <c r="CA6" s="128">
        <v>0</v>
      </c>
      <c r="CB6" s="128">
        <v>0</v>
      </c>
      <c r="CC6" s="57">
        <v>0</v>
      </c>
      <c r="CD6" s="128">
        <v>0</v>
      </c>
      <c r="CE6" s="56">
        <v>0</v>
      </c>
      <c r="CF6" s="56">
        <v>2646</v>
      </c>
      <c r="CG6" s="56">
        <v>0</v>
      </c>
      <c r="CH6" s="56"/>
      <c r="CI6" s="58"/>
      <c r="CJ6" s="55">
        <v>756</v>
      </c>
      <c r="CK6" s="56">
        <v>2887</v>
      </c>
      <c r="CL6" s="56">
        <v>7</v>
      </c>
      <c r="CM6" s="56"/>
      <c r="CN6" s="56">
        <v>114</v>
      </c>
      <c r="CO6" s="56">
        <v>31</v>
      </c>
      <c r="CP6" s="128">
        <v>6.6</v>
      </c>
      <c r="CQ6" s="128">
        <v>97.7</v>
      </c>
      <c r="CR6" s="57">
        <v>3.65</v>
      </c>
      <c r="CS6" s="57">
        <v>47.2</v>
      </c>
      <c r="CT6" s="56">
        <v>358</v>
      </c>
      <c r="CU6" s="56">
        <v>4006</v>
      </c>
      <c r="CV6" s="56">
        <v>28</v>
      </c>
      <c r="CW6" s="56"/>
      <c r="CX6" s="58"/>
      <c r="CY6" s="55">
        <v>1287</v>
      </c>
      <c r="CZ6" s="56">
        <v>3078</v>
      </c>
      <c r="DA6" s="56">
        <v>10</v>
      </c>
      <c r="DB6" s="56"/>
      <c r="DC6" s="56">
        <v>187</v>
      </c>
      <c r="DD6" s="56">
        <v>48</v>
      </c>
      <c r="DE6" s="57">
        <v>6.9</v>
      </c>
      <c r="DF6" s="57">
        <v>97.2</v>
      </c>
      <c r="DG6" s="57">
        <v>3.82</v>
      </c>
      <c r="DH6" s="57">
        <v>56.2</v>
      </c>
      <c r="DI6" s="56">
        <v>538</v>
      </c>
      <c r="DJ6" s="56">
        <v>4134</v>
      </c>
      <c r="DK6" s="56">
        <v>37</v>
      </c>
      <c r="DL6" s="56"/>
      <c r="DM6" s="58"/>
      <c r="DN6" s="126"/>
      <c r="DO6" s="5">
        <v>4</v>
      </c>
      <c r="DP6" s="42" t="s">
        <v>393</v>
      </c>
      <c r="DQ6" s="7">
        <v>0.9</v>
      </c>
      <c r="DR6" s="129">
        <v>42247</v>
      </c>
    </row>
    <row r="7" spans="1:123" x14ac:dyDescent="0.2">
      <c r="A7" s="33">
        <v>5</v>
      </c>
      <c r="B7" s="34" t="s">
        <v>64</v>
      </c>
      <c r="C7" s="116">
        <v>10.844444444444443</v>
      </c>
      <c r="D7" s="117" t="s">
        <v>394</v>
      </c>
      <c r="E7" s="37">
        <v>9</v>
      </c>
      <c r="F7" s="118">
        <v>34917</v>
      </c>
      <c r="G7" s="119">
        <v>29.742465753424657</v>
      </c>
      <c r="H7" s="39" t="s">
        <v>395</v>
      </c>
      <c r="I7" s="119">
        <v>21.739726027397261</v>
      </c>
      <c r="J7" s="120">
        <v>70</v>
      </c>
      <c r="K7" s="120">
        <v>216</v>
      </c>
      <c r="L7" s="120">
        <v>4.62</v>
      </c>
      <c r="M7" s="59">
        <v>86</v>
      </c>
      <c r="N7" s="121">
        <v>0</v>
      </c>
      <c r="O7" s="122">
        <v>0.21097808899932233</v>
      </c>
      <c r="P7" s="122">
        <v>0.28205041333514025</v>
      </c>
      <c r="Q7" s="122">
        <v>0.31353846153846154</v>
      </c>
      <c r="R7" s="122">
        <v>0.44297520661157025</v>
      </c>
      <c r="S7" s="42">
        <v>0.44297520661157025</v>
      </c>
      <c r="T7" s="42">
        <v>0.28793388429752065</v>
      </c>
      <c r="U7" s="42">
        <v>2.715751357875679E-2</v>
      </c>
      <c r="V7" s="42">
        <v>0.23705882352941177</v>
      </c>
      <c r="W7" s="42">
        <v>0.23705882352941177</v>
      </c>
      <c r="X7" s="43">
        <v>0.15408823529411766</v>
      </c>
      <c r="Y7" s="44">
        <v>18.082191780821919</v>
      </c>
      <c r="Z7" s="45">
        <v>94.823470132593457</v>
      </c>
      <c r="AA7" s="45">
        <v>30.98938775510204</v>
      </c>
      <c r="AB7" s="45">
        <v>0.29118773946360155</v>
      </c>
      <c r="AC7" s="45">
        <v>7.9</v>
      </c>
      <c r="AD7" s="45">
        <v>124</v>
      </c>
      <c r="AE7" s="45">
        <v>4.6500000000000004</v>
      </c>
      <c r="AF7" s="46">
        <v>49.3</v>
      </c>
      <c r="AG7" s="123">
        <v>8</v>
      </c>
      <c r="AH7" s="49">
        <v>10</v>
      </c>
      <c r="AI7" s="49">
        <v>10</v>
      </c>
      <c r="AJ7" s="49">
        <v>3</v>
      </c>
      <c r="AK7" s="49">
        <v>8</v>
      </c>
      <c r="AL7" s="49">
        <v>8</v>
      </c>
      <c r="AM7" s="49">
        <v>6</v>
      </c>
      <c r="AN7" s="49">
        <v>7</v>
      </c>
      <c r="AO7" s="49">
        <v>6</v>
      </c>
      <c r="AP7" s="124">
        <v>0</v>
      </c>
      <c r="AQ7" s="55"/>
      <c r="AR7" s="56">
        <v>3161</v>
      </c>
      <c r="AS7" s="56"/>
      <c r="AT7" s="56"/>
      <c r="AU7" s="56"/>
      <c r="AV7" s="56"/>
      <c r="AW7" s="56"/>
      <c r="AX7" s="56"/>
      <c r="AY7" s="56"/>
      <c r="AZ7" s="56"/>
      <c r="BA7" s="56"/>
      <c r="BB7" s="56">
        <v>2275</v>
      </c>
      <c r="BC7" s="56"/>
      <c r="BD7" s="56"/>
      <c r="BE7" s="58"/>
      <c r="BF7" s="55">
        <v>866</v>
      </c>
      <c r="BG7" s="56">
        <v>2189</v>
      </c>
      <c r="BH7" s="56"/>
      <c r="BI7" s="56"/>
      <c r="BJ7" s="56"/>
      <c r="BK7" s="56"/>
      <c r="BL7" s="56"/>
      <c r="BM7" s="56"/>
      <c r="BN7" s="56"/>
      <c r="BO7" s="56"/>
      <c r="BP7" s="56">
        <v>68</v>
      </c>
      <c r="BQ7" s="56">
        <v>2238</v>
      </c>
      <c r="BR7" s="56">
        <v>12</v>
      </c>
      <c r="BS7" s="56"/>
      <c r="BT7" s="58"/>
      <c r="BU7" s="55">
        <v>1631</v>
      </c>
      <c r="BV7" s="56">
        <v>3333.2</v>
      </c>
      <c r="BW7" s="56">
        <v>16</v>
      </c>
      <c r="BX7" s="56"/>
      <c r="BY7" s="56">
        <v>205</v>
      </c>
      <c r="BZ7" s="56">
        <v>57</v>
      </c>
      <c r="CA7" s="128">
        <v>7.9</v>
      </c>
      <c r="CB7" s="128">
        <v>124</v>
      </c>
      <c r="CC7" s="57">
        <v>4.6500000000000004</v>
      </c>
      <c r="CD7" s="128">
        <v>49.3</v>
      </c>
      <c r="CE7" s="56">
        <v>34</v>
      </c>
      <c r="CF7" s="56">
        <v>2570</v>
      </c>
      <c r="CG7" s="56">
        <v>9</v>
      </c>
      <c r="CH7" s="56"/>
      <c r="CI7" s="58"/>
      <c r="CJ7" s="55">
        <v>974</v>
      </c>
      <c r="CK7" s="56">
        <v>1593</v>
      </c>
      <c r="CL7" s="56">
        <v>12</v>
      </c>
      <c r="CM7" s="56"/>
      <c r="CN7" s="56">
        <v>179</v>
      </c>
      <c r="CO7" s="56">
        <v>43</v>
      </c>
      <c r="CP7" s="128">
        <v>5.4</v>
      </c>
      <c r="CQ7" s="128">
        <v>84.3</v>
      </c>
      <c r="CR7" s="57">
        <v>3.34</v>
      </c>
      <c r="CS7" s="57">
        <v>41.6</v>
      </c>
      <c r="CT7" s="56">
        <v>45</v>
      </c>
      <c r="CU7" s="56">
        <v>1657</v>
      </c>
      <c r="CV7" s="56">
        <v>11</v>
      </c>
      <c r="CW7" s="56"/>
      <c r="CX7" s="58"/>
      <c r="CY7" s="55">
        <v>1473</v>
      </c>
      <c r="CZ7" s="56">
        <v>2535</v>
      </c>
      <c r="DA7" s="56">
        <v>10</v>
      </c>
      <c r="DB7" s="56"/>
      <c r="DC7" s="56">
        <v>261</v>
      </c>
      <c r="DD7" s="56">
        <v>76</v>
      </c>
      <c r="DE7" s="57">
        <v>5.6</v>
      </c>
      <c r="DF7" s="57">
        <v>112.4</v>
      </c>
      <c r="DG7" s="57">
        <v>3.46</v>
      </c>
      <c r="DH7" s="57">
        <v>29.3</v>
      </c>
      <c r="DI7" s="56">
        <v>403</v>
      </c>
      <c r="DJ7" s="56">
        <v>1700</v>
      </c>
      <c r="DK7" s="56">
        <v>41</v>
      </c>
      <c r="DL7" s="56"/>
      <c r="DM7" s="58"/>
      <c r="DN7" s="126"/>
      <c r="DO7" s="5">
        <v>5</v>
      </c>
      <c r="DP7" s="42" t="s">
        <v>396</v>
      </c>
      <c r="DQ7" s="7">
        <v>0.85</v>
      </c>
      <c r="DR7" s="129">
        <v>42618</v>
      </c>
    </row>
    <row r="8" spans="1:123" x14ac:dyDescent="0.2">
      <c r="A8" s="33">
        <v>6</v>
      </c>
      <c r="B8" s="34" t="s">
        <v>65</v>
      </c>
      <c r="C8" s="116">
        <v>9.9888888888888889</v>
      </c>
      <c r="D8" s="117" t="s">
        <v>397</v>
      </c>
      <c r="E8" s="37">
        <v>1</v>
      </c>
      <c r="F8" s="118">
        <v>34905</v>
      </c>
      <c r="G8" s="119">
        <v>29.775342465753425</v>
      </c>
      <c r="H8" s="39" t="s">
        <v>385</v>
      </c>
      <c r="I8" s="119">
        <v>21.772602739726029</v>
      </c>
      <c r="J8" s="120">
        <v>70</v>
      </c>
      <c r="K8" s="120">
        <v>214</v>
      </c>
      <c r="L8" s="120">
        <v>4.5599999999999996</v>
      </c>
      <c r="M8" s="59">
        <v>67</v>
      </c>
      <c r="N8" s="121">
        <v>0</v>
      </c>
      <c r="O8" s="122">
        <v>0</v>
      </c>
      <c r="P8" s="122">
        <v>0</v>
      </c>
      <c r="Q8" s="122">
        <v>0.18178506375227688</v>
      </c>
      <c r="R8" s="122">
        <v>0.20202020202020202</v>
      </c>
      <c r="S8" s="42">
        <v>0.20202020202020202</v>
      </c>
      <c r="T8" s="42">
        <v>0.20202020202020202</v>
      </c>
      <c r="U8" s="42">
        <v>0.11463981409759876</v>
      </c>
      <c r="V8" s="42">
        <v>0.14865637507146942</v>
      </c>
      <c r="W8" s="42">
        <v>0.14865637507146942</v>
      </c>
      <c r="X8" s="43">
        <v>0.14865637507146942</v>
      </c>
      <c r="Y8" s="44">
        <v>20.115068493150684</v>
      </c>
      <c r="Z8" s="45">
        <v>98.988421372828611</v>
      </c>
      <c r="AA8" s="45">
        <v>30.702448979591839</v>
      </c>
      <c r="AB8" s="45">
        <v>0.25242718446601942</v>
      </c>
      <c r="AC8" s="45">
        <v>6.6</v>
      </c>
      <c r="AD8" s="45">
        <v>132.1</v>
      </c>
      <c r="AE8" s="45">
        <v>3.78</v>
      </c>
      <c r="AF8" s="46">
        <v>47.7</v>
      </c>
      <c r="AG8" s="123">
        <v>4</v>
      </c>
      <c r="AH8" s="49">
        <v>10</v>
      </c>
      <c r="AI8" s="49">
        <v>4</v>
      </c>
      <c r="AJ8" s="49">
        <v>5</v>
      </c>
      <c r="AK8" s="49">
        <v>6</v>
      </c>
      <c r="AL8" s="49">
        <v>5</v>
      </c>
      <c r="AM8" s="49">
        <v>7</v>
      </c>
      <c r="AN8" s="49">
        <v>3</v>
      </c>
      <c r="AO8" s="49">
        <v>6</v>
      </c>
      <c r="AP8" s="124">
        <v>1</v>
      </c>
      <c r="AQ8" s="55"/>
      <c r="AR8" s="56">
        <v>1924</v>
      </c>
      <c r="AS8" s="56"/>
      <c r="AT8" s="56"/>
      <c r="AU8" s="56"/>
      <c r="AV8" s="56"/>
      <c r="AW8" s="56"/>
      <c r="AX8" s="56"/>
      <c r="AY8" s="56"/>
      <c r="AZ8" s="56"/>
      <c r="BA8" s="56"/>
      <c r="BB8" s="56">
        <v>3787</v>
      </c>
      <c r="BC8" s="56"/>
      <c r="BD8" s="56"/>
      <c r="BE8" s="58"/>
      <c r="BF8" s="55"/>
      <c r="BG8" s="56">
        <v>2261</v>
      </c>
      <c r="BH8" s="56"/>
      <c r="BI8" s="56"/>
      <c r="BJ8" s="56"/>
      <c r="BK8" s="56"/>
      <c r="BL8" s="56"/>
      <c r="BM8" s="56"/>
      <c r="BN8" s="56"/>
      <c r="BO8" s="56"/>
      <c r="BP8" s="56"/>
      <c r="BQ8" s="56">
        <v>1979</v>
      </c>
      <c r="BR8" s="56"/>
      <c r="BS8" s="56"/>
      <c r="BT8" s="58"/>
      <c r="BU8" s="55">
        <v>0</v>
      </c>
      <c r="BV8" s="56">
        <v>1903</v>
      </c>
      <c r="BW8" s="56">
        <v>0</v>
      </c>
      <c r="BX8" s="56"/>
      <c r="BY8" s="56">
        <v>0</v>
      </c>
      <c r="BZ8" s="56">
        <v>0</v>
      </c>
      <c r="CA8" s="128">
        <v>0</v>
      </c>
      <c r="CB8" s="128">
        <v>0</v>
      </c>
      <c r="CC8" s="57">
        <v>0</v>
      </c>
      <c r="CD8" s="128">
        <v>0</v>
      </c>
      <c r="CE8" s="56">
        <v>0</v>
      </c>
      <c r="CF8" s="56">
        <v>2914</v>
      </c>
      <c r="CG8" s="56">
        <v>0</v>
      </c>
      <c r="CH8" s="56"/>
      <c r="CI8" s="58"/>
      <c r="CJ8" s="55">
        <v>702</v>
      </c>
      <c r="CK8" s="56">
        <v>2908</v>
      </c>
      <c r="CL8" s="56">
        <v>7</v>
      </c>
      <c r="CM8" s="56"/>
      <c r="CN8" s="56">
        <v>106</v>
      </c>
      <c r="CO8" s="56">
        <v>28</v>
      </c>
      <c r="CP8" s="128">
        <v>6.6</v>
      </c>
      <c r="CQ8" s="128">
        <v>109.2</v>
      </c>
      <c r="CR8" s="57">
        <v>3.75</v>
      </c>
      <c r="CS8" s="57">
        <v>39.700000000000003</v>
      </c>
      <c r="CT8" s="56">
        <v>296</v>
      </c>
      <c r="CU8" s="56">
        <v>2582</v>
      </c>
      <c r="CV8" s="56">
        <v>35</v>
      </c>
      <c r="CW8" s="56"/>
      <c r="CX8" s="58"/>
      <c r="CY8" s="55">
        <v>596</v>
      </c>
      <c r="CZ8" s="56">
        <v>2257.1999999999998</v>
      </c>
      <c r="DA8" s="56">
        <v>9</v>
      </c>
      <c r="DB8" s="56"/>
      <c r="DC8" s="56">
        <v>103</v>
      </c>
      <c r="DD8" s="56">
        <v>26</v>
      </c>
      <c r="DE8" s="57">
        <v>5.8</v>
      </c>
      <c r="DF8" s="57">
        <v>132.1</v>
      </c>
      <c r="DG8" s="57">
        <v>3.78</v>
      </c>
      <c r="DH8" s="57">
        <v>47.7</v>
      </c>
      <c r="DI8" s="56">
        <v>390</v>
      </c>
      <c r="DJ8" s="56">
        <v>2623.5</v>
      </c>
      <c r="DK8" s="56">
        <v>40</v>
      </c>
      <c r="DL8" s="56"/>
      <c r="DM8" s="58"/>
      <c r="DN8" s="126"/>
      <c r="DO8" s="5">
        <v>6</v>
      </c>
      <c r="DP8" s="42" t="s">
        <v>398</v>
      </c>
      <c r="DQ8" s="7">
        <v>0.7</v>
      </c>
      <c r="DR8" s="129"/>
    </row>
    <row r="9" spans="1:123" x14ac:dyDescent="0.2">
      <c r="A9" s="33">
        <v>7</v>
      </c>
      <c r="B9" s="34" t="s">
        <v>71</v>
      </c>
      <c r="C9" s="116">
        <v>9.4555555555555557</v>
      </c>
      <c r="D9" s="117" t="s">
        <v>399</v>
      </c>
      <c r="E9" s="37">
        <v>4</v>
      </c>
      <c r="F9" s="118">
        <v>34824</v>
      </c>
      <c r="G9" s="119">
        <v>29.997260273972604</v>
      </c>
      <c r="H9" s="39" t="s">
        <v>400</v>
      </c>
      <c r="I9" s="119">
        <v>21.994520547945207</v>
      </c>
      <c r="J9" s="120">
        <v>71</v>
      </c>
      <c r="K9" s="120">
        <v>233</v>
      </c>
      <c r="L9" s="120">
        <v>4.6500000000000004</v>
      </c>
      <c r="M9" s="59">
        <v>105</v>
      </c>
      <c r="N9" s="121">
        <v>0</v>
      </c>
      <c r="O9" s="122">
        <v>0.17672047578589634</v>
      </c>
      <c r="P9" s="122">
        <v>0.32420494699646646</v>
      </c>
      <c r="Q9" s="122">
        <v>1.7114914425427872E-2</v>
      </c>
      <c r="R9" s="122">
        <v>0.23932506887052341</v>
      </c>
      <c r="S9" s="42">
        <v>0.2817650079334949</v>
      </c>
      <c r="T9" s="42">
        <v>0.25358850714014541</v>
      </c>
      <c r="U9" s="42">
        <v>2.8248587570621469E-3</v>
      </c>
      <c r="V9" s="42">
        <v>0.10478834142956281</v>
      </c>
      <c r="W9" s="42">
        <v>0.10478834142956281</v>
      </c>
      <c r="X9" s="43">
        <v>9.4309507286606531E-2</v>
      </c>
      <c r="Y9" s="44">
        <v>18.336986301369862</v>
      </c>
      <c r="Z9" s="45">
        <v>99.672213968116978</v>
      </c>
      <c r="AA9" s="45">
        <v>32.493354493156119</v>
      </c>
      <c r="AB9" s="45">
        <v>0.18055555555555555</v>
      </c>
      <c r="AC9" s="45">
        <v>9.6</v>
      </c>
      <c r="AD9" s="45">
        <v>89.4</v>
      </c>
      <c r="AE9" s="45">
        <v>2.95</v>
      </c>
      <c r="AF9" s="46">
        <v>51.9</v>
      </c>
      <c r="AG9" s="123">
        <v>6</v>
      </c>
      <c r="AH9" s="49">
        <v>9</v>
      </c>
      <c r="AI9" s="49">
        <v>10</v>
      </c>
      <c r="AJ9" s="49">
        <v>5</v>
      </c>
      <c r="AK9" s="49">
        <v>2</v>
      </c>
      <c r="AL9" s="49">
        <v>10</v>
      </c>
      <c r="AM9" s="49">
        <v>3</v>
      </c>
      <c r="AN9" s="49">
        <v>0</v>
      </c>
      <c r="AO9" s="49">
        <v>6</v>
      </c>
      <c r="AP9" s="124">
        <v>0</v>
      </c>
      <c r="AQ9" s="55"/>
      <c r="AR9" s="56">
        <v>1730</v>
      </c>
      <c r="AS9" s="56"/>
      <c r="AT9" s="56"/>
      <c r="AU9" s="56"/>
      <c r="AV9" s="56"/>
      <c r="AW9" s="56"/>
      <c r="AX9" s="56"/>
      <c r="AY9" s="56"/>
      <c r="AZ9" s="56"/>
      <c r="BA9" s="56"/>
      <c r="BB9" s="56">
        <v>3341</v>
      </c>
      <c r="BC9" s="56"/>
      <c r="BD9" s="56"/>
      <c r="BE9" s="58"/>
      <c r="BF9" s="55">
        <v>799</v>
      </c>
      <c r="BG9" s="56">
        <v>1634</v>
      </c>
      <c r="BH9" s="56"/>
      <c r="BI9" s="56"/>
      <c r="BJ9" s="56"/>
      <c r="BK9" s="56"/>
      <c r="BL9" s="56"/>
      <c r="BM9" s="56"/>
      <c r="BN9" s="56"/>
      <c r="BO9" s="56"/>
      <c r="BP9" s="56">
        <v>33</v>
      </c>
      <c r="BQ9" s="56">
        <v>3074</v>
      </c>
      <c r="BR9" s="56">
        <v>3</v>
      </c>
      <c r="BS9" s="56"/>
      <c r="BT9" s="58"/>
      <c r="BU9" s="55">
        <v>1765</v>
      </c>
      <c r="BV9" s="56">
        <v>3243</v>
      </c>
      <c r="BW9" s="56">
        <v>26</v>
      </c>
      <c r="BX9" s="56"/>
      <c r="BY9" s="56">
        <v>296</v>
      </c>
      <c r="BZ9" s="56">
        <v>90</v>
      </c>
      <c r="CA9" s="128">
        <v>6</v>
      </c>
      <c r="CB9" s="128">
        <v>89.4</v>
      </c>
      <c r="CC9" s="57">
        <v>2.89</v>
      </c>
      <c r="CD9" s="128">
        <v>32.5</v>
      </c>
      <c r="CE9" s="56">
        <v>70</v>
      </c>
      <c r="CF9" s="56">
        <v>2417</v>
      </c>
      <c r="CG9" s="56">
        <v>5</v>
      </c>
      <c r="CH9" s="56"/>
      <c r="CI9" s="58"/>
      <c r="CJ9" s="55">
        <v>77</v>
      </c>
      <c r="CK9" s="56">
        <v>2430</v>
      </c>
      <c r="CL9" s="56">
        <v>2</v>
      </c>
      <c r="CM9" s="56"/>
      <c r="CN9" s="56">
        <v>8</v>
      </c>
      <c r="CO9" s="56">
        <v>2</v>
      </c>
      <c r="CP9" s="128">
        <v>9.6</v>
      </c>
      <c r="CQ9" s="128">
        <v>52.8</v>
      </c>
      <c r="CR9" s="57">
        <v>2.38</v>
      </c>
      <c r="CS9" s="57">
        <v>51.9</v>
      </c>
      <c r="CT9" s="56">
        <v>7</v>
      </c>
      <c r="CU9" s="56">
        <v>2478</v>
      </c>
      <c r="CV9" s="56">
        <v>1</v>
      </c>
      <c r="CW9" s="56"/>
      <c r="CX9" s="58"/>
      <c r="CY9" s="55">
        <v>1088</v>
      </c>
      <c r="CZ9" s="56">
        <v>2926</v>
      </c>
      <c r="DA9" s="56">
        <v>16</v>
      </c>
      <c r="DB9" s="56"/>
      <c r="DC9" s="56">
        <v>216</v>
      </c>
      <c r="DD9" s="56">
        <v>39</v>
      </c>
      <c r="DE9" s="57">
        <v>5</v>
      </c>
      <c r="DF9" s="57">
        <v>52.3</v>
      </c>
      <c r="DG9" s="57">
        <v>2.95</v>
      </c>
      <c r="DH9" s="57">
        <v>51.7</v>
      </c>
      <c r="DI9" s="56">
        <v>302</v>
      </c>
      <c r="DJ9" s="56">
        <v>2882</v>
      </c>
      <c r="DK9" s="56">
        <v>21</v>
      </c>
      <c r="DL9" s="56"/>
      <c r="DM9" s="58"/>
      <c r="DN9" s="126"/>
      <c r="DO9" s="5">
        <v>7</v>
      </c>
      <c r="DP9" s="42" t="s">
        <v>401</v>
      </c>
      <c r="DQ9" s="7">
        <v>0.65</v>
      </c>
    </row>
    <row r="10" spans="1:123" x14ac:dyDescent="0.2">
      <c r="A10" s="33">
        <v>8</v>
      </c>
      <c r="B10" s="34" t="s">
        <v>76</v>
      </c>
      <c r="C10" s="116">
        <v>8.9333333333333336</v>
      </c>
      <c r="D10" s="117" t="s">
        <v>402</v>
      </c>
      <c r="E10" s="37">
        <v>3</v>
      </c>
      <c r="F10" s="118">
        <v>35179</v>
      </c>
      <c r="G10" s="119">
        <v>29.024657534246575</v>
      </c>
      <c r="H10" s="39" t="s">
        <v>385</v>
      </c>
      <c r="I10" s="119">
        <v>21.021917808219179</v>
      </c>
      <c r="J10" s="120">
        <v>72</v>
      </c>
      <c r="K10" s="120">
        <v>233</v>
      </c>
      <c r="L10" s="120">
        <v>4.45</v>
      </c>
      <c r="M10" s="59">
        <v>89</v>
      </c>
      <c r="N10" s="121">
        <v>0</v>
      </c>
      <c r="O10" s="122">
        <v>0</v>
      </c>
      <c r="P10" s="122">
        <v>1.8472063854047892E-2</v>
      </c>
      <c r="Q10" s="122">
        <v>0.1672285906945381</v>
      </c>
      <c r="R10" s="122">
        <v>0.35470737913486006</v>
      </c>
      <c r="S10" s="42">
        <v>0.35470737913486006</v>
      </c>
      <c r="T10" s="42">
        <v>0.31923664122137407</v>
      </c>
      <c r="U10" s="42">
        <v>3.6550542547115934E-2</v>
      </c>
      <c r="V10" s="42">
        <v>2.48015873015873E-2</v>
      </c>
      <c r="W10" s="42">
        <v>3.0676064924351619E-2</v>
      </c>
      <c r="X10" s="43">
        <v>2.7608458431916456E-2</v>
      </c>
      <c r="Y10" s="44">
        <v>19.364383561643837</v>
      </c>
      <c r="Z10" s="45">
        <v>118.83541105903436</v>
      </c>
      <c r="AA10" s="45">
        <v>31.597029320987652</v>
      </c>
      <c r="AB10" s="45">
        <v>0.19814241486068113</v>
      </c>
      <c r="AC10" s="45">
        <v>7.2</v>
      </c>
      <c r="AD10" s="45">
        <v>80.900000000000006</v>
      </c>
      <c r="AE10" s="45">
        <v>3.54</v>
      </c>
      <c r="AF10" s="46">
        <v>67.599999999999994</v>
      </c>
      <c r="AG10" s="123">
        <v>8</v>
      </c>
      <c r="AH10" s="49">
        <v>3</v>
      </c>
      <c r="AI10" s="49">
        <v>7</v>
      </c>
      <c r="AJ10" s="49">
        <v>10</v>
      </c>
      <c r="AK10" s="49">
        <v>3</v>
      </c>
      <c r="AL10" s="49">
        <v>7</v>
      </c>
      <c r="AM10" s="49">
        <v>2</v>
      </c>
      <c r="AN10" s="49">
        <v>2</v>
      </c>
      <c r="AO10" s="49">
        <v>6</v>
      </c>
      <c r="AP10" s="124">
        <v>0</v>
      </c>
      <c r="AQ10" s="55"/>
      <c r="AR10" s="56">
        <v>2229</v>
      </c>
      <c r="AS10" s="56"/>
      <c r="AT10" s="56"/>
      <c r="AU10" s="56"/>
      <c r="AV10" s="56"/>
      <c r="AW10" s="56"/>
      <c r="AX10" s="56"/>
      <c r="AY10" s="56"/>
      <c r="AZ10" s="56"/>
      <c r="BA10" s="56"/>
      <c r="BB10" s="56">
        <v>3421</v>
      </c>
      <c r="BC10" s="56"/>
      <c r="BD10" s="56"/>
      <c r="BE10" s="58"/>
      <c r="BF10" s="55"/>
      <c r="BG10" s="56">
        <v>2551</v>
      </c>
      <c r="BH10" s="56"/>
      <c r="BI10" s="56"/>
      <c r="BJ10" s="56"/>
      <c r="BK10" s="56"/>
      <c r="BL10" s="56"/>
      <c r="BM10" s="56"/>
      <c r="BN10" s="56"/>
      <c r="BO10" s="56"/>
      <c r="BP10" s="56"/>
      <c r="BQ10" s="56">
        <v>2762</v>
      </c>
      <c r="BR10" s="56"/>
      <c r="BS10" s="56"/>
      <c r="BT10" s="58"/>
      <c r="BU10" s="55">
        <v>74</v>
      </c>
      <c r="BV10" s="56">
        <v>1786</v>
      </c>
      <c r="BW10" s="56">
        <v>0</v>
      </c>
      <c r="BX10" s="56"/>
      <c r="BY10" s="56">
        <v>16</v>
      </c>
      <c r="BZ10" s="56">
        <v>5</v>
      </c>
      <c r="CA10" s="128">
        <v>4.5999999999999996</v>
      </c>
      <c r="CB10" s="128">
        <v>80.900000000000006</v>
      </c>
      <c r="CC10" s="57">
        <v>2.75</v>
      </c>
      <c r="CD10" s="128">
        <v>67.599999999999994</v>
      </c>
      <c r="CE10" s="56">
        <v>7</v>
      </c>
      <c r="CF10" s="56">
        <v>2599</v>
      </c>
      <c r="CG10" s="56">
        <v>1</v>
      </c>
      <c r="CH10" s="56"/>
      <c r="CI10" s="58"/>
      <c r="CJ10" s="55">
        <v>680</v>
      </c>
      <c r="CK10" s="56">
        <v>2698</v>
      </c>
      <c r="CL10" s="56">
        <v>5</v>
      </c>
      <c r="CM10" s="56"/>
      <c r="CN10" s="56">
        <v>94</v>
      </c>
      <c r="CO10" s="56">
        <v>24</v>
      </c>
      <c r="CP10" s="128">
        <v>7.2</v>
      </c>
      <c r="CQ10" s="128">
        <v>77.099999999999994</v>
      </c>
      <c r="CR10" s="57">
        <v>3.05</v>
      </c>
      <c r="CS10" s="57">
        <v>53.5</v>
      </c>
      <c r="CT10" s="56">
        <v>64</v>
      </c>
      <c r="CU10" s="56">
        <v>1751</v>
      </c>
      <c r="CV10" s="56">
        <v>5</v>
      </c>
      <c r="CW10" s="56"/>
      <c r="CX10" s="58"/>
      <c r="CY10" s="55">
        <v>2016</v>
      </c>
      <c r="CZ10" s="56">
        <v>2871</v>
      </c>
      <c r="DA10" s="56">
        <v>15</v>
      </c>
      <c r="DB10" s="56"/>
      <c r="DC10" s="56">
        <v>323</v>
      </c>
      <c r="DD10" s="56">
        <v>64</v>
      </c>
      <c r="DE10" s="57">
        <v>6.2</v>
      </c>
      <c r="DF10" s="57">
        <v>69.599999999999994</v>
      </c>
      <c r="DG10" s="57">
        <v>3.54</v>
      </c>
      <c r="DH10" s="57">
        <v>40.700000000000003</v>
      </c>
      <c r="DI10" s="56">
        <v>75</v>
      </c>
      <c r="DJ10" s="56">
        <v>3024</v>
      </c>
      <c r="DK10" s="56">
        <v>7</v>
      </c>
      <c r="DL10" s="56"/>
      <c r="DM10" s="58"/>
      <c r="DN10" s="126"/>
      <c r="DO10" s="5">
        <v>8</v>
      </c>
      <c r="DP10" s="42" t="s">
        <v>403</v>
      </c>
      <c r="DQ10" s="7">
        <v>0.65</v>
      </c>
      <c r="DR10" s="130"/>
    </row>
    <row r="11" spans="1:123" x14ac:dyDescent="0.2">
      <c r="A11" s="33">
        <v>9</v>
      </c>
      <c r="B11" s="34" t="s">
        <v>68</v>
      </c>
      <c r="C11" s="116">
        <v>8.7722222222222204</v>
      </c>
      <c r="D11" s="117" t="s">
        <v>404</v>
      </c>
      <c r="E11" s="37">
        <v>10</v>
      </c>
      <c r="F11" s="118">
        <v>34670</v>
      </c>
      <c r="G11" s="119">
        <v>30.419178082191781</v>
      </c>
      <c r="H11" s="39" t="s">
        <v>395</v>
      </c>
      <c r="I11" s="119">
        <v>22.416438356164385</v>
      </c>
      <c r="J11" s="120">
        <v>69</v>
      </c>
      <c r="K11" s="120">
        <v>208</v>
      </c>
      <c r="L11" s="120">
        <v>4.5</v>
      </c>
      <c r="M11" s="59">
        <v>182</v>
      </c>
      <c r="N11" s="121">
        <v>0</v>
      </c>
      <c r="O11" s="122">
        <v>0.19760479041916168</v>
      </c>
      <c r="P11" s="122">
        <v>0.35512173722307522</v>
      </c>
      <c r="Q11" s="122">
        <v>7.6923076923076927E-2</v>
      </c>
      <c r="R11" s="122">
        <v>0.45124153498871333</v>
      </c>
      <c r="S11" s="42">
        <v>0.45124153498871333</v>
      </c>
      <c r="T11" s="42">
        <v>0.270744920993228</v>
      </c>
      <c r="U11" s="42">
        <v>4.5183290707587385E-2</v>
      </c>
      <c r="V11" s="42">
        <v>0.10571687840290381</v>
      </c>
      <c r="W11" s="42">
        <v>0.10571687840290381</v>
      </c>
      <c r="X11" s="43">
        <v>6.3430127041742279E-2</v>
      </c>
      <c r="Y11" s="44">
        <v>18.758904109589039</v>
      </c>
      <c r="Z11" s="45">
        <v>101.44795000762079</v>
      </c>
      <c r="AA11" s="45">
        <v>30.712875446334802</v>
      </c>
      <c r="AB11" s="45">
        <v>0.17982456140350878</v>
      </c>
      <c r="AC11" s="45">
        <v>7.7</v>
      </c>
      <c r="AD11" s="45">
        <v>151.80000000000001</v>
      </c>
      <c r="AE11" s="45">
        <v>5.19</v>
      </c>
      <c r="AF11" s="46">
        <v>56.4</v>
      </c>
      <c r="AG11" s="123">
        <v>7</v>
      </c>
      <c r="AH11" s="49">
        <v>7</v>
      </c>
      <c r="AI11" s="49">
        <v>9</v>
      </c>
      <c r="AJ11" s="49">
        <v>6</v>
      </c>
      <c r="AK11" s="49">
        <v>2</v>
      </c>
      <c r="AL11" s="49">
        <v>8</v>
      </c>
      <c r="AM11" s="49">
        <v>7</v>
      </c>
      <c r="AN11" s="49">
        <v>9</v>
      </c>
      <c r="AO11" s="49">
        <v>3</v>
      </c>
      <c r="AP11" s="124">
        <v>0</v>
      </c>
      <c r="AQ11" s="55"/>
      <c r="AR11" s="56">
        <v>1782</v>
      </c>
      <c r="AS11" s="56"/>
      <c r="AT11" s="56"/>
      <c r="AU11" s="56"/>
      <c r="AV11" s="56"/>
      <c r="AW11" s="56"/>
      <c r="AX11" s="56"/>
      <c r="AY11" s="56"/>
      <c r="AZ11" s="56"/>
      <c r="BA11" s="56"/>
      <c r="BB11" s="56">
        <v>2688</v>
      </c>
      <c r="BC11" s="56"/>
      <c r="BD11" s="56"/>
      <c r="BE11" s="58"/>
      <c r="BF11" s="55">
        <v>811</v>
      </c>
      <c r="BG11" s="56">
        <v>2216</v>
      </c>
      <c r="BH11" s="56"/>
      <c r="BI11" s="56"/>
      <c r="BJ11" s="56"/>
      <c r="BK11" s="56"/>
      <c r="BL11" s="56"/>
      <c r="BM11" s="56"/>
      <c r="BN11" s="56"/>
      <c r="BO11" s="56"/>
      <c r="BP11" s="56">
        <v>14</v>
      </c>
      <c r="BQ11" s="56">
        <v>1959</v>
      </c>
      <c r="BR11" s="56">
        <v>4</v>
      </c>
      <c r="BS11" s="56"/>
      <c r="BT11" s="58"/>
      <c r="BU11" s="55">
        <v>1326</v>
      </c>
      <c r="BV11" s="56">
        <v>2701</v>
      </c>
      <c r="BW11" s="56">
        <v>11</v>
      </c>
      <c r="BX11" s="56"/>
      <c r="BY11" s="56">
        <v>242</v>
      </c>
      <c r="BZ11" s="56">
        <v>44</v>
      </c>
      <c r="CA11" s="128">
        <v>5.5</v>
      </c>
      <c r="CB11" s="128">
        <v>63.9</v>
      </c>
      <c r="CC11" s="57">
        <v>3.49</v>
      </c>
      <c r="CD11" s="128">
        <v>39.700000000000003</v>
      </c>
      <c r="CE11" s="56">
        <v>293</v>
      </c>
      <c r="CF11" s="56">
        <v>1858</v>
      </c>
      <c r="CG11" s="56">
        <v>31</v>
      </c>
      <c r="CH11" s="56"/>
      <c r="CI11" s="58"/>
      <c r="CJ11" s="55">
        <v>209</v>
      </c>
      <c r="CK11" s="56">
        <v>1749</v>
      </c>
      <c r="CL11" s="56">
        <v>1</v>
      </c>
      <c r="CM11" s="56"/>
      <c r="CN11" s="56">
        <v>32</v>
      </c>
      <c r="CO11" s="56">
        <v>7</v>
      </c>
      <c r="CP11" s="128">
        <v>6.5</v>
      </c>
      <c r="CQ11" s="128">
        <v>151.80000000000001</v>
      </c>
      <c r="CR11" s="57">
        <v>5.19</v>
      </c>
      <c r="CS11" s="57">
        <v>53.1</v>
      </c>
      <c r="CT11" s="56">
        <v>106</v>
      </c>
      <c r="CU11" s="56">
        <v>2346</v>
      </c>
      <c r="CV11" s="56">
        <v>9</v>
      </c>
      <c r="CW11" s="56"/>
      <c r="CX11" s="58"/>
      <c r="CY11" s="55">
        <v>1766</v>
      </c>
      <c r="CZ11" s="56">
        <v>2226</v>
      </c>
      <c r="DA11" s="56">
        <v>17</v>
      </c>
      <c r="DB11" s="56"/>
      <c r="DC11" s="56">
        <v>228</v>
      </c>
      <c r="DD11" s="56">
        <v>41</v>
      </c>
      <c r="DE11" s="57">
        <v>7.7</v>
      </c>
      <c r="DF11" s="57">
        <v>73</v>
      </c>
      <c r="DG11" s="57">
        <v>3.98</v>
      </c>
      <c r="DH11" s="57">
        <v>56.4</v>
      </c>
      <c r="DI11" s="56">
        <v>233</v>
      </c>
      <c r="DJ11" s="56">
        <v>2204</v>
      </c>
      <c r="DK11" s="56">
        <v>28</v>
      </c>
      <c r="DL11" s="56"/>
      <c r="DM11" s="58"/>
      <c r="DN11" s="126"/>
      <c r="DO11" s="5">
        <v>9</v>
      </c>
      <c r="DP11" s="42" t="s">
        <v>405</v>
      </c>
      <c r="DQ11" s="7">
        <v>0.65</v>
      </c>
      <c r="DR11" s="130"/>
    </row>
    <row r="12" spans="1:123" x14ac:dyDescent="0.2">
      <c r="A12" s="33">
        <v>10</v>
      </c>
      <c r="B12" s="34" t="s">
        <v>80</v>
      </c>
      <c r="C12" s="116">
        <v>7.4500000000000011</v>
      </c>
      <c r="D12" s="117" t="s">
        <v>406</v>
      </c>
      <c r="E12" s="37">
        <v>7</v>
      </c>
      <c r="F12" s="118">
        <v>35059</v>
      </c>
      <c r="G12" s="119">
        <v>29.353424657534248</v>
      </c>
      <c r="H12" s="39" t="s">
        <v>385</v>
      </c>
      <c r="I12" s="119">
        <v>21.350684931506848</v>
      </c>
      <c r="J12" s="120">
        <v>69</v>
      </c>
      <c r="K12" s="120">
        <v>212</v>
      </c>
      <c r="L12" s="120">
        <v>4.49</v>
      </c>
      <c r="M12" s="59">
        <v>162</v>
      </c>
      <c r="N12" s="121">
        <v>0</v>
      </c>
      <c r="O12" s="122">
        <v>0</v>
      </c>
      <c r="P12" s="122">
        <v>4.4508670520231212E-2</v>
      </c>
      <c r="Q12" s="122">
        <v>0.27730061349693252</v>
      </c>
      <c r="R12" s="122">
        <v>0.35486495281483893</v>
      </c>
      <c r="S12" s="42">
        <v>0.35486495281483893</v>
      </c>
      <c r="T12" s="42">
        <v>0.23066221932964531</v>
      </c>
      <c r="U12" s="42">
        <v>0.11458333333333333</v>
      </c>
      <c r="V12" s="42">
        <v>0.12454873646209386</v>
      </c>
      <c r="W12" s="42">
        <v>0.12454873646209386</v>
      </c>
      <c r="X12" s="43">
        <v>8.0956678700361009E-2</v>
      </c>
      <c r="Y12" s="44">
        <v>19.693150684931506</v>
      </c>
      <c r="Z12" s="45">
        <v>104.32310210825561</v>
      </c>
      <c r="AA12" s="45">
        <v>31.303507666456625</v>
      </c>
      <c r="AB12" s="45">
        <v>0.19871794871794871</v>
      </c>
      <c r="AC12" s="45">
        <v>9.4</v>
      </c>
      <c r="AD12" s="45">
        <v>68.900000000000006</v>
      </c>
      <c r="AE12" s="45">
        <v>3.54</v>
      </c>
      <c r="AF12" s="46">
        <v>52.4</v>
      </c>
      <c r="AG12" s="123">
        <v>5</v>
      </c>
      <c r="AH12" s="49">
        <v>8</v>
      </c>
      <c r="AI12" s="49">
        <v>6</v>
      </c>
      <c r="AJ12" s="49">
        <v>7</v>
      </c>
      <c r="AK12" s="49">
        <v>3</v>
      </c>
      <c r="AL12" s="49">
        <v>10</v>
      </c>
      <c r="AM12" s="49">
        <v>1</v>
      </c>
      <c r="AN12" s="49">
        <v>2</v>
      </c>
      <c r="AO12" s="49">
        <v>3</v>
      </c>
      <c r="AP12" s="124">
        <v>0</v>
      </c>
      <c r="AQ12" s="55"/>
      <c r="AR12" s="56">
        <v>2186</v>
      </c>
      <c r="AS12" s="56"/>
      <c r="AT12" s="56"/>
      <c r="AU12" s="56"/>
      <c r="AV12" s="56"/>
      <c r="AW12" s="56"/>
      <c r="AX12" s="56"/>
      <c r="AY12" s="56"/>
      <c r="AZ12" s="56"/>
      <c r="BA12" s="56"/>
      <c r="BB12" s="56">
        <v>2901</v>
      </c>
      <c r="BC12" s="56"/>
      <c r="BD12" s="56"/>
      <c r="BE12" s="58"/>
      <c r="BF12" s="55"/>
      <c r="BG12" s="56">
        <v>2578</v>
      </c>
      <c r="BH12" s="56"/>
      <c r="BI12" s="56"/>
      <c r="BJ12" s="56"/>
      <c r="BK12" s="56"/>
      <c r="BL12" s="56"/>
      <c r="BM12" s="56"/>
      <c r="BN12" s="56"/>
      <c r="BO12" s="56"/>
      <c r="BP12" s="56"/>
      <c r="BQ12" s="56">
        <v>3610</v>
      </c>
      <c r="BR12" s="56"/>
      <c r="BS12" s="56"/>
      <c r="BT12" s="58"/>
      <c r="BU12" s="55">
        <v>159</v>
      </c>
      <c r="BV12" s="56">
        <v>2994</v>
      </c>
      <c r="BW12" s="56">
        <v>1</v>
      </c>
      <c r="BX12" s="56"/>
      <c r="BY12" s="56">
        <v>17</v>
      </c>
      <c r="BZ12" s="56">
        <v>1</v>
      </c>
      <c r="CA12" s="128">
        <v>9.4</v>
      </c>
      <c r="CB12" s="128">
        <v>9.6</v>
      </c>
      <c r="CC12" s="57">
        <v>3.06</v>
      </c>
      <c r="CD12" s="128">
        <v>45.3</v>
      </c>
      <c r="CE12" s="56">
        <v>149</v>
      </c>
      <c r="CF12" s="56">
        <v>3926</v>
      </c>
      <c r="CG12" s="56">
        <v>15</v>
      </c>
      <c r="CH12" s="56"/>
      <c r="CI12" s="58"/>
      <c r="CJ12" s="55">
        <v>1346</v>
      </c>
      <c r="CK12" s="56">
        <v>2488</v>
      </c>
      <c r="CL12" s="56">
        <v>20</v>
      </c>
      <c r="CM12" s="56"/>
      <c r="CN12" s="56">
        <v>238</v>
      </c>
      <c r="CO12" s="56">
        <v>49</v>
      </c>
      <c r="CP12" s="128">
        <v>5.7</v>
      </c>
      <c r="CQ12" s="128">
        <v>68.900000000000006</v>
      </c>
      <c r="CR12" s="57">
        <v>3.5</v>
      </c>
      <c r="CS12" s="57">
        <v>52.4</v>
      </c>
      <c r="CT12" s="56">
        <v>462</v>
      </c>
      <c r="CU12" s="56">
        <v>4032</v>
      </c>
      <c r="CV12" s="56">
        <v>51</v>
      </c>
      <c r="CW12" s="56"/>
      <c r="CX12" s="58"/>
      <c r="CY12" s="55">
        <v>1698</v>
      </c>
      <c r="CZ12" s="56">
        <v>2268</v>
      </c>
      <c r="DA12" s="56">
        <v>23</v>
      </c>
      <c r="DB12" s="56"/>
      <c r="DC12" s="56">
        <v>312</v>
      </c>
      <c r="DD12" s="56">
        <v>62</v>
      </c>
      <c r="DE12" s="57">
        <v>5.4</v>
      </c>
      <c r="DF12" s="57">
        <v>66.5</v>
      </c>
      <c r="DG12" s="57">
        <v>3.54</v>
      </c>
      <c r="DH12" s="57">
        <v>38.5</v>
      </c>
      <c r="DI12" s="56">
        <v>483</v>
      </c>
      <c r="DJ12" s="56">
        <v>3878</v>
      </c>
      <c r="DK12" s="56">
        <v>39</v>
      </c>
      <c r="DL12" s="56"/>
      <c r="DM12" s="58"/>
      <c r="DN12" s="126"/>
      <c r="DO12" s="5">
        <v>10</v>
      </c>
      <c r="DP12" s="42" t="s">
        <v>407</v>
      </c>
      <c r="DQ12" s="7">
        <v>0.6</v>
      </c>
    </row>
    <row r="13" spans="1:123" x14ac:dyDescent="0.2">
      <c r="A13" s="33">
        <v>11</v>
      </c>
      <c r="B13" s="34" t="s">
        <v>81</v>
      </c>
      <c r="C13" s="116">
        <v>7.1388888888888893</v>
      </c>
      <c r="D13" s="117" t="s">
        <v>408</v>
      </c>
      <c r="E13" s="37">
        <v>7</v>
      </c>
      <c r="F13" s="118">
        <v>34674</v>
      </c>
      <c r="G13" s="119">
        <v>30.408219178082192</v>
      </c>
      <c r="H13" s="39" t="s">
        <v>395</v>
      </c>
      <c r="I13" s="119">
        <v>22.405479452054795</v>
      </c>
      <c r="J13" s="131">
        <v>68</v>
      </c>
      <c r="K13" s="131">
        <v>176</v>
      </c>
      <c r="L13" s="131">
        <v>4.4800000000000004</v>
      </c>
      <c r="M13" s="59">
        <v>132</v>
      </c>
      <c r="N13" s="121">
        <v>0</v>
      </c>
      <c r="O13" s="122">
        <v>0.17849384503982621</v>
      </c>
      <c r="P13" s="122">
        <v>0.39372074882995317</v>
      </c>
      <c r="Q13" s="122">
        <v>0.39760182717929199</v>
      </c>
      <c r="R13" s="122">
        <v>0.41522005961774505</v>
      </c>
      <c r="S13" s="42">
        <v>0.41522005961774505</v>
      </c>
      <c r="T13" s="42">
        <v>0.26989303875153431</v>
      </c>
      <c r="U13" s="42">
        <v>0.20925553319919518</v>
      </c>
      <c r="V13" s="42">
        <v>0.1166584280771132</v>
      </c>
      <c r="W13" s="42">
        <v>0.1629569806381542</v>
      </c>
      <c r="X13" s="43">
        <v>0.10592203741480023</v>
      </c>
      <c r="Y13" s="44">
        <v>18.747945205479454</v>
      </c>
      <c r="Z13" s="45">
        <v>87.383735780664281</v>
      </c>
      <c r="AA13" s="45">
        <v>26.757785467128027</v>
      </c>
      <c r="AB13" s="45">
        <v>0.21142857142857144</v>
      </c>
      <c r="AC13" s="45">
        <v>6.8</v>
      </c>
      <c r="AD13" s="45">
        <v>69.3</v>
      </c>
      <c r="AE13" s="45">
        <v>3.39</v>
      </c>
      <c r="AF13" s="46">
        <v>47</v>
      </c>
      <c r="AG13" s="123">
        <v>7</v>
      </c>
      <c r="AH13" s="49">
        <v>9</v>
      </c>
      <c r="AI13" s="49">
        <v>9</v>
      </c>
      <c r="AJ13" s="49">
        <v>1</v>
      </c>
      <c r="AK13" s="49">
        <v>4</v>
      </c>
      <c r="AL13" s="49">
        <v>6</v>
      </c>
      <c r="AM13" s="49">
        <v>1</v>
      </c>
      <c r="AN13" s="49">
        <v>1</v>
      </c>
      <c r="AO13" s="49">
        <v>4</v>
      </c>
      <c r="AP13" s="124">
        <v>0</v>
      </c>
      <c r="AQ13" s="55"/>
      <c r="AR13" s="56">
        <v>2869</v>
      </c>
      <c r="AS13" s="56"/>
      <c r="AT13" s="56"/>
      <c r="AU13" s="56"/>
      <c r="AV13" s="56"/>
      <c r="AW13" s="56"/>
      <c r="AX13" s="56"/>
      <c r="AY13" s="56"/>
      <c r="AZ13" s="56"/>
      <c r="BA13" s="56"/>
      <c r="BB13" s="56">
        <v>2287</v>
      </c>
      <c r="BC13" s="56"/>
      <c r="BD13" s="56"/>
      <c r="BE13" s="58"/>
      <c r="BF13" s="55">
        <v>752</v>
      </c>
      <c r="BG13" s="56">
        <v>2166</v>
      </c>
      <c r="BH13" s="56"/>
      <c r="BI13" s="56"/>
      <c r="BJ13" s="56"/>
      <c r="BK13" s="56"/>
      <c r="BL13" s="56"/>
      <c r="BM13" s="56"/>
      <c r="BN13" s="56"/>
      <c r="BO13" s="56"/>
      <c r="BP13" s="56">
        <v>234</v>
      </c>
      <c r="BQ13" s="56">
        <v>3358</v>
      </c>
      <c r="BR13" s="56">
        <v>22</v>
      </c>
      <c r="BS13" s="56"/>
      <c r="BT13" s="58"/>
      <c r="BU13" s="55">
        <v>1859</v>
      </c>
      <c r="BV13" s="56">
        <v>2809</v>
      </c>
      <c r="BW13" s="56">
        <v>20</v>
      </c>
      <c r="BX13" s="56"/>
      <c r="BY13" s="56">
        <v>275</v>
      </c>
      <c r="BZ13" s="56">
        <v>53</v>
      </c>
      <c r="CA13" s="128">
        <v>6.8</v>
      </c>
      <c r="CB13" s="128">
        <v>61.3</v>
      </c>
      <c r="CC13" s="57">
        <v>2.99</v>
      </c>
      <c r="CD13" s="128">
        <v>43.4</v>
      </c>
      <c r="CE13" s="56">
        <v>160</v>
      </c>
      <c r="CF13" s="56">
        <v>2319</v>
      </c>
      <c r="CG13" s="56">
        <v>23</v>
      </c>
      <c r="CH13" s="56"/>
      <c r="CI13" s="58"/>
      <c r="CJ13" s="55">
        <v>1673</v>
      </c>
      <c r="CK13" s="56">
        <v>3266</v>
      </c>
      <c r="CL13" s="56">
        <v>17</v>
      </c>
      <c r="CM13" s="56"/>
      <c r="CN13" s="56">
        <v>309</v>
      </c>
      <c r="CO13" s="56">
        <v>81</v>
      </c>
      <c r="CP13" s="128">
        <v>5.4</v>
      </c>
      <c r="CQ13" s="128">
        <v>69.3</v>
      </c>
      <c r="CR13" s="57">
        <v>2.69</v>
      </c>
      <c r="CS13" s="57">
        <v>44.8</v>
      </c>
      <c r="CT13" s="56">
        <v>416</v>
      </c>
      <c r="CU13" s="56">
        <v>1988</v>
      </c>
      <c r="CV13" s="56">
        <v>28</v>
      </c>
      <c r="CW13" s="56"/>
      <c r="CX13" s="58"/>
      <c r="CY13" s="55">
        <v>2132</v>
      </c>
      <c r="CZ13" s="56">
        <v>3680</v>
      </c>
      <c r="DA13" s="56">
        <v>17</v>
      </c>
      <c r="DB13" s="56"/>
      <c r="DC13" s="56">
        <v>350</v>
      </c>
      <c r="DD13" s="56">
        <v>74</v>
      </c>
      <c r="DE13" s="57">
        <v>6.1</v>
      </c>
      <c r="DF13" s="57">
        <v>68.400000000000006</v>
      </c>
      <c r="DG13" s="57">
        <v>3.39</v>
      </c>
      <c r="DH13" s="57">
        <v>47</v>
      </c>
      <c r="DI13" s="56">
        <v>236</v>
      </c>
      <c r="DJ13" s="56">
        <v>2023</v>
      </c>
      <c r="DK13" s="56">
        <v>27</v>
      </c>
      <c r="DL13" s="56"/>
      <c r="DM13" s="58"/>
      <c r="DN13" s="126"/>
      <c r="DO13" s="11">
        <v>11</v>
      </c>
      <c r="DP13" s="42" t="s">
        <v>409</v>
      </c>
      <c r="DQ13" s="7">
        <v>0.55000000000000004</v>
      </c>
    </row>
    <row r="14" spans="1:123" x14ac:dyDescent="0.2">
      <c r="A14" s="33">
        <v>12</v>
      </c>
      <c r="B14" s="34" t="s">
        <v>74</v>
      </c>
      <c r="C14" s="116">
        <v>7.1166666666666663</v>
      </c>
      <c r="D14" s="117" t="s">
        <v>391</v>
      </c>
      <c r="E14" s="37">
        <v>3</v>
      </c>
      <c r="F14" s="118">
        <v>34958</v>
      </c>
      <c r="G14" s="119">
        <v>29.63013698630137</v>
      </c>
      <c r="H14" s="39" t="s">
        <v>385</v>
      </c>
      <c r="I14" s="119">
        <v>21.627397260273973</v>
      </c>
      <c r="J14" s="120">
        <v>71</v>
      </c>
      <c r="K14" s="120">
        <v>233</v>
      </c>
      <c r="L14" s="120">
        <v>4.66</v>
      </c>
      <c r="M14" s="59">
        <v>114</v>
      </c>
      <c r="N14" s="121">
        <v>0</v>
      </c>
      <c r="O14" s="122">
        <v>0</v>
      </c>
      <c r="P14" s="122">
        <v>0.3014401589140871</v>
      </c>
      <c r="Q14" s="122">
        <v>0.21151893225010882</v>
      </c>
      <c r="R14" s="122">
        <v>0.16209095951192456</v>
      </c>
      <c r="S14" s="42">
        <v>0.23176555921300585</v>
      </c>
      <c r="T14" s="42">
        <v>0.20858900329170527</v>
      </c>
      <c r="U14" s="42">
        <v>2.5961058412381426E-2</v>
      </c>
      <c r="V14" s="42">
        <v>2.564102564102564E-2</v>
      </c>
      <c r="W14" s="42">
        <v>2.5801042026703531E-2</v>
      </c>
      <c r="X14" s="43">
        <v>2.3220937824033179E-2</v>
      </c>
      <c r="Y14" s="44">
        <v>18.972602739726028</v>
      </c>
      <c r="Z14" s="45">
        <v>98.819408479669704</v>
      </c>
      <c r="AA14" s="45">
        <v>32.493354493156119</v>
      </c>
      <c r="AB14" s="45">
        <v>0.15816326530612246</v>
      </c>
      <c r="AC14" s="45">
        <v>6.5</v>
      </c>
      <c r="AD14" s="45">
        <v>100.4</v>
      </c>
      <c r="AE14" s="45">
        <v>3.61</v>
      </c>
      <c r="AF14" s="46">
        <v>47.3</v>
      </c>
      <c r="AG14" s="123">
        <v>4</v>
      </c>
      <c r="AH14" s="49">
        <v>2</v>
      </c>
      <c r="AI14" s="49">
        <v>8</v>
      </c>
      <c r="AJ14" s="49">
        <v>5</v>
      </c>
      <c r="AK14" s="49">
        <v>1</v>
      </c>
      <c r="AL14" s="49">
        <v>5</v>
      </c>
      <c r="AM14" s="49">
        <v>4</v>
      </c>
      <c r="AN14" s="49">
        <v>2</v>
      </c>
      <c r="AO14" s="49">
        <v>4</v>
      </c>
      <c r="AP14" s="124">
        <v>0.75</v>
      </c>
      <c r="AQ14" s="55"/>
      <c r="AR14" s="56">
        <v>2098</v>
      </c>
      <c r="AS14" s="56"/>
      <c r="AT14" s="56"/>
      <c r="AU14" s="56"/>
      <c r="AV14" s="56"/>
      <c r="AW14" s="56"/>
      <c r="AX14" s="56"/>
      <c r="AY14" s="56"/>
      <c r="AZ14" s="56"/>
      <c r="BA14" s="56"/>
      <c r="BB14" s="56">
        <v>4374</v>
      </c>
      <c r="BC14" s="56"/>
      <c r="BD14" s="56"/>
      <c r="BE14" s="58"/>
      <c r="BF14" s="55"/>
      <c r="BG14" s="56">
        <v>2911</v>
      </c>
      <c r="BH14" s="56"/>
      <c r="BI14" s="56"/>
      <c r="BJ14" s="56"/>
      <c r="BK14" s="56"/>
      <c r="BL14" s="56"/>
      <c r="BM14" s="56"/>
      <c r="BN14" s="56"/>
      <c r="BO14" s="56"/>
      <c r="BP14" s="56"/>
      <c r="BQ14" s="56">
        <v>2588</v>
      </c>
      <c r="BR14" s="56"/>
      <c r="BS14" s="56"/>
      <c r="BT14" s="58"/>
      <c r="BU14" s="55">
        <v>1713</v>
      </c>
      <c r="BV14" s="56">
        <v>3395</v>
      </c>
      <c r="BW14" s="56">
        <v>21</v>
      </c>
      <c r="BX14" s="56"/>
      <c r="BY14" s="56">
        <v>262</v>
      </c>
      <c r="BZ14" s="56">
        <v>74</v>
      </c>
      <c r="CA14" s="128">
        <v>6.5</v>
      </c>
      <c r="CB14" s="128">
        <v>100.4</v>
      </c>
      <c r="CC14" s="57">
        <v>3.61</v>
      </c>
      <c r="CD14" s="128">
        <v>47.3</v>
      </c>
      <c r="CE14" s="56">
        <v>108</v>
      </c>
      <c r="CF14" s="56">
        <v>2646</v>
      </c>
      <c r="CG14" s="56">
        <v>15</v>
      </c>
      <c r="CH14" s="56"/>
      <c r="CI14" s="58"/>
      <c r="CJ14" s="55">
        <v>1354</v>
      </c>
      <c r="CK14" s="56">
        <v>2887</v>
      </c>
      <c r="CL14" s="56">
        <v>16</v>
      </c>
      <c r="CM14" s="56"/>
      <c r="CN14" s="56">
        <v>226</v>
      </c>
      <c r="CO14" s="56">
        <v>50</v>
      </c>
      <c r="CP14" s="128">
        <v>6</v>
      </c>
      <c r="CQ14" s="128">
        <v>79.8</v>
      </c>
      <c r="CR14" s="57">
        <v>3.55</v>
      </c>
      <c r="CS14" s="57">
        <v>43.1</v>
      </c>
      <c r="CT14" s="56">
        <v>104</v>
      </c>
      <c r="CU14" s="56">
        <v>4006</v>
      </c>
      <c r="CV14" s="56">
        <v>14</v>
      </c>
      <c r="CW14" s="56"/>
      <c r="CX14" s="58"/>
      <c r="CY14" s="55">
        <v>1063</v>
      </c>
      <c r="CZ14" s="56">
        <v>3078</v>
      </c>
      <c r="DA14" s="56">
        <v>12</v>
      </c>
      <c r="DB14" s="56"/>
      <c r="DC14" s="56">
        <v>196</v>
      </c>
      <c r="DD14" s="56">
        <v>31</v>
      </c>
      <c r="DE14" s="57">
        <v>5.4</v>
      </c>
      <c r="DF14" s="57">
        <v>55.4</v>
      </c>
      <c r="DG14" s="57">
        <v>3.26</v>
      </c>
      <c r="DH14" s="57">
        <v>36.4</v>
      </c>
      <c r="DI14" s="56">
        <v>106</v>
      </c>
      <c r="DJ14" s="56">
        <v>4134</v>
      </c>
      <c r="DK14" s="56">
        <v>10</v>
      </c>
      <c r="DL14" s="56"/>
      <c r="DM14" s="58"/>
      <c r="DN14" s="126"/>
      <c r="DO14" s="11">
        <v>12</v>
      </c>
      <c r="DP14" s="42" t="s">
        <v>410</v>
      </c>
      <c r="DQ14" s="7">
        <v>0.5</v>
      </c>
    </row>
    <row r="15" spans="1:123" x14ac:dyDescent="0.2">
      <c r="A15" s="33">
        <v>13</v>
      </c>
      <c r="B15" s="34" t="s">
        <v>72</v>
      </c>
      <c r="C15" s="116">
        <v>7.0500000000000007</v>
      </c>
      <c r="D15" s="117" t="s">
        <v>411</v>
      </c>
      <c r="E15" s="37">
        <v>6</v>
      </c>
      <c r="F15" s="118">
        <v>35131</v>
      </c>
      <c r="G15" s="119">
        <v>29.156164383561645</v>
      </c>
      <c r="H15" s="39" t="s">
        <v>385</v>
      </c>
      <c r="I15" s="119">
        <v>21.153424657534245</v>
      </c>
      <c r="J15" s="120">
        <v>71</v>
      </c>
      <c r="K15" s="120">
        <v>213</v>
      </c>
      <c r="L15" s="120">
        <v>4.5</v>
      </c>
      <c r="M15" s="59">
        <v>143</v>
      </c>
      <c r="N15" s="121">
        <v>0</v>
      </c>
      <c r="O15" s="122">
        <v>0</v>
      </c>
      <c r="P15" s="122">
        <v>0.33068927789934355</v>
      </c>
      <c r="Q15" s="122">
        <v>0.26093015154154331</v>
      </c>
      <c r="R15" s="122">
        <v>0.2124812030075188</v>
      </c>
      <c r="S15" s="42">
        <v>0.27158524045343119</v>
      </c>
      <c r="T15" s="42">
        <v>0.19010966831740181</v>
      </c>
      <c r="U15" s="42">
        <v>4.3769716088328074E-2</v>
      </c>
      <c r="V15" s="42">
        <v>7.7184631077864677E-2</v>
      </c>
      <c r="W15" s="42">
        <v>7.7184631077864677E-2</v>
      </c>
      <c r="X15" s="43">
        <v>5.4029241754505269E-2</v>
      </c>
      <c r="Y15" s="44">
        <v>18.4986301369863</v>
      </c>
      <c r="Z15" s="45">
        <v>103.88660265203475</v>
      </c>
      <c r="AA15" s="45">
        <v>29.704225352112676</v>
      </c>
      <c r="AB15" s="45">
        <v>0.2413793103448276</v>
      </c>
      <c r="AC15" s="45">
        <v>6.8</v>
      </c>
      <c r="AD15" s="45">
        <v>93.4</v>
      </c>
      <c r="AE15" s="45">
        <v>3.85</v>
      </c>
      <c r="AF15" s="46">
        <v>52.1</v>
      </c>
      <c r="AG15" s="123">
        <v>3</v>
      </c>
      <c r="AH15" s="49">
        <v>6</v>
      </c>
      <c r="AI15" s="49">
        <v>9</v>
      </c>
      <c r="AJ15" s="49">
        <v>7</v>
      </c>
      <c r="AK15" s="49">
        <v>6</v>
      </c>
      <c r="AL15" s="49">
        <v>6</v>
      </c>
      <c r="AM15" s="49">
        <v>3</v>
      </c>
      <c r="AN15" s="49">
        <v>4</v>
      </c>
      <c r="AO15" s="49">
        <v>4</v>
      </c>
      <c r="AP15" s="124">
        <v>0</v>
      </c>
      <c r="AQ15" s="55"/>
      <c r="AR15" s="56">
        <v>1776</v>
      </c>
      <c r="AS15" s="56"/>
      <c r="AT15" s="56"/>
      <c r="AU15" s="56"/>
      <c r="AV15" s="56"/>
      <c r="AW15" s="56"/>
      <c r="AX15" s="56"/>
      <c r="AY15" s="56"/>
      <c r="AZ15" s="56"/>
      <c r="BA15" s="56"/>
      <c r="BB15" s="56">
        <v>2589</v>
      </c>
      <c r="BC15" s="56"/>
      <c r="BD15" s="56"/>
      <c r="BE15" s="58"/>
      <c r="BF15" s="55"/>
      <c r="BG15" s="56">
        <v>1064</v>
      </c>
      <c r="BH15" s="56"/>
      <c r="BI15" s="56"/>
      <c r="BJ15" s="56"/>
      <c r="BK15" s="56"/>
      <c r="BL15" s="56"/>
      <c r="BM15" s="56"/>
      <c r="BN15" s="56"/>
      <c r="BO15" s="56"/>
      <c r="BP15" s="56"/>
      <c r="BQ15" s="56">
        <v>2002</v>
      </c>
      <c r="BR15" s="56"/>
      <c r="BS15" s="56"/>
      <c r="BT15" s="58"/>
      <c r="BU15" s="55">
        <v>1049</v>
      </c>
      <c r="BV15" s="56">
        <v>1295</v>
      </c>
      <c r="BW15" s="56">
        <v>9</v>
      </c>
      <c r="BX15" s="56"/>
      <c r="BY15" s="56">
        <v>201</v>
      </c>
      <c r="BZ15" s="56">
        <v>25</v>
      </c>
      <c r="CA15" s="128">
        <v>5.2</v>
      </c>
      <c r="CB15" s="128">
        <v>40.4</v>
      </c>
      <c r="CC15" s="57">
        <v>3.09</v>
      </c>
      <c r="CD15" s="128">
        <v>44.1</v>
      </c>
      <c r="CE15" s="56">
        <v>160</v>
      </c>
      <c r="CF15" s="56">
        <v>2361</v>
      </c>
      <c r="CG15" s="56">
        <v>21</v>
      </c>
      <c r="CH15" s="56"/>
      <c r="CI15" s="58"/>
      <c r="CJ15" s="55">
        <v>1387</v>
      </c>
      <c r="CK15" s="56">
        <v>3205</v>
      </c>
      <c r="CL15" s="56">
        <v>8</v>
      </c>
      <c r="CM15" s="56"/>
      <c r="CN15" s="56">
        <v>208</v>
      </c>
      <c r="CO15" s="56">
        <v>48</v>
      </c>
      <c r="CP15" s="128">
        <v>6.7</v>
      </c>
      <c r="CQ15" s="128">
        <v>74.900000000000006</v>
      </c>
      <c r="CR15" s="57">
        <v>3.29</v>
      </c>
      <c r="CS15" s="57">
        <v>42.3</v>
      </c>
      <c r="CT15" s="56">
        <v>111</v>
      </c>
      <c r="CU15" s="56">
        <v>2536</v>
      </c>
      <c r="CV15" s="56">
        <v>16</v>
      </c>
      <c r="CW15" s="56"/>
      <c r="CX15" s="58"/>
      <c r="CY15" s="55">
        <v>1186</v>
      </c>
      <c r="CZ15" s="56">
        <v>3709</v>
      </c>
      <c r="DA15" s="56">
        <v>15</v>
      </c>
      <c r="DB15" s="56"/>
      <c r="DC15" s="56">
        <v>174</v>
      </c>
      <c r="DD15" s="56">
        <v>42</v>
      </c>
      <c r="DE15" s="57">
        <v>6.8</v>
      </c>
      <c r="DF15" s="57">
        <v>93.4</v>
      </c>
      <c r="DG15" s="57">
        <v>3.85</v>
      </c>
      <c r="DH15" s="57">
        <v>52.1</v>
      </c>
      <c r="DI15" s="56">
        <v>227</v>
      </c>
      <c r="DJ15" s="56">
        <v>2941</v>
      </c>
      <c r="DK15" s="56">
        <v>28</v>
      </c>
      <c r="DL15" s="56"/>
      <c r="DM15" s="58"/>
      <c r="DN15" s="126"/>
      <c r="DO15" s="11"/>
      <c r="DP15" s="42"/>
    </row>
    <row r="16" spans="1:123" x14ac:dyDescent="0.2">
      <c r="A16" s="33">
        <v>14</v>
      </c>
      <c r="B16" s="34" t="s">
        <v>75</v>
      </c>
      <c r="C16" s="116">
        <v>6.6388888888888893</v>
      </c>
      <c r="D16" s="117" t="s">
        <v>412</v>
      </c>
      <c r="E16" s="37">
        <v>8</v>
      </c>
      <c r="F16" s="118">
        <v>34486</v>
      </c>
      <c r="G16" s="119">
        <v>30.923287671232877</v>
      </c>
      <c r="H16" s="39" t="s">
        <v>395</v>
      </c>
      <c r="I16" s="119">
        <v>22.920547945205481</v>
      </c>
      <c r="J16" s="120">
        <v>70</v>
      </c>
      <c r="K16" s="120">
        <v>214</v>
      </c>
      <c r="L16" s="120">
        <v>4.53</v>
      </c>
      <c r="M16" s="59">
        <v>188</v>
      </c>
      <c r="N16" s="121">
        <v>0</v>
      </c>
      <c r="O16" s="122">
        <v>0.23015873015873015</v>
      </c>
      <c r="P16" s="122">
        <v>0.31943162945192838</v>
      </c>
      <c r="Q16" s="122">
        <v>0.2968236582694414</v>
      </c>
      <c r="R16" s="122">
        <v>0.29456193353474319</v>
      </c>
      <c r="S16" s="42">
        <v>0.30699678149333576</v>
      </c>
      <c r="T16" s="42">
        <v>0.19954790797066824</v>
      </c>
      <c r="U16" s="42">
        <v>0.11561621838619028</v>
      </c>
      <c r="V16" s="42">
        <v>0.10311958405545928</v>
      </c>
      <c r="W16" s="42">
        <v>0.10936790122082478</v>
      </c>
      <c r="X16" s="43">
        <v>7.108913579353611E-2</v>
      </c>
      <c r="Y16" s="44">
        <v>19.263013698630136</v>
      </c>
      <c r="Z16" s="45">
        <v>101.63679484717927</v>
      </c>
      <c r="AA16" s="45">
        <v>30.702448979591839</v>
      </c>
      <c r="AB16" s="45">
        <v>0.16379310344827586</v>
      </c>
      <c r="AC16" s="45">
        <v>7.5</v>
      </c>
      <c r="AD16" s="45">
        <v>127.5</v>
      </c>
      <c r="AE16" s="45">
        <v>4.2</v>
      </c>
      <c r="AF16" s="46">
        <v>50.4</v>
      </c>
      <c r="AG16" s="123">
        <v>3</v>
      </c>
      <c r="AH16" s="49">
        <v>7</v>
      </c>
      <c r="AI16" s="49">
        <v>7</v>
      </c>
      <c r="AJ16" s="49">
        <v>6</v>
      </c>
      <c r="AK16" s="49">
        <v>2</v>
      </c>
      <c r="AL16" s="49">
        <v>7</v>
      </c>
      <c r="AM16" s="49">
        <v>6</v>
      </c>
      <c r="AN16" s="49">
        <v>6</v>
      </c>
      <c r="AO16" s="49">
        <v>2</v>
      </c>
      <c r="AP16" s="124">
        <v>0</v>
      </c>
      <c r="AQ16" s="55"/>
      <c r="AR16" s="56">
        <v>2515</v>
      </c>
      <c r="AS16" s="56"/>
      <c r="AT16" s="56"/>
      <c r="AU16" s="56"/>
      <c r="AV16" s="56"/>
      <c r="AW16" s="56"/>
      <c r="AX16" s="56"/>
      <c r="AY16" s="56"/>
      <c r="AZ16" s="56"/>
      <c r="BA16" s="56"/>
      <c r="BB16" s="56">
        <v>3399</v>
      </c>
      <c r="BC16" s="56"/>
      <c r="BD16" s="56"/>
      <c r="BE16" s="58"/>
      <c r="BF16" s="55">
        <v>863</v>
      </c>
      <c r="BG16" s="56">
        <v>2659</v>
      </c>
      <c r="BH16" s="56"/>
      <c r="BI16" s="56"/>
      <c r="BJ16" s="56"/>
      <c r="BK16" s="56"/>
      <c r="BL16" s="56"/>
      <c r="BM16" s="56"/>
      <c r="BN16" s="56"/>
      <c r="BO16" s="56"/>
      <c r="BP16" s="56">
        <v>384</v>
      </c>
      <c r="BQ16" s="56">
        <v>2759</v>
      </c>
      <c r="BR16" s="56">
        <v>22</v>
      </c>
      <c r="BS16" s="56"/>
      <c r="BT16" s="58"/>
      <c r="BU16" s="55">
        <v>1248</v>
      </c>
      <c r="BV16" s="56">
        <v>2925</v>
      </c>
      <c r="BW16" s="56">
        <v>14</v>
      </c>
      <c r="BX16" s="56"/>
      <c r="BY16" s="56">
        <v>167</v>
      </c>
      <c r="BZ16" s="56">
        <v>49</v>
      </c>
      <c r="CA16" s="128">
        <v>7.5</v>
      </c>
      <c r="CB16" s="128">
        <v>127.5</v>
      </c>
      <c r="CC16" s="57">
        <v>4.2</v>
      </c>
      <c r="CD16" s="128">
        <v>50.4</v>
      </c>
      <c r="CE16" s="56">
        <v>483</v>
      </c>
      <c r="CF16" s="56">
        <v>2494</v>
      </c>
      <c r="CG16" s="56">
        <v>47</v>
      </c>
      <c r="CH16" s="56"/>
      <c r="CI16" s="58"/>
      <c r="CJ16" s="55">
        <v>1067</v>
      </c>
      <c r="CK16" s="56">
        <v>2074</v>
      </c>
      <c r="CL16" s="56">
        <v>13</v>
      </c>
      <c r="CM16" s="56"/>
      <c r="CN16" s="56">
        <v>211</v>
      </c>
      <c r="CO16" s="56">
        <v>33</v>
      </c>
      <c r="CP16" s="128">
        <v>5.0999999999999996</v>
      </c>
      <c r="CQ16" s="128">
        <v>34</v>
      </c>
      <c r="CR16" s="57">
        <v>2.12</v>
      </c>
      <c r="CS16" s="57">
        <v>33.299999999999997</v>
      </c>
      <c r="CT16" s="56">
        <v>288</v>
      </c>
      <c r="CU16" s="56">
        <v>2491</v>
      </c>
      <c r="CV16" s="56">
        <v>32</v>
      </c>
      <c r="CW16" s="56"/>
      <c r="CX16" s="58"/>
      <c r="CY16" s="55">
        <v>1127</v>
      </c>
      <c r="CZ16" s="56">
        <v>2326</v>
      </c>
      <c r="DA16" s="56">
        <v>7</v>
      </c>
      <c r="DB16" s="56"/>
      <c r="DC16" s="56">
        <v>232</v>
      </c>
      <c r="DD16" s="56">
        <v>38</v>
      </c>
      <c r="DE16" s="57">
        <v>4.9000000000000004</v>
      </c>
      <c r="DF16" s="57">
        <v>55.7</v>
      </c>
      <c r="DG16" s="57">
        <v>3.09</v>
      </c>
      <c r="DH16" s="57">
        <v>24.4</v>
      </c>
      <c r="DI16" s="56">
        <v>238</v>
      </c>
      <c r="DJ16" s="56">
        <v>2308</v>
      </c>
      <c r="DK16" s="56">
        <v>29</v>
      </c>
      <c r="DL16" s="56"/>
      <c r="DM16" s="58"/>
      <c r="DN16" s="126"/>
      <c r="DO16" s="11"/>
      <c r="DP16" s="42"/>
    </row>
    <row r="17" spans="1:117" x14ac:dyDescent="0.2">
      <c r="A17" s="33">
        <v>15</v>
      </c>
      <c r="B17" s="34" t="s">
        <v>83</v>
      </c>
      <c r="C17" s="116">
        <v>6.6277777777777773</v>
      </c>
      <c r="D17" s="117" t="s">
        <v>413</v>
      </c>
      <c r="E17" s="37">
        <v>4</v>
      </c>
      <c r="F17" s="118">
        <v>35177</v>
      </c>
      <c r="G17" s="119">
        <v>29.030136986301368</v>
      </c>
      <c r="H17" s="39" t="s">
        <v>385</v>
      </c>
      <c r="I17" s="119">
        <v>21.027397260273972</v>
      </c>
      <c r="J17" s="120">
        <v>70</v>
      </c>
      <c r="K17" s="120">
        <v>232</v>
      </c>
      <c r="L17" s="120">
        <v>4.57</v>
      </c>
      <c r="M17" s="59">
        <v>242</v>
      </c>
      <c r="N17" s="121">
        <v>0</v>
      </c>
      <c r="O17" s="122">
        <v>0</v>
      </c>
      <c r="P17" s="122">
        <v>4.6894576695901198E-2</v>
      </c>
      <c r="Q17" s="122">
        <v>0.22575913158280769</v>
      </c>
      <c r="R17" s="122">
        <v>0.17522340984755563</v>
      </c>
      <c r="S17" s="42">
        <v>0.20049127071518166</v>
      </c>
      <c r="T17" s="42">
        <v>0.18044214364366351</v>
      </c>
      <c r="U17" s="42">
        <v>1.9591836734693877E-2</v>
      </c>
      <c r="V17" s="42">
        <v>3.7260561532406193E-2</v>
      </c>
      <c r="W17" s="42">
        <v>3.7260561532406193E-2</v>
      </c>
      <c r="X17" s="43">
        <v>3.3534505379165573E-2</v>
      </c>
      <c r="Y17" s="44">
        <v>19.36986301369863</v>
      </c>
      <c r="Z17" s="45">
        <v>106.37833296141315</v>
      </c>
      <c r="AA17" s="45">
        <v>33.284897959183674</v>
      </c>
      <c r="AB17" s="45">
        <v>0.32413793103448274</v>
      </c>
      <c r="AC17" s="45">
        <v>6.7</v>
      </c>
      <c r="AD17" s="45">
        <v>117</v>
      </c>
      <c r="AE17" s="45">
        <v>4.0999999999999996</v>
      </c>
      <c r="AF17" s="46">
        <v>51.5</v>
      </c>
      <c r="AG17" s="123">
        <v>3</v>
      </c>
      <c r="AH17" s="49">
        <v>3</v>
      </c>
      <c r="AI17" s="49">
        <v>7</v>
      </c>
      <c r="AJ17" s="49">
        <v>8</v>
      </c>
      <c r="AK17" s="49">
        <v>9</v>
      </c>
      <c r="AL17" s="49">
        <v>5</v>
      </c>
      <c r="AM17" s="49">
        <v>5</v>
      </c>
      <c r="AN17" s="49">
        <v>5</v>
      </c>
      <c r="AO17" s="49">
        <v>1</v>
      </c>
      <c r="AP17" s="124">
        <v>0</v>
      </c>
      <c r="AQ17" s="55"/>
      <c r="AR17" s="56">
        <v>2326</v>
      </c>
      <c r="AS17" s="56"/>
      <c r="AT17" s="56"/>
      <c r="AU17" s="56"/>
      <c r="AV17" s="56"/>
      <c r="AW17" s="56"/>
      <c r="AX17" s="56"/>
      <c r="AY17" s="56"/>
      <c r="AZ17" s="56"/>
      <c r="BA17" s="56"/>
      <c r="BB17" s="56">
        <v>3501</v>
      </c>
      <c r="BC17" s="56"/>
      <c r="BD17" s="56"/>
      <c r="BE17" s="58"/>
      <c r="BF17" s="55"/>
      <c r="BG17" s="56">
        <v>1928</v>
      </c>
      <c r="BH17" s="56"/>
      <c r="BI17" s="56"/>
      <c r="BJ17" s="56"/>
      <c r="BK17" s="56"/>
      <c r="BL17" s="56"/>
      <c r="BM17" s="56"/>
      <c r="BN17" s="56"/>
      <c r="BO17" s="56"/>
      <c r="BP17" s="56"/>
      <c r="BQ17" s="56">
        <v>3606</v>
      </c>
      <c r="BR17" s="56"/>
      <c r="BS17" s="56"/>
      <c r="BT17" s="58"/>
      <c r="BU17" s="55">
        <v>264</v>
      </c>
      <c r="BV17" s="56">
        <v>1973</v>
      </c>
      <c r="BW17" s="56">
        <v>4</v>
      </c>
      <c r="BX17" s="56"/>
      <c r="BY17" s="56">
        <v>67</v>
      </c>
      <c r="BZ17" s="56">
        <v>15</v>
      </c>
      <c r="CA17" s="128">
        <v>3.9</v>
      </c>
      <c r="CB17" s="128">
        <v>49.6</v>
      </c>
      <c r="CC17" s="57">
        <v>2.2799999999999998</v>
      </c>
      <c r="CD17" s="128">
        <v>22.7</v>
      </c>
      <c r="CE17" s="56">
        <v>-2</v>
      </c>
      <c r="CF17" s="56">
        <v>3614</v>
      </c>
      <c r="CG17" s="56">
        <v>2</v>
      </c>
      <c r="CH17" s="56"/>
      <c r="CI17" s="58"/>
      <c r="CJ17" s="55">
        <v>1467</v>
      </c>
      <c r="CK17" s="56">
        <v>3142</v>
      </c>
      <c r="CL17" s="56">
        <v>17</v>
      </c>
      <c r="CM17" s="56"/>
      <c r="CN17" s="56">
        <v>219</v>
      </c>
      <c r="CO17" s="56">
        <v>49</v>
      </c>
      <c r="CP17" s="128">
        <v>6.7</v>
      </c>
      <c r="CQ17" s="128">
        <v>95.3</v>
      </c>
      <c r="CR17" s="57">
        <v>4.0999999999999996</v>
      </c>
      <c r="CS17" s="57">
        <v>45.8</v>
      </c>
      <c r="CT17" s="56">
        <v>72</v>
      </c>
      <c r="CU17" s="56">
        <v>3675</v>
      </c>
      <c r="CV17" s="56">
        <v>13</v>
      </c>
      <c r="CW17" s="56"/>
      <c r="CX17" s="58"/>
      <c r="CY17" s="55">
        <v>858</v>
      </c>
      <c r="CZ17" s="56">
        <v>1896</v>
      </c>
      <c r="DA17" s="56">
        <v>8</v>
      </c>
      <c r="DB17" s="56"/>
      <c r="DC17" s="56">
        <v>145</v>
      </c>
      <c r="DD17" s="56">
        <v>47</v>
      </c>
      <c r="DE17" s="57">
        <v>5.9</v>
      </c>
      <c r="DF17" s="57">
        <v>117</v>
      </c>
      <c r="DG17" s="57">
        <v>3.75</v>
      </c>
      <c r="DH17" s="57">
        <v>51.5</v>
      </c>
      <c r="DI17" s="56">
        <v>142</v>
      </c>
      <c r="DJ17" s="56">
        <v>3811</v>
      </c>
      <c r="DK17" s="56">
        <v>25</v>
      </c>
      <c r="DL17" s="56"/>
      <c r="DM17" s="58"/>
    </row>
    <row r="18" spans="1:117" x14ac:dyDescent="0.2">
      <c r="A18" s="33">
        <v>16</v>
      </c>
      <c r="B18" s="34" t="s">
        <v>78</v>
      </c>
      <c r="C18" s="116">
        <v>5.2833333333333332</v>
      </c>
      <c r="D18" s="117" t="s">
        <v>414</v>
      </c>
      <c r="E18" s="37">
        <v>4</v>
      </c>
      <c r="F18" s="118">
        <v>34608</v>
      </c>
      <c r="G18" s="119">
        <v>30.589041095890412</v>
      </c>
      <c r="H18" s="39" t="s">
        <v>385</v>
      </c>
      <c r="I18" s="119">
        <v>22.586301369863012</v>
      </c>
      <c r="J18" s="120">
        <v>72</v>
      </c>
      <c r="K18" s="120">
        <v>215</v>
      </c>
      <c r="L18" s="120">
        <v>4.5999999999999996</v>
      </c>
      <c r="M18" s="59">
        <v>140</v>
      </c>
      <c r="N18" s="121">
        <v>0</v>
      </c>
      <c r="O18" s="122">
        <v>0</v>
      </c>
      <c r="P18" s="122">
        <v>0.16522230595327808</v>
      </c>
      <c r="Q18" s="122">
        <v>0.22311479657942473</v>
      </c>
      <c r="R18" s="122">
        <v>0.16863004632693582</v>
      </c>
      <c r="S18" s="42">
        <v>0.19587242145318029</v>
      </c>
      <c r="T18" s="42">
        <v>0.17628517930786228</v>
      </c>
      <c r="U18" s="42">
        <v>4.5506517265035441E-2</v>
      </c>
      <c r="V18" s="42">
        <v>2.8548612497504493E-2</v>
      </c>
      <c r="W18" s="42">
        <v>3.7027564881269966E-2</v>
      </c>
      <c r="X18" s="43">
        <v>3.3324808393142967E-2</v>
      </c>
      <c r="Y18" s="44">
        <v>19.931506849315067</v>
      </c>
      <c r="Z18" s="45">
        <v>96.036677970704829</v>
      </c>
      <c r="AA18" s="45">
        <v>29.15605709876543</v>
      </c>
      <c r="AB18" s="45">
        <v>0.2413793103448276</v>
      </c>
      <c r="AC18" s="45">
        <v>5.4</v>
      </c>
      <c r="AD18" s="45">
        <v>82</v>
      </c>
      <c r="AE18" s="45">
        <v>3.32</v>
      </c>
      <c r="AF18" s="46">
        <v>35.200000000000003</v>
      </c>
      <c r="AG18" s="123">
        <v>3</v>
      </c>
      <c r="AH18" s="49">
        <v>3</v>
      </c>
      <c r="AI18" s="49">
        <v>5</v>
      </c>
      <c r="AJ18" s="49">
        <v>3</v>
      </c>
      <c r="AK18" s="49">
        <v>6</v>
      </c>
      <c r="AL18" s="49">
        <v>1</v>
      </c>
      <c r="AM18" s="49">
        <v>2</v>
      </c>
      <c r="AN18" s="49">
        <v>1</v>
      </c>
      <c r="AO18" s="49">
        <v>4</v>
      </c>
      <c r="AP18" s="124">
        <v>0</v>
      </c>
      <c r="AQ18" s="55"/>
      <c r="AR18" s="56">
        <v>2484</v>
      </c>
      <c r="AS18" s="56"/>
      <c r="AT18" s="56"/>
      <c r="AU18" s="56"/>
      <c r="AV18" s="56"/>
      <c r="AW18" s="56"/>
      <c r="AX18" s="56"/>
      <c r="AY18" s="56"/>
      <c r="AZ18" s="56"/>
      <c r="BA18" s="56"/>
      <c r="BB18" s="56">
        <v>4181</v>
      </c>
      <c r="BC18" s="56"/>
      <c r="BD18" s="56"/>
      <c r="BE18" s="58"/>
      <c r="BF18" s="55"/>
      <c r="BG18" s="56">
        <v>2270</v>
      </c>
      <c r="BH18" s="56"/>
      <c r="BI18" s="56"/>
      <c r="BJ18" s="56"/>
      <c r="BK18" s="56"/>
      <c r="BL18" s="56"/>
      <c r="BM18" s="56"/>
      <c r="BN18" s="56"/>
      <c r="BO18" s="56"/>
      <c r="BP18" s="56"/>
      <c r="BQ18" s="56">
        <v>4330</v>
      </c>
      <c r="BR18" s="56"/>
      <c r="BS18" s="56"/>
      <c r="BT18" s="58"/>
      <c r="BU18" s="55">
        <v>769</v>
      </c>
      <c r="BV18" s="56">
        <v>1904</v>
      </c>
      <c r="BW18" s="56">
        <v>4</v>
      </c>
      <c r="BX18" s="56"/>
      <c r="BY18" s="56">
        <v>161</v>
      </c>
      <c r="BZ18" s="56">
        <v>30</v>
      </c>
      <c r="CA18" s="128">
        <v>4.8</v>
      </c>
      <c r="CB18" s="128">
        <v>47.7</v>
      </c>
      <c r="CC18" s="57">
        <v>2.52</v>
      </c>
      <c r="CD18" s="128">
        <v>35.200000000000003</v>
      </c>
      <c r="CE18" s="56">
        <v>108</v>
      </c>
      <c r="CF18" s="56">
        <v>3404</v>
      </c>
      <c r="CG18" s="56">
        <v>24</v>
      </c>
      <c r="CH18" s="56"/>
      <c r="CI18" s="58"/>
      <c r="CJ18" s="55">
        <v>1523</v>
      </c>
      <c r="CK18" s="56">
        <v>3345</v>
      </c>
      <c r="CL18" s="56">
        <v>13</v>
      </c>
      <c r="CM18" s="56"/>
      <c r="CN18" s="56">
        <v>282</v>
      </c>
      <c r="CO18" s="56">
        <v>67</v>
      </c>
      <c r="CP18" s="128">
        <v>5.4</v>
      </c>
      <c r="CQ18" s="128">
        <v>82</v>
      </c>
      <c r="CR18" s="57">
        <v>3.32</v>
      </c>
      <c r="CS18" s="57">
        <v>32.9</v>
      </c>
      <c r="CT18" s="56">
        <v>199</v>
      </c>
      <c r="CU18" s="56">
        <v>4373</v>
      </c>
      <c r="CV18" s="56">
        <v>22</v>
      </c>
      <c r="CW18" s="56"/>
      <c r="CX18" s="58"/>
      <c r="CY18" s="55">
        <v>1131</v>
      </c>
      <c r="CZ18" s="56">
        <v>2546</v>
      </c>
      <c r="DA18" s="56">
        <v>17</v>
      </c>
      <c r="DB18" s="56"/>
      <c r="DC18" s="56">
        <v>232</v>
      </c>
      <c r="DD18" s="56">
        <v>56</v>
      </c>
      <c r="DE18" s="57">
        <v>4.9000000000000004</v>
      </c>
      <c r="DF18" s="57">
        <v>72.099999999999994</v>
      </c>
      <c r="DG18" s="57">
        <v>2.98</v>
      </c>
      <c r="DH18" s="57">
        <v>28</v>
      </c>
      <c r="DI18" s="56">
        <v>143</v>
      </c>
      <c r="DJ18" s="56">
        <v>5009</v>
      </c>
      <c r="DK18" s="56">
        <v>20</v>
      </c>
      <c r="DL18" s="56"/>
      <c r="DM18" s="58"/>
    </row>
    <row r="19" spans="1:117" x14ac:dyDescent="0.2">
      <c r="A19" s="33">
        <v>17</v>
      </c>
      <c r="B19" s="34" t="s">
        <v>69</v>
      </c>
      <c r="C19" s="116">
        <v>5.0166666666666666</v>
      </c>
      <c r="D19" s="117" t="s">
        <v>415</v>
      </c>
      <c r="E19" s="37">
        <v>3</v>
      </c>
      <c r="F19" s="118">
        <v>34593</v>
      </c>
      <c r="G19" s="119">
        <v>30.63013698630137</v>
      </c>
      <c r="H19" s="39" t="s">
        <v>395</v>
      </c>
      <c r="I19" s="119">
        <v>22.627397260273973</v>
      </c>
      <c r="J19" s="120">
        <v>70</v>
      </c>
      <c r="K19" s="120">
        <v>218</v>
      </c>
      <c r="L19" s="120">
        <v>4.58</v>
      </c>
      <c r="M19" s="59">
        <v>249</v>
      </c>
      <c r="N19" s="121">
        <v>0</v>
      </c>
      <c r="O19" s="122">
        <v>0</v>
      </c>
      <c r="P19" s="122">
        <v>0</v>
      </c>
      <c r="Q19" s="122">
        <v>0.1110576923076923</v>
      </c>
      <c r="R19" s="122">
        <v>0.15311735255158168</v>
      </c>
      <c r="S19" s="42">
        <v>0.15311735255158168</v>
      </c>
      <c r="T19" s="42">
        <v>0.13780561729642352</v>
      </c>
      <c r="U19" s="42">
        <v>3.7028969723371816E-2</v>
      </c>
      <c r="V19" s="42">
        <v>4.3909299852492194E-2</v>
      </c>
      <c r="W19" s="42">
        <v>4.3909299852492194E-2</v>
      </c>
      <c r="X19" s="43">
        <v>3.9518369867242976E-2</v>
      </c>
      <c r="Y19" s="44">
        <v>21.986301369863014</v>
      </c>
      <c r="Z19" s="45">
        <v>99.08880188646431</v>
      </c>
      <c r="AA19" s="45">
        <v>31.276326530612245</v>
      </c>
      <c r="AB19" s="45">
        <v>0.37349397590361444</v>
      </c>
      <c r="AC19" s="45">
        <v>6.7</v>
      </c>
      <c r="AD19" s="45">
        <v>145.80000000000001</v>
      </c>
      <c r="AE19" s="45">
        <v>4</v>
      </c>
      <c r="AF19" s="46">
        <v>46.2</v>
      </c>
      <c r="AG19" s="123">
        <v>1</v>
      </c>
      <c r="AH19" s="49">
        <v>4</v>
      </c>
      <c r="AI19" s="49">
        <v>2</v>
      </c>
      <c r="AJ19" s="49">
        <v>5</v>
      </c>
      <c r="AK19" s="49">
        <v>10</v>
      </c>
      <c r="AL19" s="49">
        <v>5</v>
      </c>
      <c r="AM19" s="49">
        <v>7</v>
      </c>
      <c r="AN19" s="49">
        <v>5</v>
      </c>
      <c r="AO19" s="49">
        <v>1</v>
      </c>
      <c r="AP19" s="124">
        <v>0</v>
      </c>
      <c r="AQ19" s="55"/>
      <c r="AR19" s="56">
        <v>2799</v>
      </c>
      <c r="AS19" s="56"/>
      <c r="AT19" s="56"/>
      <c r="AU19" s="56"/>
      <c r="AV19" s="56"/>
      <c r="AW19" s="56"/>
      <c r="AX19" s="56"/>
      <c r="AY19" s="56"/>
      <c r="AZ19" s="56"/>
      <c r="BA19" s="56"/>
      <c r="BB19" s="56">
        <v>4312</v>
      </c>
      <c r="BC19" s="56"/>
      <c r="BD19" s="56"/>
      <c r="BE19" s="58"/>
      <c r="BF19" s="55"/>
      <c r="BG19" s="56">
        <v>2235</v>
      </c>
      <c r="BH19" s="56"/>
      <c r="BI19" s="56"/>
      <c r="BJ19" s="56"/>
      <c r="BK19" s="56"/>
      <c r="BL19" s="56"/>
      <c r="BM19" s="56"/>
      <c r="BN19" s="56"/>
      <c r="BO19" s="56"/>
      <c r="BP19" s="56"/>
      <c r="BQ19" s="56">
        <v>3599</v>
      </c>
      <c r="BR19" s="56"/>
      <c r="BS19" s="56"/>
      <c r="BT19" s="58"/>
      <c r="BU19" s="55">
        <v>0</v>
      </c>
      <c r="BV19" s="56">
        <v>3395</v>
      </c>
      <c r="BW19" s="56">
        <v>0</v>
      </c>
      <c r="BX19" s="56"/>
      <c r="BY19" s="56">
        <v>0</v>
      </c>
      <c r="BZ19" s="56">
        <v>0</v>
      </c>
      <c r="CA19" s="128">
        <v>0</v>
      </c>
      <c r="CB19" s="128">
        <v>0</v>
      </c>
      <c r="CC19" s="57">
        <v>0</v>
      </c>
      <c r="CD19" s="128">
        <v>0</v>
      </c>
      <c r="CE19" s="56">
        <v>0</v>
      </c>
      <c r="CF19" s="56">
        <v>3149</v>
      </c>
      <c r="CG19" s="56">
        <v>0</v>
      </c>
      <c r="CH19" s="56"/>
      <c r="CI19" s="58"/>
      <c r="CJ19" s="55">
        <v>523</v>
      </c>
      <c r="CK19" s="56">
        <v>1649</v>
      </c>
      <c r="CL19" s="56">
        <v>4</v>
      </c>
      <c r="CM19" s="56"/>
      <c r="CN19" s="56">
        <v>130</v>
      </c>
      <c r="CO19" s="56">
        <v>25</v>
      </c>
      <c r="CP19" s="128">
        <v>4</v>
      </c>
      <c r="CQ19" s="128">
        <v>46.1</v>
      </c>
      <c r="CR19" s="57">
        <v>2.34</v>
      </c>
      <c r="CS19" s="57">
        <v>16.3</v>
      </c>
      <c r="CT19" s="56">
        <v>170</v>
      </c>
      <c r="CU19" s="56">
        <v>4591</v>
      </c>
      <c r="CV19" s="56">
        <v>17</v>
      </c>
      <c r="CW19" s="56"/>
      <c r="CX19" s="58"/>
      <c r="CY19" s="55">
        <v>554</v>
      </c>
      <c r="CZ19" s="56">
        <v>1539</v>
      </c>
      <c r="DA19" s="56">
        <v>9</v>
      </c>
      <c r="DB19" s="56"/>
      <c r="DC19" s="56">
        <v>83</v>
      </c>
      <c r="DD19" s="56">
        <v>31</v>
      </c>
      <c r="DE19" s="57">
        <v>6.7</v>
      </c>
      <c r="DF19" s="57">
        <v>145.80000000000001</v>
      </c>
      <c r="DG19" s="57">
        <v>4</v>
      </c>
      <c r="DH19" s="57">
        <v>46.2</v>
      </c>
      <c r="DI19" s="56">
        <v>128</v>
      </c>
      <c r="DJ19" s="56">
        <v>2915.1</v>
      </c>
      <c r="DK19" s="56">
        <v>13</v>
      </c>
      <c r="DL19" s="56"/>
      <c r="DM19" s="58"/>
    </row>
    <row r="20" spans="1:117" x14ac:dyDescent="0.2">
      <c r="A20" s="33">
        <v>18</v>
      </c>
      <c r="B20" s="34" t="s">
        <v>73</v>
      </c>
      <c r="C20" s="116">
        <v>4.7388888888888889</v>
      </c>
      <c r="D20" s="117" t="s">
        <v>416</v>
      </c>
      <c r="E20" s="37">
        <v>6</v>
      </c>
      <c r="F20" s="118">
        <v>34792</v>
      </c>
      <c r="G20" s="119">
        <v>30.084931506849315</v>
      </c>
      <c r="H20" s="39" t="s">
        <v>395</v>
      </c>
      <c r="I20" s="119">
        <v>22.082191780821919</v>
      </c>
      <c r="J20" s="120">
        <v>72</v>
      </c>
      <c r="K20" s="120">
        <v>211</v>
      </c>
      <c r="L20" s="120">
        <v>4.53</v>
      </c>
      <c r="M20" s="59">
        <v>134</v>
      </c>
      <c r="N20" s="121">
        <v>0.20949452239092831</v>
      </c>
      <c r="O20" s="122">
        <v>0.21162537011064361</v>
      </c>
      <c r="P20" s="122">
        <v>9.3885733377881725E-2</v>
      </c>
      <c r="Q20" s="122">
        <v>0</v>
      </c>
      <c r="R20" s="122">
        <v>0.27852737085582113</v>
      </c>
      <c r="S20" s="42">
        <v>0.27852737085582113</v>
      </c>
      <c r="T20" s="42">
        <v>0.19496915959907479</v>
      </c>
      <c r="U20" s="42">
        <v>0</v>
      </c>
      <c r="V20" s="42">
        <v>2.8760202098717449E-2</v>
      </c>
      <c r="W20" s="42">
        <v>2.8760202098717449E-2</v>
      </c>
      <c r="X20" s="43">
        <v>2.0132141469102215E-2</v>
      </c>
      <c r="Y20" s="44">
        <v>17.424657534246574</v>
      </c>
      <c r="Z20" s="45">
        <v>100.21197996614406</v>
      </c>
      <c r="AA20" s="45">
        <v>28.613618827160494</v>
      </c>
      <c r="AB20" s="45">
        <v>0.23504273504273504</v>
      </c>
      <c r="AC20" s="45">
        <v>5.8</v>
      </c>
      <c r="AD20" s="45">
        <v>77.7</v>
      </c>
      <c r="AE20" s="45">
        <v>3.31</v>
      </c>
      <c r="AF20" s="46">
        <v>43.3</v>
      </c>
      <c r="AG20" s="123">
        <v>3</v>
      </c>
      <c r="AH20" s="49">
        <v>2</v>
      </c>
      <c r="AI20" s="49">
        <v>10</v>
      </c>
      <c r="AJ20" s="49">
        <v>5</v>
      </c>
      <c r="AK20" s="49">
        <v>5</v>
      </c>
      <c r="AL20" s="49">
        <v>2</v>
      </c>
      <c r="AM20" s="49">
        <v>2</v>
      </c>
      <c r="AN20" s="49">
        <v>1</v>
      </c>
      <c r="AO20" s="49">
        <v>4</v>
      </c>
      <c r="AP20" s="124">
        <v>0</v>
      </c>
      <c r="AQ20" s="55">
        <v>775</v>
      </c>
      <c r="AR20" s="56">
        <v>1989</v>
      </c>
      <c r="AS20" s="56"/>
      <c r="AT20" s="56"/>
      <c r="AU20" s="56"/>
      <c r="AV20" s="56"/>
      <c r="AW20" s="56"/>
      <c r="AX20" s="56"/>
      <c r="AY20" s="56"/>
      <c r="AZ20" s="56"/>
      <c r="BA20" s="56">
        <v>315</v>
      </c>
      <c r="BB20" s="56">
        <v>3214</v>
      </c>
      <c r="BC20" s="56">
        <v>27</v>
      </c>
      <c r="BD20" s="56"/>
      <c r="BE20" s="58"/>
      <c r="BF20" s="55">
        <v>1233</v>
      </c>
      <c r="BG20" s="56">
        <v>3475</v>
      </c>
      <c r="BH20" s="56"/>
      <c r="BI20" s="56"/>
      <c r="BJ20" s="56"/>
      <c r="BK20" s="56"/>
      <c r="BL20" s="56"/>
      <c r="BM20" s="56"/>
      <c r="BN20" s="56"/>
      <c r="BO20" s="56"/>
      <c r="BP20" s="56">
        <v>125</v>
      </c>
      <c r="BQ20" s="56">
        <v>2942</v>
      </c>
      <c r="BR20" s="56">
        <v>18</v>
      </c>
      <c r="BS20" s="56"/>
      <c r="BT20" s="58"/>
      <c r="BU20" s="55">
        <v>515</v>
      </c>
      <c r="BV20" s="56">
        <v>2363</v>
      </c>
      <c r="BW20" s="56">
        <v>4</v>
      </c>
      <c r="BX20" s="56"/>
      <c r="BY20" s="56">
        <v>110</v>
      </c>
      <c r="BZ20" s="56">
        <v>12</v>
      </c>
      <c r="CA20" s="128">
        <v>4.7</v>
      </c>
      <c r="CB20" s="128">
        <v>25.3</v>
      </c>
      <c r="CC20" s="57">
        <v>2.4900000000000002</v>
      </c>
      <c r="CD20" s="128">
        <v>22.3</v>
      </c>
      <c r="CE20" s="56">
        <v>47</v>
      </c>
      <c r="CF20" s="56">
        <v>3623</v>
      </c>
      <c r="CG20" s="56">
        <v>8</v>
      </c>
      <c r="CH20" s="56">
        <v>8</v>
      </c>
      <c r="CI20" s="58"/>
      <c r="CJ20" s="55">
        <v>0</v>
      </c>
      <c r="CK20" s="56">
        <v>1668</v>
      </c>
      <c r="CL20" s="56">
        <v>0</v>
      </c>
      <c r="CM20" s="56"/>
      <c r="CN20" s="56">
        <v>0</v>
      </c>
      <c r="CO20" s="56">
        <v>0</v>
      </c>
      <c r="CP20" s="128">
        <v>0</v>
      </c>
      <c r="CQ20" s="128">
        <v>0</v>
      </c>
      <c r="CR20" s="57">
        <v>0</v>
      </c>
      <c r="CS20" s="57">
        <v>0</v>
      </c>
      <c r="CT20" s="56">
        <v>0</v>
      </c>
      <c r="CU20" s="56">
        <v>3854</v>
      </c>
      <c r="CV20" s="56">
        <v>0</v>
      </c>
      <c r="CW20" s="56"/>
      <c r="CX20" s="58"/>
      <c r="CY20" s="55">
        <v>1371</v>
      </c>
      <c r="CZ20" s="56">
        <v>2615</v>
      </c>
      <c r="DA20" s="56">
        <v>12</v>
      </c>
      <c r="DB20" s="56"/>
      <c r="DC20" s="56">
        <v>234</v>
      </c>
      <c r="DD20" s="56">
        <v>55</v>
      </c>
      <c r="DE20" s="57">
        <v>5.8</v>
      </c>
      <c r="DF20" s="57">
        <v>77.7</v>
      </c>
      <c r="DG20" s="57">
        <v>3.31</v>
      </c>
      <c r="DH20" s="57">
        <v>43.3</v>
      </c>
      <c r="DI20" s="56">
        <v>74</v>
      </c>
      <c r="DJ20" s="56">
        <v>2573</v>
      </c>
      <c r="DK20" s="56">
        <v>6</v>
      </c>
      <c r="DL20" s="56">
        <v>7</v>
      </c>
      <c r="DM20" s="58"/>
    </row>
    <row r="21" spans="1:117" ht="15.75" customHeight="1" x14ac:dyDescent="0.2">
      <c r="A21" s="33">
        <v>19</v>
      </c>
      <c r="B21" s="34" t="s">
        <v>82</v>
      </c>
      <c r="C21" s="116">
        <v>4.6333333333333337</v>
      </c>
      <c r="D21" s="117" t="s">
        <v>417</v>
      </c>
      <c r="E21" s="37">
        <v>5</v>
      </c>
      <c r="F21" s="118">
        <v>34216</v>
      </c>
      <c r="G21" s="119">
        <v>31.663013698630138</v>
      </c>
      <c r="H21" s="39" t="s">
        <v>395</v>
      </c>
      <c r="I21" s="119">
        <v>23.660273972602738</v>
      </c>
      <c r="J21" s="120">
        <v>71</v>
      </c>
      <c r="K21" s="120">
        <v>210</v>
      </c>
      <c r="L21" s="120">
        <v>4.41</v>
      </c>
      <c r="M21" s="59">
        <v>121</v>
      </c>
      <c r="N21" s="121">
        <v>0</v>
      </c>
      <c r="O21" s="122">
        <v>0</v>
      </c>
      <c r="P21" s="122">
        <v>0</v>
      </c>
      <c r="Q21" s="122">
        <v>0.11951684678957407</v>
      </c>
      <c r="R21" s="122">
        <v>0.26719056974459726</v>
      </c>
      <c r="S21" s="42">
        <v>0.26719056974459726</v>
      </c>
      <c r="T21" s="42">
        <v>0.22711198428290766</v>
      </c>
      <c r="U21" s="42">
        <v>3.5897435897435895E-2</v>
      </c>
      <c r="V21" s="42">
        <v>3.7983670571529994E-2</v>
      </c>
      <c r="W21" s="42">
        <v>3.7983670571529994E-2</v>
      </c>
      <c r="X21" s="43">
        <v>3.2286119985800492E-2</v>
      </c>
      <c r="Y21" s="44">
        <v>23.019178082191782</v>
      </c>
      <c r="Z21" s="45">
        <v>111.0439578328315</v>
      </c>
      <c r="AA21" s="45">
        <v>29.28585598095616</v>
      </c>
      <c r="AB21" s="45">
        <v>0.14761904761904762</v>
      </c>
      <c r="AC21" s="45">
        <v>6.6</v>
      </c>
      <c r="AD21" s="45">
        <v>54.6</v>
      </c>
      <c r="AE21" s="45">
        <v>3.42</v>
      </c>
      <c r="AF21" s="46">
        <v>48.2</v>
      </c>
      <c r="AG21" s="123">
        <v>4</v>
      </c>
      <c r="AH21" s="49">
        <v>3</v>
      </c>
      <c r="AI21" s="49">
        <v>0</v>
      </c>
      <c r="AJ21" s="49">
        <v>9</v>
      </c>
      <c r="AK21" s="49">
        <v>1</v>
      </c>
      <c r="AL21" s="49">
        <v>5</v>
      </c>
      <c r="AM21" s="49">
        <v>0</v>
      </c>
      <c r="AN21" s="49">
        <v>1</v>
      </c>
      <c r="AO21" s="49">
        <v>4</v>
      </c>
      <c r="AP21" s="124">
        <v>0</v>
      </c>
      <c r="AQ21" s="55"/>
      <c r="AR21" s="56">
        <v>1605</v>
      </c>
      <c r="AS21" s="56"/>
      <c r="AT21" s="56"/>
      <c r="AU21" s="56"/>
      <c r="AV21" s="56"/>
      <c r="AW21" s="56"/>
      <c r="AX21" s="56"/>
      <c r="AY21" s="56"/>
      <c r="AZ21" s="56"/>
      <c r="BA21" s="56"/>
      <c r="BB21" s="56">
        <v>2288</v>
      </c>
      <c r="BC21" s="56"/>
      <c r="BD21" s="56"/>
      <c r="BE21" s="58"/>
      <c r="BF21" s="55"/>
      <c r="BG21" s="56">
        <v>1924</v>
      </c>
      <c r="BH21" s="56"/>
      <c r="BI21" s="56"/>
      <c r="BJ21" s="56"/>
      <c r="BK21" s="56"/>
      <c r="BL21" s="56"/>
      <c r="BM21" s="56"/>
      <c r="BN21" s="56"/>
      <c r="BO21" s="56"/>
      <c r="BP21" s="56"/>
      <c r="BQ21" s="56">
        <v>2835</v>
      </c>
      <c r="BR21" s="56"/>
      <c r="BS21" s="56"/>
      <c r="BT21" s="58"/>
      <c r="BU21" s="55">
        <v>0</v>
      </c>
      <c r="BV21" s="56">
        <v>2475</v>
      </c>
      <c r="BW21" s="56">
        <v>0</v>
      </c>
      <c r="BX21" s="56"/>
      <c r="BY21" s="56">
        <v>0</v>
      </c>
      <c r="BZ21" s="56">
        <v>0</v>
      </c>
      <c r="CA21" s="128">
        <v>0</v>
      </c>
      <c r="CB21" s="128">
        <v>0</v>
      </c>
      <c r="CC21" s="57">
        <v>0</v>
      </c>
      <c r="CD21" s="128">
        <v>0</v>
      </c>
      <c r="CE21" s="56">
        <v>0</v>
      </c>
      <c r="CF21" s="56">
        <v>2570</v>
      </c>
      <c r="CG21" s="56">
        <v>0</v>
      </c>
      <c r="CH21" s="56"/>
      <c r="CI21" s="58"/>
      <c r="CJ21" s="55">
        <v>480</v>
      </c>
      <c r="CK21" s="56">
        <v>2379</v>
      </c>
      <c r="CL21" s="56">
        <v>3</v>
      </c>
      <c r="CM21" s="56"/>
      <c r="CN21" s="56">
        <v>105</v>
      </c>
      <c r="CO21" s="56">
        <v>12</v>
      </c>
      <c r="CP21" s="128">
        <v>4.5999999999999996</v>
      </c>
      <c r="CQ21" s="128">
        <v>35.799999999999997</v>
      </c>
      <c r="CR21" s="57">
        <v>2.77</v>
      </c>
      <c r="CS21" s="57">
        <v>16.5</v>
      </c>
      <c r="CT21" s="56">
        <v>84</v>
      </c>
      <c r="CU21" s="56">
        <v>2340</v>
      </c>
      <c r="CV21" s="56">
        <v>11</v>
      </c>
      <c r="CW21" s="56"/>
      <c r="CX21" s="58"/>
      <c r="CY21" s="55">
        <v>1389</v>
      </c>
      <c r="CZ21" s="56">
        <v>2782</v>
      </c>
      <c r="DA21" s="56">
        <v>10</v>
      </c>
      <c r="DB21" s="56"/>
      <c r="DC21" s="56">
        <v>210</v>
      </c>
      <c r="DD21" s="56">
        <v>31</v>
      </c>
      <c r="DE21" s="57">
        <v>6.6</v>
      </c>
      <c r="DF21" s="57">
        <v>54.6</v>
      </c>
      <c r="DG21" s="57">
        <v>3.42</v>
      </c>
      <c r="DH21" s="57">
        <v>48.2</v>
      </c>
      <c r="DI21" s="56">
        <v>107</v>
      </c>
      <c r="DJ21" s="56">
        <v>2817</v>
      </c>
      <c r="DK21" s="56">
        <v>9</v>
      </c>
      <c r="DL21" s="56"/>
      <c r="DM21" s="58"/>
    </row>
    <row r="22" spans="1:117" ht="15.75" customHeight="1" x14ac:dyDescent="0.2">
      <c r="A22" s="33">
        <v>20</v>
      </c>
      <c r="B22" s="34" t="s">
        <v>77</v>
      </c>
      <c r="C22" s="116">
        <v>4.5055555555555555</v>
      </c>
      <c r="D22" s="117" t="s">
        <v>418</v>
      </c>
      <c r="E22" s="37">
        <v>7</v>
      </c>
      <c r="F22" s="118">
        <v>35008</v>
      </c>
      <c r="G22" s="119">
        <v>29.493150684931507</v>
      </c>
      <c r="H22" s="39" t="s">
        <v>385</v>
      </c>
      <c r="I22" s="119">
        <v>21.490410958904111</v>
      </c>
      <c r="J22" s="120">
        <v>71</v>
      </c>
      <c r="K22" s="120">
        <v>219</v>
      </c>
      <c r="L22" s="120">
        <v>4.54</v>
      </c>
      <c r="M22" s="59">
        <v>156</v>
      </c>
      <c r="N22" s="121">
        <v>0</v>
      </c>
      <c r="O22" s="122">
        <v>0</v>
      </c>
      <c r="P22" s="122">
        <v>0.2185517392255524</v>
      </c>
      <c r="Q22" s="122">
        <v>0.41427911275415896</v>
      </c>
      <c r="R22" s="122">
        <v>0.31801712779973651</v>
      </c>
      <c r="S22" s="42">
        <v>0.36614812027694776</v>
      </c>
      <c r="T22" s="42">
        <v>0.23799627818001606</v>
      </c>
      <c r="U22" s="42">
        <v>6.7645749888740545E-2</v>
      </c>
      <c r="V22" s="42">
        <v>2.0891799189273464E-2</v>
      </c>
      <c r="W22" s="42">
        <v>4.4268774539007003E-2</v>
      </c>
      <c r="X22" s="43">
        <v>2.8774703450354551E-2</v>
      </c>
      <c r="Y22" s="44">
        <v>18.835616438356166</v>
      </c>
      <c r="Z22" s="45">
        <v>103.09810886730278</v>
      </c>
      <c r="AA22" s="45">
        <v>30.540964094425711</v>
      </c>
      <c r="AB22" s="45">
        <v>0.14040114613180515</v>
      </c>
      <c r="AC22" s="45">
        <v>5.8</v>
      </c>
      <c r="AD22" s="45">
        <v>55.1</v>
      </c>
      <c r="AE22" s="45">
        <v>3.19</v>
      </c>
      <c r="AF22" s="46">
        <v>50.9</v>
      </c>
      <c r="AG22" s="123">
        <v>5</v>
      </c>
      <c r="AH22" s="49">
        <v>3</v>
      </c>
      <c r="AI22" s="49">
        <v>9</v>
      </c>
      <c r="AJ22" s="49">
        <v>6</v>
      </c>
      <c r="AK22" s="49">
        <v>1</v>
      </c>
      <c r="AL22" s="49">
        <v>2</v>
      </c>
      <c r="AM22" s="49">
        <v>0</v>
      </c>
      <c r="AN22" s="49">
        <v>0</v>
      </c>
      <c r="AO22" s="49">
        <v>3</v>
      </c>
      <c r="AP22" s="124">
        <v>0</v>
      </c>
      <c r="AQ22" s="55"/>
      <c r="AR22" s="56">
        <v>1492</v>
      </c>
      <c r="AS22" s="56"/>
      <c r="AT22" s="56"/>
      <c r="AU22" s="56"/>
      <c r="AV22" s="56"/>
      <c r="AW22" s="56"/>
      <c r="AX22" s="56"/>
      <c r="AY22" s="56"/>
      <c r="AZ22" s="56"/>
      <c r="BA22" s="56"/>
      <c r="BB22" s="56">
        <v>3180</v>
      </c>
      <c r="BC22" s="56"/>
      <c r="BD22" s="56"/>
      <c r="BE22" s="58"/>
      <c r="BF22" s="55"/>
      <c r="BG22" s="56">
        <v>2285</v>
      </c>
      <c r="BH22" s="56"/>
      <c r="BI22" s="56"/>
      <c r="BJ22" s="56"/>
      <c r="BK22" s="56"/>
      <c r="BL22" s="56"/>
      <c r="BM22" s="56"/>
      <c r="BN22" s="56"/>
      <c r="BO22" s="56"/>
      <c r="BP22" s="56"/>
      <c r="BQ22" s="56">
        <v>3389</v>
      </c>
      <c r="BR22" s="56"/>
      <c r="BS22" s="56"/>
      <c r="BT22" s="58"/>
      <c r="BU22" s="55">
        <v>794</v>
      </c>
      <c r="BV22" s="56">
        <v>1838</v>
      </c>
      <c r="BW22" s="56">
        <v>7</v>
      </c>
      <c r="BX22" s="56"/>
      <c r="BY22" s="56">
        <v>143</v>
      </c>
      <c r="BZ22" s="56">
        <v>19</v>
      </c>
      <c r="CA22" s="128">
        <v>5.6</v>
      </c>
      <c r="CB22" s="128">
        <v>34.5</v>
      </c>
      <c r="CC22" s="57">
        <v>2.4500000000000002</v>
      </c>
      <c r="CD22" s="128">
        <v>50.9</v>
      </c>
      <c r="CE22" s="56">
        <v>205</v>
      </c>
      <c r="CF22" s="56">
        <v>2733</v>
      </c>
      <c r="CG22" s="56">
        <v>13</v>
      </c>
      <c r="CH22" s="56"/>
      <c r="CI22" s="58"/>
      <c r="CJ22" s="55">
        <v>1641</v>
      </c>
      <c r="CK22" s="56">
        <v>2081</v>
      </c>
      <c r="CL22" s="56">
        <v>5</v>
      </c>
      <c r="CM22" s="56"/>
      <c r="CN22" s="56">
        <v>281</v>
      </c>
      <c r="CO22" s="56">
        <v>46</v>
      </c>
      <c r="CP22" s="128">
        <v>5.8</v>
      </c>
      <c r="CQ22" s="128">
        <v>55.1</v>
      </c>
      <c r="CR22" s="57">
        <v>3.19</v>
      </c>
      <c r="CS22" s="57">
        <v>45.3</v>
      </c>
      <c r="CT22" s="56">
        <v>152</v>
      </c>
      <c r="CU22" s="56">
        <v>2247</v>
      </c>
      <c r="CV22" s="56">
        <v>20</v>
      </c>
      <c r="CW22" s="56"/>
      <c r="CX22" s="58"/>
      <c r="CY22" s="55">
        <v>1864</v>
      </c>
      <c r="CZ22" s="56">
        <v>2865</v>
      </c>
      <c r="DA22" s="56">
        <v>22</v>
      </c>
      <c r="DB22" s="56"/>
      <c r="DC22" s="56">
        <v>349</v>
      </c>
      <c r="DD22" s="56">
        <v>49</v>
      </c>
      <c r="DE22" s="57">
        <v>5.3</v>
      </c>
      <c r="DF22" s="57">
        <v>40.700000000000003</v>
      </c>
      <c r="DG22" s="57">
        <v>2.91</v>
      </c>
      <c r="DH22" s="57">
        <v>42.8</v>
      </c>
      <c r="DI22" s="56">
        <v>67</v>
      </c>
      <c r="DJ22" s="56">
        <v>3207</v>
      </c>
      <c r="DK22" s="56">
        <v>8</v>
      </c>
      <c r="DL22" s="56"/>
      <c r="DM22" s="58"/>
    </row>
    <row r="23" spans="1:117" ht="15.75" customHeight="1" x14ac:dyDescent="0.2">
      <c r="A23" s="33">
        <v>21</v>
      </c>
      <c r="B23" s="34" t="s">
        <v>79</v>
      </c>
      <c r="C23" s="116">
        <v>4.3722222222222218</v>
      </c>
      <c r="D23" s="117" t="s">
        <v>419</v>
      </c>
      <c r="E23" s="37">
        <v>4</v>
      </c>
      <c r="F23" s="118">
        <v>34580</v>
      </c>
      <c r="G23" s="119">
        <v>30.665753424657535</v>
      </c>
      <c r="H23" s="39" t="s">
        <v>395</v>
      </c>
      <c r="I23" s="119">
        <v>22.663013698630138</v>
      </c>
      <c r="J23" s="120">
        <v>69</v>
      </c>
      <c r="K23" s="120">
        <v>196</v>
      </c>
      <c r="L23" s="120">
        <v>4.37</v>
      </c>
      <c r="M23" s="59">
        <v>179</v>
      </c>
      <c r="N23" s="121">
        <v>0</v>
      </c>
      <c r="O23" s="122">
        <v>0.11872063606794363</v>
      </c>
      <c r="P23" s="122">
        <v>0</v>
      </c>
      <c r="Q23" s="122">
        <v>8.068065131289423E-2</v>
      </c>
      <c r="R23" s="122">
        <v>0.1559488347643245</v>
      </c>
      <c r="S23" s="42">
        <v>0.1559488347643245</v>
      </c>
      <c r="T23" s="42">
        <v>0.14035395128789205</v>
      </c>
      <c r="U23" s="42">
        <v>4.1088435374149662E-2</v>
      </c>
      <c r="V23" s="42">
        <v>6.822356336919444E-2</v>
      </c>
      <c r="W23" s="42">
        <v>6.822356336919444E-2</v>
      </c>
      <c r="X23" s="43">
        <v>6.1401207032274994E-2</v>
      </c>
      <c r="Y23" s="44">
        <v>22.021917808219179</v>
      </c>
      <c r="Z23" s="45">
        <v>107.48808340197904</v>
      </c>
      <c r="AA23" s="45">
        <v>28.940978785969335</v>
      </c>
      <c r="AB23" s="45">
        <v>0.21848739495798319</v>
      </c>
      <c r="AC23" s="45">
        <v>6</v>
      </c>
      <c r="AD23" s="45">
        <v>66.900000000000006</v>
      </c>
      <c r="AE23" s="45">
        <v>3.32</v>
      </c>
      <c r="AF23" s="46">
        <v>49.1</v>
      </c>
      <c r="AG23" s="123">
        <v>1</v>
      </c>
      <c r="AH23" s="49">
        <v>6</v>
      </c>
      <c r="AI23" s="49">
        <v>1</v>
      </c>
      <c r="AJ23" s="49">
        <v>8</v>
      </c>
      <c r="AK23" s="49">
        <v>4</v>
      </c>
      <c r="AL23" s="49">
        <v>3</v>
      </c>
      <c r="AM23" s="49">
        <v>1</v>
      </c>
      <c r="AN23" s="49">
        <v>1</v>
      </c>
      <c r="AO23" s="49">
        <v>3</v>
      </c>
      <c r="AP23" s="124">
        <v>0</v>
      </c>
      <c r="AQ23" s="55"/>
      <c r="AR23" s="56">
        <v>2326</v>
      </c>
      <c r="AS23" s="56"/>
      <c r="AT23" s="56"/>
      <c r="AU23" s="56"/>
      <c r="AV23" s="56"/>
      <c r="AW23" s="56"/>
      <c r="AX23" s="56"/>
      <c r="AY23" s="56"/>
      <c r="AZ23" s="56"/>
      <c r="BA23" s="56"/>
      <c r="BB23" s="56">
        <v>3501</v>
      </c>
      <c r="BC23" s="56"/>
      <c r="BD23" s="56"/>
      <c r="BE23" s="58"/>
      <c r="BF23" s="55">
        <v>533</v>
      </c>
      <c r="BG23" s="56">
        <v>1928</v>
      </c>
      <c r="BH23" s="56"/>
      <c r="BI23" s="56"/>
      <c r="BJ23" s="56"/>
      <c r="BK23" s="56"/>
      <c r="BL23" s="56"/>
      <c r="BM23" s="56"/>
      <c r="BN23" s="56"/>
      <c r="BO23" s="56"/>
      <c r="BP23" s="56">
        <v>124</v>
      </c>
      <c r="BQ23" s="56">
        <v>3606</v>
      </c>
      <c r="BR23" s="56">
        <v>10</v>
      </c>
      <c r="BS23" s="56"/>
      <c r="BT23" s="58"/>
      <c r="BU23" s="55">
        <v>0</v>
      </c>
      <c r="BV23" s="56">
        <v>1973</v>
      </c>
      <c r="BW23" s="56">
        <v>3</v>
      </c>
      <c r="BX23" s="56"/>
      <c r="BY23" s="56">
        <v>119</v>
      </c>
      <c r="BZ23" s="56">
        <v>11</v>
      </c>
      <c r="CA23" s="128">
        <v>4.9000000000000004</v>
      </c>
      <c r="CB23" s="128">
        <v>29.2</v>
      </c>
      <c r="CC23" s="57">
        <v>2.21</v>
      </c>
      <c r="CD23" s="128">
        <v>14.5</v>
      </c>
      <c r="CE23" s="56">
        <v>0</v>
      </c>
      <c r="CF23" s="56">
        <v>3614</v>
      </c>
      <c r="CG23" s="56">
        <v>25</v>
      </c>
      <c r="CH23" s="56"/>
      <c r="CI23" s="58"/>
      <c r="CJ23" s="55">
        <v>399</v>
      </c>
      <c r="CK23" s="56">
        <v>3142</v>
      </c>
      <c r="CL23" s="56">
        <v>5</v>
      </c>
      <c r="CM23" s="56"/>
      <c r="CN23" s="56">
        <v>66</v>
      </c>
      <c r="CO23" s="56">
        <v>14</v>
      </c>
      <c r="CP23" s="128">
        <v>6</v>
      </c>
      <c r="CQ23" s="128">
        <v>60.3</v>
      </c>
      <c r="CR23" s="57">
        <v>3.32</v>
      </c>
      <c r="CS23" s="57">
        <v>49.1</v>
      </c>
      <c r="CT23" s="56">
        <v>151</v>
      </c>
      <c r="CU23" s="56">
        <v>3675</v>
      </c>
      <c r="CV23" s="56">
        <v>11</v>
      </c>
      <c r="CW23" s="56"/>
      <c r="CX23" s="58"/>
      <c r="CY23" s="55">
        <v>630</v>
      </c>
      <c r="CZ23" s="56">
        <v>1896</v>
      </c>
      <c r="DA23" s="56">
        <v>7</v>
      </c>
      <c r="DB23" s="56"/>
      <c r="DC23" s="56">
        <v>119</v>
      </c>
      <c r="DD23" s="56">
        <v>26</v>
      </c>
      <c r="DE23" s="57">
        <v>5.3</v>
      </c>
      <c r="DF23" s="57">
        <v>66.900000000000006</v>
      </c>
      <c r="DG23" s="57">
        <v>2.93</v>
      </c>
      <c r="DH23" s="57">
        <v>41.1</v>
      </c>
      <c r="DI23" s="56">
        <v>260</v>
      </c>
      <c r="DJ23" s="56">
        <v>3811</v>
      </c>
      <c r="DK23" s="56">
        <v>30</v>
      </c>
      <c r="DL23" s="56"/>
      <c r="DM23" s="58"/>
    </row>
    <row r="24" spans="1:117" ht="15.75" customHeight="1" x14ac:dyDescent="0.2">
      <c r="A24" s="33">
        <v>22</v>
      </c>
      <c r="B24" s="34" t="s">
        <v>342</v>
      </c>
      <c r="C24" s="116">
        <v>3.9000000000000004</v>
      </c>
      <c r="D24" s="117" t="s">
        <v>420</v>
      </c>
      <c r="E24" s="37">
        <v>2</v>
      </c>
      <c r="F24" s="118">
        <v>34640</v>
      </c>
      <c r="G24" s="119">
        <v>30.5013698630137</v>
      </c>
      <c r="H24" s="39" t="s">
        <v>395</v>
      </c>
      <c r="I24" s="119">
        <v>22.4986301369863</v>
      </c>
      <c r="J24" s="120">
        <v>70</v>
      </c>
      <c r="K24" s="120">
        <v>221</v>
      </c>
      <c r="L24" s="120">
        <v>4.68</v>
      </c>
      <c r="M24" s="59">
        <v>0</v>
      </c>
      <c r="N24" s="121">
        <v>0</v>
      </c>
      <c r="O24" s="122">
        <v>8.8945768677011677E-2</v>
      </c>
      <c r="P24" s="122">
        <v>0.16301035953686777</v>
      </c>
      <c r="Q24" s="122">
        <v>4.9979683055668425E-2</v>
      </c>
      <c r="R24" s="122">
        <v>0.27719626168224298</v>
      </c>
      <c r="S24" s="42">
        <v>0.27719626168224298</v>
      </c>
      <c r="T24" s="42">
        <v>0.27719626168224298</v>
      </c>
      <c r="U24" s="42">
        <v>6.7385444743935314E-3</v>
      </c>
      <c r="V24" s="42">
        <v>5.3849222177901876E-2</v>
      </c>
      <c r="W24" s="42">
        <v>5.3849222177901876E-2</v>
      </c>
      <c r="X24" s="43">
        <v>5.3849222177901876E-2</v>
      </c>
      <c r="Y24" s="44">
        <v>19.843835616438355</v>
      </c>
      <c r="Z24" s="45">
        <v>92.138016140256411</v>
      </c>
      <c r="AA24" s="45">
        <v>31.70673469387755</v>
      </c>
      <c r="AB24" s="45">
        <v>0.1492063492063492</v>
      </c>
      <c r="AC24" s="45">
        <v>6.5</v>
      </c>
      <c r="AD24" s="45">
        <v>55.4</v>
      </c>
      <c r="AE24" s="45">
        <v>2.77</v>
      </c>
      <c r="AF24" s="46">
        <v>45.7</v>
      </c>
      <c r="AG24" s="123">
        <v>7</v>
      </c>
      <c r="AH24" s="49">
        <v>6</v>
      </c>
      <c r="AI24" s="49">
        <v>5</v>
      </c>
      <c r="AJ24" s="49">
        <v>2</v>
      </c>
      <c r="AK24" s="49">
        <v>1</v>
      </c>
      <c r="AL24" s="49">
        <v>5</v>
      </c>
      <c r="AM24" s="49">
        <v>0</v>
      </c>
      <c r="AN24" s="49">
        <v>0</v>
      </c>
      <c r="AO24" s="49">
        <v>0</v>
      </c>
      <c r="AP24" s="124">
        <v>0.25</v>
      </c>
      <c r="AQ24" s="55"/>
      <c r="AR24" s="56">
        <v>3309</v>
      </c>
      <c r="AS24" s="56"/>
      <c r="AT24" s="56"/>
      <c r="AU24" s="56"/>
      <c r="AV24" s="56"/>
      <c r="AW24" s="56"/>
      <c r="AX24" s="56"/>
      <c r="AY24" s="56"/>
      <c r="AZ24" s="56"/>
      <c r="BA24" s="56"/>
      <c r="BB24" s="56">
        <v>2197</v>
      </c>
      <c r="BC24" s="56"/>
      <c r="BD24" s="56"/>
      <c r="BE24" s="58"/>
      <c r="BF24" s="55">
        <v>547</v>
      </c>
      <c r="BG24" s="56">
        <v>3689</v>
      </c>
      <c r="BH24" s="56"/>
      <c r="BI24" s="56"/>
      <c r="BJ24" s="56"/>
      <c r="BK24" s="56"/>
      <c r="BL24" s="56"/>
      <c r="BM24" s="56"/>
      <c r="BN24" s="56"/>
      <c r="BO24" s="56"/>
      <c r="BP24" s="56">
        <v>9</v>
      </c>
      <c r="BQ24" s="56">
        <v>2562</v>
      </c>
      <c r="BR24" s="56">
        <v>9</v>
      </c>
      <c r="BS24" s="56"/>
      <c r="BT24" s="58"/>
      <c r="BU24" s="55">
        <v>951</v>
      </c>
      <c r="BV24" s="56">
        <v>4482</v>
      </c>
      <c r="BW24" s="56">
        <v>9</v>
      </c>
      <c r="BX24" s="56"/>
      <c r="BY24" s="56">
        <v>147</v>
      </c>
      <c r="BZ24" s="56">
        <v>20</v>
      </c>
      <c r="CA24" s="128">
        <v>6.5</v>
      </c>
      <c r="CB24" s="128">
        <v>42.1</v>
      </c>
      <c r="CC24" s="57">
        <v>2.71</v>
      </c>
      <c r="CD24" s="128">
        <v>45.7</v>
      </c>
      <c r="CE24" s="56">
        <v>119</v>
      </c>
      <c r="CF24" s="56">
        <v>2082</v>
      </c>
      <c r="CG24" s="56">
        <v>14</v>
      </c>
      <c r="CH24" s="56"/>
      <c r="CI24" s="58"/>
      <c r="CJ24" s="55">
        <v>226</v>
      </c>
      <c r="CK24" s="56">
        <v>1954</v>
      </c>
      <c r="CL24" s="56">
        <v>5</v>
      </c>
      <c r="CM24" s="56"/>
      <c r="CN24" s="56">
        <v>48</v>
      </c>
      <c r="CO24" s="56">
        <v>10</v>
      </c>
      <c r="CP24" s="128">
        <v>4.7</v>
      </c>
      <c r="CQ24" s="128">
        <v>55.4</v>
      </c>
      <c r="CR24" s="57">
        <v>2.77</v>
      </c>
      <c r="CS24" s="57">
        <v>35</v>
      </c>
      <c r="CT24" s="56">
        <v>20</v>
      </c>
      <c r="CU24" s="56">
        <v>2968</v>
      </c>
      <c r="CV24" s="56">
        <v>2</v>
      </c>
      <c r="CW24" s="56"/>
      <c r="CX24" s="58"/>
      <c r="CY24" s="55">
        <v>1348</v>
      </c>
      <c r="CZ24" s="56">
        <v>2843</v>
      </c>
      <c r="DA24" s="56">
        <v>15</v>
      </c>
      <c r="DB24" s="56"/>
      <c r="DC24" s="56">
        <v>315</v>
      </c>
      <c r="DD24" s="56">
        <v>47</v>
      </c>
      <c r="DE24" s="57">
        <v>4.3</v>
      </c>
      <c r="DF24" s="57">
        <v>41.5</v>
      </c>
      <c r="DG24" s="57">
        <v>2.76</v>
      </c>
      <c r="DH24" s="57">
        <v>29.4</v>
      </c>
      <c r="DI24" s="56">
        <v>135</v>
      </c>
      <c r="DJ24" s="56">
        <v>2507</v>
      </c>
      <c r="DK24" s="56">
        <v>11</v>
      </c>
      <c r="DL24" s="56"/>
      <c r="DM24" s="58"/>
    </row>
    <row r="25" spans="1:117" ht="15.75" customHeight="1" x14ac:dyDescent="0.2">
      <c r="A25" s="33">
        <v>23</v>
      </c>
      <c r="B25" s="34" t="s">
        <v>85</v>
      </c>
      <c r="C25" s="116">
        <v>3.8555555555555561</v>
      </c>
      <c r="D25" s="117" t="s">
        <v>421</v>
      </c>
      <c r="E25" s="37">
        <v>7</v>
      </c>
      <c r="F25" s="118">
        <v>34480</v>
      </c>
      <c r="G25" s="119">
        <v>30.93972602739726</v>
      </c>
      <c r="H25" s="39" t="s">
        <v>395</v>
      </c>
      <c r="I25" s="119">
        <v>22.936986301369863</v>
      </c>
      <c r="J25" s="120">
        <v>71</v>
      </c>
      <c r="K25" s="120">
        <v>230</v>
      </c>
      <c r="L25" s="120">
        <v>4.3899999999999997</v>
      </c>
      <c r="M25" s="59">
        <v>238</v>
      </c>
      <c r="N25" s="121">
        <v>0</v>
      </c>
      <c r="O25" s="122">
        <v>0</v>
      </c>
      <c r="P25" s="122">
        <v>0</v>
      </c>
      <c r="Q25" s="122">
        <v>0.20547945205479451</v>
      </c>
      <c r="R25" s="122">
        <v>5.9136212624584718E-2</v>
      </c>
      <c r="S25" s="42">
        <v>0.13230783233968962</v>
      </c>
      <c r="T25" s="42">
        <v>8.6000091020798253E-2</v>
      </c>
      <c r="U25" s="42">
        <v>3.3682634730538923E-3</v>
      </c>
      <c r="V25" s="42">
        <v>3.2401782098015392E-3</v>
      </c>
      <c r="W25" s="42">
        <v>3.3042208414277158E-3</v>
      </c>
      <c r="X25" s="43">
        <v>2.1477435469280152E-3</v>
      </c>
      <c r="Y25" s="44">
        <v>21.279452054794522</v>
      </c>
      <c r="Z25" s="45">
        <v>123.85106650016921</v>
      </c>
      <c r="AA25" s="45">
        <v>32.074985121999603</v>
      </c>
      <c r="AB25" s="45">
        <v>0.24324324324324326</v>
      </c>
      <c r="AC25" s="45">
        <v>7</v>
      </c>
      <c r="AD25" s="45">
        <v>122.3</v>
      </c>
      <c r="AE25" s="45">
        <v>5.16</v>
      </c>
      <c r="AF25" s="46">
        <v>53.3</v>
      </c>
      <c r="AG25" s="123">
        <v>0</v>
      </c>
      <c r="AH25" s="49">
        <v>0</v>
      </c>
      <c r="AI25" s="49">
        <v>2</v>
      </c>
      <c r="AJ25" s="49">
        <v>10</v>
      </c>
      <c r="AK25" s="49">
        <v>6</v>
      </c>
      <c r="AL25" s="49">
        <v>6</v>
      </c>
      <c r="AM25" s="49">
        <v>6</v>
      </c>
      <c r="AN25" s="49">
        <v>9</v>
      </c>
      <c r="AO25" s="49">
        <v>1</v>
      </c>
      <c r="AP25" s="124">
        <v>0</v>
      </c>
      <c r="AQ25" s="55"/>
      <c r="AR25" s="56">
        <v>2653</v>
      </c>
      <c r="AS25" s="56"/>
      <c r="AT25" s="56"/>
      <c r="AU25" s="56"/>
      <c r="AV25" s="56"/>
      <c r="AW25" s="56"/>
      <c r="AX25" s="56"/>
      <c r="AY25" s="56"/>
      <c r="AZ25" s="56"/>
      <c r="BA25" s="56"/>
      <c r="BB25" s="56">
        <v>3445</v>
      </c>
      <c r="BC25" s="56"/>
      <c r="BD25" s="56"/>
      <c r="BE25" s="58"/>
      <c r="BF25" s="55"/>
      <c r="BG25" s="56">
        <v>2493</v>
      </c>
      <c r="BH25" s="56"/>
      <c r="BI25" s="56"/>
      <c r="BJ25" s="56"/>
      <c r="BK25" s="56"/>
      <c r="BL25" s="56"/>
      <c r="BM25" s="56"/>
      <c r="BN25" s="56"/>
      <c r="BO25" s="56"/>
      <c r="BP25" s="56"/>
      <c r="BQ25" s="56">
        <v>3268</v>
      </c>
      <c r="BR25" s="56"/>
      <c r="BS25" s="56"/>
      <c r="BT25" s="58"/>
      <c r="BU25" s="55">
        <v>0</v>
      </c>
      <c r="BV25" s="56">
        <v>2521</v>
      </c>
      <c r="BW25" s="56">
        <v>0</v>
      </c>
      <c r="BX25" s="56"/>
      <c r="BY25" s="56">
        <v>0</v>
      </c>
      <c r="BZ25" s="56">
        <v>0</v>
      </c>
      <c r="CA25" s="128">
        <v>0</v>
      </c>
      <c r="CB25" s="128">
        <v>0</v>
      </c>
      <c r="CC25" s="57">
        <v>0</v>
      </c>
      <c r="CD25" s="128">
        <v>0</v>
      </c>
      <c r="CE25" s="56">
        <v>0</v>
      </c>
      <c r="CF25" s="56">
        <v>2782</v>
      </c>
      <c r="CG25" s="56">
        <v>0</v>
      </c>
      <c r="CH25" s="56"/>
      <c r="CI25" s="58"/>
      <c r="CJ25" s="55">
        <v>981</v>
      </c>
      <c r="CK25" s="56">
        <v>2146</v>
      </c>
      <c r="CL25" s="56">
        <v>9</v>
      </c>
      <c r="CM25" s="56"/>
      <c r="CN25" s="56">
        <v>165</v>
      </c>
      <c r="CO25" s="56">
        <v>24</v>
      </c>
      <c r="CP25" s="128">
        <v>5.9</v>
      </c>
      <c r="CQ25" s="128">
        <v>41.2</v>
      </c>
      <c r="CR25" s="57">
        <v>2.85</v>
      </c>
      <c r="CS25" s="57">
        <v>40.9</v>
      </c>
      <c r="CT25" s="56">
        <v>9</v>
      </c>
      <c r="CU25" s="56">
        <v>2672</v>
      </c>
      <c r="CV25" s="56">
        <v>1</v>
      </c>
      <c r="CW25" s="56"/>
      <c r="CX25" s="58"/>
      <c r="CY25" s="55">
        <v>259</v>
      </c>
      <c r="CZ25" s="56">
        <v>2046</v>
      </c>
      <c r="DA25" s="56">
        <v>3</v>
      </c>
      <c r="DB25" s="56"/>
      <c r="DC25" s="56">
        <v>37</v>
      </c>
      <c r="DD25" s="56">
        <v>9</v>
      </c>
      <c r="DE25" s="57">
        <v>7</v>
      </c>
      <c r="DF25" s="57">
        <v>122.3</v>
      </c>
      <c r="DG25" s="57">
        <v>5.16</v>
      </c>
      <c r="DH25" s="57">
        <v>53.3</v>
      </c>
      <c r="DI25" s="56">
        <v>8</v>
      </c>
      <c r="DJ25" s="56">
        <v>2469</v>
      </c>
      <c r="DK25" s="56">
        <v>1</v>
      </c>
      <c r="DL25" s="56"/>
      <c r="DM25" s="58"/>
    </row>
    <row r="26" spans="1:117" ht="15.75" customHeight="1" x14ac:dyDescent="0.2">
      <c r="A26" s="33">
        <v>24</v>
      </c>
      <c r="B26" s="34" t="s">
        <v>345</v>
      </c>
      <c r="C26" s="116">
        <v>3.8388888888888886</v>
      </c>
      <c r="D26" s="117" t="s">
        <v>422</v>
      </c>
      <c r="E26" s="37">
        <v>4</v>
      </c>
      <c r="F26" s="118">
        <v>34580</v>
      </c>
      <c r="G26" s="119">
        <v>30.665753424657535</v>
      </c>
      <c r="H26" s="39" t="s">
        <v>395</v>
      </c>
      <c r="I26" s="119">
        <v>22.663013698630138</v>
      </c>
      <c r="J26" s="120">
        <v>68</v>
      </c>
      <c r="K26" s="120">
        <v>207</v>
      </c>
      <c r="L26" s="120">
        <v>4.66</v>
      </c>
      <c r="M26" s="59">
        <v>252</v>
      </c>
      <c r="N26" s="121">
        <v>0</v>
      </c>
      <c r="O26" s="122">
        <v>8.7773647253201151E-2</v>
      </c>
      <c r="P26" s="122">
        <v>0.16814159292035399</v>
      </c>
      <c r="Q26" s="122">
        <v>0.19396310788149804</v>
      </c>
      <c r="R26" s="122">
        <v>0.26362460742656568</v>
      </c>
      <c r="S26" s="42">
        <v>0.26362460742656568</v>
      </c>
      <c r="T26" s="42">
        <v>0.23726214668390913</v>
      </c>
      <c r="U26" s="42">
        <v>6.3138686131386859E-2</v>
      </c>
      <c r="V26" s="42">
        <v>7.6263671297664801E-2</v>
      </c>
      <c r="W26" s="42">
        <v>7.6263671297664801E-2</v>
      </c>
      <c r="X26" s="43">
        <v>6.8637304167898316E-2</v>
      </c>
      <c r="Y26" s="44">
        <v>20.008219178082193</v>
      </c>
      <c r="Z26" s="45">
        <v>87.792350022710849</v>
      </c>
      <c r="AA26" s="45">
        <v>31.470804498269896</v>
      </c>
      <c r="AB26" s="45">
        <v>0.16935483870967741</v>
      </c>
      <c r="AC26" s="45">
        <v>6.5</v>
      </c>
      <c r="AD26" s="45">
        <v>48.9</v>
      </c>
      <c r="AE26" s="45">
        <v>2.97</v>
      </c>
      <c r="AF26" s="46">
        <v>46.7</v>
      </c>
      <c r="AG26" s="123">
        <v>5</v>
      </c>
      <c r="AH26" s="49">
        <v>7</v>
      </c>
      <c r="AI26" s="49">
        <v>5</v>
      </c>
      <c r="AJ26" s="49">
        <v>1</v>
      </c>
      <c r="AK26" s="49">
        <v>2</v>
      </c>
      <c r="AL26" s="49">
        <v>5</v>
      </c>
      <c r="AM26" s="49">
        <v>0</v>
      </c>
      <c r="AN26" s="49">
        <v>0</v>
      </c>
      <c r="AO26" s="49">
        <v>1</v>
      </c>
      <c r="AP26" s="124">
        <v>0</v>
      </c>
      <c r="AQ26" s="55"/>
      <c r="AR26" s="56">
        <v>1444</v>
      </c>
      <c r="AS26" s="56"/>
      <c r="AT26" s="56"/>
      <c r="AU26" s="56"/>
      <c r="AV26" s="56"/>
      <c r="AW26" s="56"/>
      <c r="AX26" s="56"/>
      <c r="AY26" s="56"/>
      <c r="AZ26" s="56"/>
      <c r="BA26" s="56"/>
      <c r="BB26" s="56">
        <v>4031</v>
      </c>
      <c r="BC26" s="56"/>
      <c r="BD26" s="56"/>
      <c r="BE26" s="58"/>
      <c r="BF26" s="55">
        <v>252</v>
      </c>
      <c r="BG26" s="56">
        <v>1952</v>
      </c>
      <c r="BH26" s="56"/>
      <c r="BI26" s="56"/>
      <c r="BJ26" s="56"/>
      <c r="BK26" s="56"/>
      <c r="BL26" s="56"/>
      <c r="BM26" s="56"/>
      <c r="BN26" s="56"/>
      <c r="BO26" s="56"/>
      <c r="BP26" s="56">
        <v>173</v>
      </c>
      <c r="BQ26" s="56">
        <v>2890</v>
      </c>
      <c r="BR26" s="56">
        <v>10</v>
      </c>
      <c r="BS26" s="56"/>
      <c r="BT26" s="58"/>
      <c r="BU26" s="55">
        <v>572</v>
      </c>
      <c r="BV26" s="56">
        <v>2659</v>
      </c>
      <c r="BW26" s="56">
        <v>8</v>
      </c>
      <c r="BX26" s="56"/>
      <c r="BY26" s="56">
        <v>105</v>
      </c>
      <c r="BZ26" s="56">
        <v>6</v>
      </c>
      <c r="CA26" s="128">
        <v>5.4</v>
      </c>
      <c r="CB26" s="128">
        <v>14.8</v>
      </c>
      <c r="CC26" s="57">
        <v>2.0099999999999998</v>
      </c>
      <c r="CD26" s="128">
        <v>41.4</v>
      </c>
      <c r="CE26" s="56">
        <v>321</v>
      </c>
      <c r="CF26" s="56">
        <v>2652</v>
      </c>
      <c r="CG26" s="56">
        <v>31</v>
      </c>
      <c r="CH26" s="56"/>
      <c r="CI26" s="58"/>
      <c r="CJ26" s="55">
        <v>868</v>
      </c>
      <c r="CK26" s="56">
        <v>2627</v>
      </c>
      <c r="CL26" s="56">
        <v>12</v>
      </c>
      <c r="CM26" s="56"/>
      <c r="CN26" s="56">
        <v>134</v>
      </c>
      <c r="CO26" s="56">
        <v>18</v>
      </c>
      <c r="CP26" s="128">
        <v>6.5</v>
      </c>
      <c r="CQ26" s="128">
        <v>48.9</v>
      </c>
      <c r="CR26" s="57">
        <v>2.97</v>
      </c>
      <c r="CS26" s="57">
        <v>46.7</v>
      </c>
      <c r="CT26" s="56">
        <v>173</v>
      </c>
      <c r="CU26" s="56">
        <v>2740</v>
      </c>
      <c r="CV26" s="56">
        <v>24</v>
      </c>
      <c r="CW26" s="56"/>
      <c r="CX26" s="58"/>
      <c r="CY26" s="55">
        <v>1169</v>
      </c>
      <c r="CZ26" s="56">
        <v>2030</v>
      </c>
      <c r="DA26" s="56">
        <v>10</v>
      </c>
      <c r="DB26" s="56"/>
      <c r="DC26" s="56">
        <v>248</v>
      </c>
      <c r="DD26" s="56">
        <v>42</v>
      </c>
      <c r="DE26" s="57">
        <v>4.7</v>
      </c>
      <c r="DF26" s="57">
        <v>46.1</v>
      </c>
      <c r="DG26" s="57">
        <v>2.63</v>
      </c>
      <c r="DH26" s="57">
        <v>29.9</v>
      </c>
      <c r="DI26" s="56">
        <v>258</v>
      </c>
      <c r="DJ26" s="56">
        <v>3383</v>
      </c>
      <c r="DK26" s="56">
        <v>32</v>
      </c>
      <c r="DL26" s="56"/>
      <c r="DM26" s="58"/>
    </row>
    <row r="27" spans="1:117" ht="15.75" customHeight="1" x14ac:dyDescent="0.2">
      <c r="A27" s="33">
        <v>25</v>
      </c>
      <c r="B27" s="34" t="s">
        <v>349</v>
      </c>
      <c r="C27" s="116">
        <v>3.6500000000000004</v>
      </c>
      <c r="D27" s="117" t="s">
        <v>423</v>
      </c>
      <c r="E27" s="37">
        <v>8</v>
      </c>
      <c r="F27" s="118">
        <v>33932</v>
      </c>
      <c r="G27" s="119">
        <v>32.441095890410956</v>
      </c>
      <c r="H27" s="39" t="s">
        <v>395</v>
      </c>
      <c r="I27" s="119">
        <v>24.438356164383563</v>
      </c>
      <c r="J27" s="120">
        <v>67</v>
      </c>
      <c r="K27" s="120">
        <v>208</v>
      </c>
      <c r="L27" s="120">
        <v>4.4800000000000004</v>
      </c>
      <c r="M27" s="59">
        <v>203</v>
      </c>
      <c r="N27" s="121">
        <v>0</v>
      </c>
      <c r="O27" s="122">
        <v>8.6030204962243798E-2</v>
      </c>
      <c r="P27" s="122">
        <v>0.27067557535263548</v>
      </c>
      <c r="Q27" s="122">
        <v>0.30994152046783624</v>
      </c>
      <c r="R27" s="122">
        <v>0.27352164194269457</v>
      </c>
      <c r="S27" s="42">
        <v>0.29173158120526543</v>
      </c>
      <c r="T27" s="42">
        <v>0.18962552778342254</v>
      </c>
      <c r="U27" s="42">
        <v>0.12661011624253848</v>
      </c>
      <c r="V27" s="42">
        <v>0.11874999999999999</v>
      </c>
      <c r="W27" s="42">
        <v>0.12268005812126924</v>
      </c>
      <c r="X27" s="43">
        <v>7.9742037778825006E-2</v>
      </c>
      <c r="Y27" s="44">
        <v>21.783561643835615</v>
      </c>
      <c r="Z27" s="45">
        <v>103.27168774078507</v>
      </c>
      <c r="AA27" s="45">
        <v>32.573847182000442</v>
      </c>
      <c r="AB27" s="45">
        <v>0</v>
      </c>
      <c r="AC27" s="45">
        <v>0</v>
      </c>
      <c r="AD27" s="45">
        <v>0</v>
      </c>
      <c r="AE27" s="45">
        <v>0</v>
      </c>
      <c r="AF27" s="46">
        <v>0</v>
      </c>
      <c r="AG27" s="123">
        <v>3</v>
      </c>
      <c r="AH27" s="49">
        <v>8</v>
      </c>
      <c r="AI27" s="49">
        <v>2</v>
      </c>
      <c r="AJ27" s="49">
        <v>7</v>
      </c>
      <c r="AK27" s="49">
        <v>0</v>
      </c>
      <c r="AL27" s="49">
        <v>0</v>
      </c>
      <c r="AM27" s="49">
        <v>0</v>
      </c>
      <c r="AN27" s="49">
        <v>0</v>
      </c>
      <c r="AO27" s="49">
        <v>2</v>
      </c>
      <c r="AP27" s="124">
        <v>0</v>
      </c>
      <c r="AQ27" s="55"/>
      <c r="AR27" s="56">
        <v>2828</v>
      </c>
      <c r="AS27" s="56"/>
      <c r="AT27" s="56"/>
      <c r="AU27" s="56"/>
      <c r="AV27" s="56"/>
      <c r="AW27" s="56"/>
      <c r="AX27" s="56"/>
      <c r="AY27" s="56"/>
      <c r="AZ27" s="56"/>
      <c r="BA27" s="56"/>
      <c r="BB27" s="56">
        <v>3101</v>
      </c>
      <c r="BC27" s="56"/>
      <c r="BD27" s="56"/>
      <c r="BE27" s="58"/>
      <c r="BF27" s="55">
        <v>599</v>
      </c>
      <c r="BG27" s="56">
        <v>4036</v>
      </c>
      <c r="BH27" s="56"/>
      <c r="BI27" s="56"/>
      <c r="BJ27" s="56">
        <v>82</v>
      </c>
      <c r="BK27" s="56"/>
      <c r="BL27" s="56"/>
      <c r="BM27" s="56"/>
      <c r="BN27" s="56"/>
      <c r="BO27" s="56"/>
      <c r="BP27" s="56">
        <v>39</v>
      </c>
      <c r="BQ27" s="56">
        <v>3380</v>
      </c>
      <c r="BR27" s="56">
        <v>4</v>
      </c>
      <c r="BS27" s="56"/>
      <c r="BT27" s="58"/>
      <c r="BU27" s="55">
        <v>1534</v>
      </c>
      <c r="BV27" s="56">
        <v>3265</v>
      </c>
      <c r="BW27" s="56">
        <v>0</v>
      </c>
      <c r="BX27" s="56"/>
      <c r="BY27" s="56">
        <v>234</v>
      </c>
      <c r="BZ27" s="56">
        <v>0</v>
      </c>
      <c r="CA27" s="128">
        <v>0</v>
      </c>
      <c r="CB27" s="128">
        <v>0</v>
      </c>
      <c r="CC27" s="57">
        <v>0</v>
      </c>
      <c r="CD27" s="128">
        <v>0</v>
      </c>
      <c r="CE27" s="56">
        <v>289</v>
      </c>
      <c r="CF27" s="56">
        <v>3470</v>
      </c>
      <c r="CG27" s="56">
        <v>33</v>
      </c>
      <c r="CH27" s="56"/>
      <c r="CI27" s="58"/>
      <c r="CJ27" s="55">
        <v>1346</v>
      </c>
      <c r="CK27" s="56">
        <v>2460</v>
      </c>
      <c r="CL27" s="56">
        <v>0</v>
      </c>
      <c r="CM27" s="56"/>
      <c r="CN27" s="56">
        <v>222</v>
      </c>
      <c r="CO27" s="56">
        <v>0</v>
      </c>
      <c r="CP27" s="128">
        <v>0</v>
      </c>
      <c r="CQ27" s="128">
        <v>0</v>
      </c>
      <c r="CR27" s="57">
        <v>0</v>
      </c>
      <c r="CS27" s="57">
        <v>0</v>
      </c>
      <c r="CT27" s="56">
        <v>403</v>
      </c>
      <c r="CU27" s="56">
        <v>3183</v>
      </c>
      <c r="CV27" s="56">
        <v>40</v>
      </c>
      <c r="CW27" s="56"/>
      <c r="CX27" s="58"/>
      <c r="CY27" s="55">
        <v>1156</v>
      </c>
      <c r="CZ27" s="56">
        <v>3321</v>
      </c>
      <c r="DA27" s="56">
        <v>0</v>
      </c>
      <c r="DB27" s="56"/>
      <c r="DC27" s="56">
        <v>183</v>
      </c>
      <c r="DD27" s="56">
        <v>0</v>
      </c>
      <c r="DE27" s="57">
        <v>0</v>
      </c>
      <c r="DF27" s="57">
        <v>0</v>
      </c>
      <c r="DG27" s="57">
        <v>0</v>
      </c>
      <c r="DH27" s="57">
        <v>0</v>
      </c>
      <c r="DI27" s="56">
        <v>190</v>
      </c>
      <c r="DJ27" s="56">
        <v>1600</v>
      </c>
      <c r="DK27" s="56">
        <v>20</v>
      </c>
      <c r="DL27" s="56"/>
      <c r="DM27" s="58"/>
    </row>
    <row r="28" spans="1:117" ht="15.75" customHeight="1" x14ac:dyDescent="0.2">
      <c r="A28" s="33">
        <v>26</v>
      </c>
      <c r="B28" s="34" t="s">
        <v>84</v>
      </c>
      <c r="C28" s="116">
        <v>2.8277777777777775</v>
      </c>
      <c r="D28" s="117" t="s">
        <v>424</v>
      </c>
      <c r="E28" s="37">
        <v>5</v>
      </c>
      <c r="F28" s="118">
        <v>34603</v>
      </c>
      <c r="G28" s="119">
        <v>30.602739726027398</v>
      </c>
      <c r="H28" s="39" t="s">
        <v>395</v>
      </c>
      <c r="I28" s="119">
        <v>22.6</v>
      </c>
      <c r="J28" s="120">
        <v>67</v>
      </c>
      <c r="K28" s="120">
        <v>170</v>
      </c>
      <c r="L28" s="120">
        <v>4.34</v>
      </c>
      <c r="M28" s="59">
        <v>241</v>
      </c>
      <c r="N28" s="121">
        <v>0</v>
      </c>
      <c r="O28" s="122">
        <v>0.11611243799375344</v>
      </c>
      <c r="P28" s="122">
        <v>4.6280713564456413E-2</v>
      </c>
      <c r="Q28" s="122">
        <v>0.11208024422154383</v>
      </c>
      <c r="R28" s="122">
        <v>0.15573238064306594</v>
      </c>
      <c r="S28" s="42">
        <v>0.15573238064306594</v>
      </c>
      <c r="T28" s="42">
        <v>0.13237252354660603</v>
      </c>
      <c r="U28" s="42">
        <v>3.8634505314799672E-2</v>
      </c>
      <c r="V28" s="42">
        <v>3.0654900139340455E-2</v>
      </c>
      <c r="W28" s="42">
        <v>3.4644702727070063E-2</v>
      </c>
      <c r="X28" s="43">
        <v>2.9447997318009553E-2</v>
      </c>
      <c r="Y28" s="44">
        <v>21.958904109589042</v>
      </c>
      <c r="Z28" s="45">
        <v>95.834084629337539</v>
      </c>
      <c r="AA28" s="45">
        <v>26.622855869904207</v>
      </c>
      <c r="AB28" s="45">
        <v>0.14473684210526316</v>
      </c>
      <c r="AC28" s="45">
        <v>6.7</v>
      </c>
      <c r="AD28" s="45">
        <v>100.3</v>
      </c>
      <c r="AE28" s="45">
        <v>3.6</v>
      </c>
      <c r="AF28" s="46">
        <v>51.2</v>
      </c>
      <c r="AG28" s="123">
        <v>1</v>
      </c>
      <c r="AH28" s="49">
        <v>3</v>
      </c>
      <c r="AI28" s="49">
        <v>2</v>
      </c>
      <c r="AJ28" s="49">
        <v>3</v>
      </c>
      <c r="AK28" s="49">
        <v>1</v>
      </c>
      <c r="AL28" s="49">
        <v>5</v>
      </c>
      <c r="AM28" s="49">
        <v>4</v>
      </c>
      <c r="AN28" s="49">
        <v>2</v>
      </c>
      <c r="AO28" s="49">
        <v>1</v>
      </c>
      <c r="AP28" s="124">
        <v>0</v>
      </c>
      <c r="AQ28" s="55"/>
      <c r="AR28" s="56">
        <v>2190</v>
      </c>
      <c r="AS28" s="56"/>
      <c r="AT28" s="56"/>
      <c r="AU28" s="56"/>
      <c r="AV28" s="56"/>
      <c r="AW28" s="56"/>
      <c r="AX28" s="56"/>
      <c r="AY28" s="56"/>
      <c r="AZ28" s="56"/>
      <c r="BA28" s="56"/>
      <c r="BB28" s="56">
        <v>2499</v>
      </c>
      <c r="BC28" s="56"/>
      <c r="BD28" s="56"/>
      <c r="BE28" s="58"/>
      <c r="BF28" s="55">
        <v>445</v>
      </c>
      <c r="BG28" s="56">
        <v>1466</v>
      </c>
      <c r="BH28" s="56"/>
      <c r="BI28" s="56"/>
      <c r="BJ28" s="56"/>
      <c r="BK28" s="56"/>
      <c r="BL28" s="56"/>
      <c r="BM28" s="56"/>
      <c r="BN28" s="56"/>
      <c r="BO28" s="56"/>
      <c r="BP28" s="56">
        <v>187</v>
      </c>
      <c r="BQ28" s="56">
        <v>3977</v>
      </c>
      <c r="BR28" s="56">
        <v>14</v>
      </c>
      <c r="BS28" s="56"/>
      <c r="BT28" s="58"/>
      <c r="BU28" s="55">
        <v>212</v>
      </c>
      <c r="BV28" s="56">
        <v>1790</v>
      </c>
      <c r="BW28" s="56">
        <v>4</v>
      </c>
      <c r="BX28" s="56"/>
      <c r="BY28" s="56">
        <v>45</v>
      </c>
      <c r="BZ28" s="56">
        <v>4</v>
      </c>
      <c r="CA28" s="128">
        <v>4.7</v>
      </c>
      <c r="CB28" s="128">
        <v>23.4</v>
      </c>
      <c r="CC28" s="57">
        <v>3.04</v>
      </c>
      <c r="CD28" s="128">
        <v>34.4</v>
      </c>
      <c r="CE28" s="56">
        <v>63</v>
      </c>
      <c r="CF28" s="56">
        <v>4152</v>
      </c>
      <c r="CG28" s="56">
        <v>7</v>
      </c>
      <c r="CH28" s="56"/>
      <c r="CI28" s="58"/>
      <c r="CJ28" s="55">
        <v>582</v>
      </c>
      <c r="CK28" s="56">
        <v>1987</v>
      </c>
      <c r="CL28" s="56">
        <v>1</v>
      </c>
      <c r="CM28" s="56"/>
      <c r="CN28" s="56">
        <v>87</v>
      </c>
      <c r="CO28" s="56">
        <v>20</v>
      </c>
      <c r="CP28" s="128">
        <v>6.7</v>
      </c>
      <c r="CQ28" s="128">
        <v>100.3</v>
      </c>
      <c r="CR28" s="57">
        <v>3.6</v>
      </c>
      <c r="CS28" s="57">
        <v>51.2</v>
      </c>
      <c r="CT28" s="56">
        <v>189</v>
      </c>
      <c r="CU28" s="56">
        <v>4892</v>
      </c>
      <c r="CV28" s="56">
        <v>17</v>
      </c>
      <c r="CW28" s="56"/>
      <c r="CX28" s="58"/>
      <c r="CY28" s="55">
        <v>827</v>
      </c>
      <c r="CZ28" s="56">
        <v>1852</v>
      </c>
      <c r="DA28" s="56">
        <v>2</v>
      </c>
      <c r="DB28" s="56"/>
      <c r="DC28" s="56">
        <v>152</v>
      </c>
      <c r="DD28" s="56">
        <v>22</v>
      </c>
      <c r="DE28" s="57">
        <v>5.4</v>
      </c>
      <c r="DF28" s="57">
        <v>46.9</v>
      </c>
      <c r="DG28" s="57">
        <v>2.93</v>
      </c>
      <c r="DH28" s="57">
        <v>31.4</v>
      </c>
      <c r="DI28" s="56">
        <v>132</v>
      </c>
      <c r="DJ28" s="56">
        <v>4306</v>
      </c>
      <c r="DK28" s="56">
        <v>17</v>
      </c>
      <c r="DL28" s="56"/>
      <c r="DM28" s="58"/>
    </row>
    <row r="29" spans="1:117" ht="15.75" customHeight="1" x14ac:dyDescent="0.2">
      <c r="A29" s="60">
        <v>27</v>
      </c>
      <c r="B29" s="62" t="s">
        <v>367</v>
      </c>
      <c r="C29" s="132">
        <v>1.9388888888888887</v>
      </c>
      <c r="D29" s="133" t="s">
        <v>425</v>
      </c>
      <c r="E29" s="66">
        <v>2</v>
      </c>
      <c r="F29" s="134">
        <v>34646</v>
      </c>
      <c r="G29" s="135">
        <v>30.484931506849314</v>
      </c>
      <c r="H29" s="68" t="s">
        <v>395</v>
      </c>
      <c r="I29" s="135">
        <v>22.482191780821918</v>
      </c>
      <c r="J29" s="136">
        <v>71</v>
      </c>
      <c r="K29" s="136">
        <v>223</v>
      </c>
      <c r="L29" s="136">
        <v>4.8499999999999996</v>
      </c>
      <c r="M29" s="137">
        <v>0</v>
      </c>
      <c r="N29" s="138">
        <v>0</v>
      </c>
      <c r="O29" s="139">
        <v>2.4098867147270855E-2</v>
      </c>
      <c r="P29" s="139">
        <v>0.13638638638638639</v>
      </c>
      <c r="Q29" s="139">
        <v>0.17757917233339809</v>
      </c>
      <c r="R29" s="139">
        <v>0.16509775524981898</v>
      </c>
      <c r="S29" s="71">
        <v>0.17133846379160855</v>
      </c>
      <c r="T29" s="71">
        <v>0.17133846379160855</v>
      </c>
      <c r="U29" s="71">
        <v>5.145631067961165E-2</v>
      </c>
      <c r="V29" s="71">
        <v>2.3947750362844702E-2</v>
      </c>
      <c r="W29" s="71">
        <v>3.7702030521228176E-2</v>
      </c>
      <c r="X29" s="72">
        <v>3.7702030521228176E-2</v>
      </c>
      <c r="Y29" s="73">
        <v>20.824657534246576</v>
      </c>
      <c r="Z29" s="74">
        <v>80.606099127812882</v>
      </c>
      <c r="AA29" s="74">
        <v>31.098789922634399</v>
      </c>
      <c r="AB29" s="74">
        <v>0.23204419889502761</v>
      </c>
      <c r="AC29" s="74">
        <v>4.8</v>
      </c>
      <c r="AD29" s="74">
        <v>74.900000000000006</v>
      </c>
      <c r="AE29" s="74">
        <v>3.03</v>
      </c>
      <c r="AF29" s="75">
        <v>34.9</v>
      </c>
      <c r="AG29" s="140">
        <v>3</v>
      </c>
      <c r="AH29" s="78">
        <v>4</v>
      </c>
      <c r="AI29" s="78">
        <v>3</v>
      </c>
      <c r="AJ29" s="78">
        <v>0</v>
      </c>
      <c r="AK29" s="78">
        <v>5</v>
      </c>
      <c r="AL29" s="78">
        <v>0</v>
      </c>
      <c r="AM29" s="78">
        <v>1</v>
      </c>
      <c r="AN29" s="78">
        <v>0</v>
      </c>
      <c r="AO29" s="78">
        <v>0</v>
      </c>
      <c r="AP29" s="141">
        <v>0</v>
      </c>
      <c r="AQ29" s="80"/>
      <c r="AR29" s="81">
        <v>2389</v>
      </c>
      <c r="AS29" s="81"/>
      <c r="AT29" s="81"/>
      <c r="AU29" s="81"/>
      <c r="AV29" s="81"/>
      <c r="AW29" s="81"/>
      <c r="AX29" s="81"/>
      <c r="AY29" s="81"/>
      <c r="AZ29" s="81"/>
      <c r="BA29" s="81"/>
      <c r="BB29" s="81">
        <v>2591</v>
      </c>
      <c r="BC29" s="81"/>
      <c r="BD29" s="81"/>
      <c r="BE29" s="83"/>
      <c r="BF29" s="80">
        <v>117</v>
      </c>
      <c r="BG29" s="81">
        <v>1634</v>
      </c>
      <c r="BH29" s="81"/>
      <c r="BI29" s="81"/>
      <c r="BJ29" s="81"/>
      <c r="BK29" s="81"/>
      <c r="BL29" s="81"/>
      <c r="BM29" s="81"/>
      <c r="BN29" s="81"/>
      <c r="BO29" s="81"/>
      <c r="BP29" s="81">
        <v>0</v>
      </c>
      <c r="BQ29" s="81">
        <v>3221</v>
      </c>
      <c r="BR29" s="81"/>
      <c r="BS29" s="81"/>
      <c r="BT29" s="83"/>
      <c r="BU29" s="80">
        <v>519</v>
      </c>
      <c r="BV29" s="81">
        <v>1954</v>
      </c>
      <c r="BW29" s="81">
        <v>6</v>
      </c>
      <c r="BX29" s="81"/>
      <c r="BY29" s="81">
        <v>108</v>
      </c>
      <c r="BZ29" s="81">
        <v>21</v>
      </c>
      <c r="CA29" s="142">
        <v>4.8</v>
      </c>
      <c r="CB29" s="142">
        <v>56.1</v>
      </c>
      <c r="CC29" s="82">
        <v>2.96</v>
      </c>
      <c r="CD29" s="142">
        <v>32.6</v>
      </c>
      <c r="CE29" s="81">
        <v>26</v>
      </c>
      <c r="CF29" s="81">
        <v>2042</v>
      </c>
      <c r="CG29" s="81">
        <v>3</v>
      </c>
      <c r="CH29" s="81"/>
      <c r="CI29" s="83"/>
      <c r="CJ29" s="80">
        <v>755</v>
      </c>
      <c r="CK29" s="81">
        <v>2057</v>
      </c>
      <c r="CL29" s="81">
        <v>5</v>
      </c>
      <c r="CM29" s="81"/>
      <c r="CN29" s="81">
        <v>180</v>
      </c>
      <c r="CO29" s="81">
        <v>44</v>
      </c>
      <c r="CP29" s="142">
        <v>4.2</v>
      </c>
      <c r="CQ29" s="142">
        <v>74.900000000000006</v>
      </c>
      <c r="CR29" s="82">
        <v>2.87</v>
      </c>
      <c r="CS29" s="82">
        <v>30.7</v>
      </c>
      <c r="CT29" s="81">
        <v>159</v>
      </c>
      <c r="CU29" s="81">
        <v>3090</v>
      </c>
      <c r="CV29" s="81">
        <v>19</v>
      </c>
      <c r="CW29" s="81"/>
      <c r="CX29" s="83"/>
      <c r="CY29" s="80">
        <v>846</v>
      </c>
      <c r="CZ29" s="81">
        <v>2768</v>
      </c>
      <c r="DA29" s="81">
        <v>10</v>
      </c>
      <c r="DB29" s="81"/>
      <c r="DC29" s="81">
        <v>181</v>
      </c>
      <c r="DD29" s="81">
        <v>42</v>
      </c>
      <c r="DE29" s="82">
        <v>4.7</v>
      </c>
      <c r="DF29" s="82">
        <v>73.900000000000006</v>
      </c>
      <c r="DG29" s="82">
        <v>3.03</v>
      </c>
      <c r="DH29" s="82">
        <v>34.9</v>
      </c>
      <c r="DI29" s="81">
        <v>66</v>
      </c>
      <c r="DJ29" s="81">
        <v>2756</v>
      </c>
      <c r="DK29" s="81">
        <v>16</v>
      </c>
      <c r="DL29" s="81"/>
      <c r="DM29" s="83"/>
    </row>
    <row r="30" spans="1:117" ht="15.75" customHeight="1" x14ac:dyDescent="0.2"/>
    <row r="31" spans="1:117" ht="15.75" customHeight="1" x14ac:dyDescent="0.2"/>
    <row r="32" spans="1:1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DM2" xr:uid="{00000000-0009-0000-0000-000005000000}"/>
  <mergeCells count="10">
    <mergeCell ref="BU1:CI1"/>
    <mergeCell ref="CJ1:CX1"/>
    <mergeCell ref="CY1:DM1"/>
    <mergeCell ref="A1:C1"/>
    <mergeCell ref="D1:M1"/>
    <mergeCell ref="N1:X1"/>
    <mergeCell ref="Y1:AF1"/>
    <mergeCell ref="AG1:AP1"/>
    <mergeCell ref="AQ1:BE1"/>
    <mergeCell ref="BF1:BT1"/>
  </mergeCells>
  <conditionalFormatting sqref="B3:B29">
    <cfRule type="expression" dxfId="109" priority="1" stopIfTrue="1">
      <formula>C3&gt;=13</formula>
    </cfRule>
    <cfRule type="expression" dxfId="108" priority="2">
      <formula>AND(C3&gt;=12,C3&lt;13)</formula>
    </cfRule>
    <cfRule type="expression" dxfId="107" priority="3" stopIfTrue="1">
      <formula>AND(C3&gt;=11,C3&lt;12)</formula>
    </cfRule>
    <cfRule type="expression" dxfId="106" priority="4">
      <formula>AND(C3&gt;=9,C3&lt;11)</formula>
    </cfRule>
    <cfRule type="expression" dxfId="105" priority="5">
      <formula>AND(C3&gt;=7,C3&lt;9)</formula>
    </cfRule>
    <cfRule type="expression" dxfId="104" priority="6" stopIfTrue="1">
      <formula>AND(C3&gt;=6,C3&lt;7)</formula>
    </cfRule>
    <cfRule type="expression" dxfId="103" priority="7" stopIfTrue="1">
      <formula>AND(C3&gt;=5,C3&lt;6)</formula>
    </cfRule>
    <cfRule type="expression" dxfId="102" priority="8">
      <formula>C3&lt;5</formula>
    </cfRule>
  </conditionalFormatting>
  <conditionalFormatting sqref="C3:C2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29">
    <cfRule type="containsText" dxfId="101" priority="10" operator="containsText" text="SR">
      <formula>NOT(ISERROR(SEARCH(("SR"),(H3))))</formula>
    </cfRule>
  </conditionalFormatting>
  <conditionalFormatting sqref="N3:R29">
    <cfRule type="cellIs" dxfId="100" priority="11" stopIfTrue="1" operator="between">
      <formula>0.15</formula>
      <formula>0.1999</formula>
    </cfRule>
    <cfRule type="cellIs" dxfId="99" priority="12" operator="equal">
      <formula>0</formula>
    </cfRule>
    <cfRule type="colorScale" priority="13">
      <colorScale>
        <cfvo type="formula" val="0.1899"/>
        <cfvo type="formula" val="0.2"/>
        <cfvo type="formula" val="0.4"/>
        <color rgb="FFFACACA"/>
        <color rgb="FFC0E399"/>
        <color rgb="FF63BE7B"/>
      </colorScale>
    </cfRule>
  </conditionalFormatting>
  <conditionalFormatting sqref="S3:T29">
    <cfRule type="colorScale" priority="14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U3:V2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2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2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S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M26" sqref="M26"/>
    </sheetView>
  </sheetViews>
  <sheetFormatPr baseColWidth="10" defaultColWidth="14.5" defaultRowHeight="15" customHeight="1" x14ac:dyDescent="0.2"/>
  <cols>
    <col min="1" max="1" width="8.5" customWidth="1"/>
    <col min="2" max="2" width="18" customWidth="1"/>
    <col min="3" max="3" width="12" customWidth="1"/>
    <col min="4" max="4" width="16.6640625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0" customWidth="1"/>
    <col min="11" max="11" width="10.5" customWidth="1"/>
    <col min="12" max="12" width="11.33203125" customWidth="1"/>
    <col min="13" max="13" width="12.5" customWidth="1"/>
    <col min="14" max="20" width="9.83203125" customWidth="1"/>
    <col min="21" max="22" width="11" customWidth="1"/>
    <col min="23" max="23" width="10" customWidth="1"/>
    <col min="24" max="24" width="11" customWidth="1"/>
    <col min="25" max="25" width="9.33203125" customWidth="1"/>
    <col min="26" max="26" width="9.5" customWidth="1"/>
    <col min="27" max="27" width="7.6640625" customWidth="1"/>
    <col min="28" max="28" width="10.1640625" customWidth="1"/>
    <col min="29" max="29" width="7.33203125" customWidth="1"/>
    <col min="30" max="30" width="7.5" customWidth="1"/>
    <col min="31" max="31" width="9.83203125" customWidth="1"/>
    <col min="32" max="32" width="11.5" customWidth="1"/>
    <col min="33" max="33" width="10.83203125" customWidth="1"/>
    <col min="34" max="34" width="11" customWidth="1"/>
    <col min="35" max="35" width="10.33203125" customWidth="1"/>
    <col min="36" max="36" width="10.5" customWidth="1"/>
    <col min="37" max="37" width="10.1640625" customWidth="1"/>
    <col min="38" max="39" width="8.5" customWidth="1"/>
    <col min="40" max="40" width="10.83203125" customWidth="1"/>
    <col min="41" max="41" width="7.6640625" customWidth="1"/>
    <col min="42" max="42" width="9.5" customWidth="1"/>
    <col min="43" max="43" width="12" customWidth="1"/>
    <col min="44" max="44" width="12.6640625" customWidth="1"/>
    <col min="45" max="45" width="12.33203125" customWidth="1"/>
    <col min="46" max="46" width="12.1640625" customWidth="1"/>
    <col min="47" max="47" width="6.6640625" customWidth="1"/>
    <col min="48" max="48" width="8" customWidth="1"/>
    <col min="49" max="49" width="7.33203125" customWidth="1"/>
    <col min="50" max="50" width="7.5" customWidth="1"/>
    <col min="51" max="51" width="9.83203125" customWidth="1"/>
    <col min="52" max="52" width="11.5" customWidth="1"/>
    <col min="53" max="53" width="10.83203125" customWidth="1"/>
    <col min="54" max="54" width="12.6640625" customWidth="1"/>
    <col min="55" max="55" width="8.1640625" customWidth="1"/>
    <col min="56" max="56" width="11.33203125" customWidth="1"/>
    <col min="57" max="57" width="13" customWidth="1"/>
    <col min="58" max="58" width="12" customWidth="1"/>
    <col min="59" max="59" width="12.6640625" customWidth="1"/>
    <col min="60" max="60" width="12.33203125" customWidth="1"/>
    <col min="61" max="61" width="12.1640625" customWidth="1"/>
    <col min="62" max="62" width="6.6640625" customWidth="1"/>
    <col min="63" max="63" width="8" customWidth="1"/>
    <col min="64" max="64" width="7.33203125" customWidth="1"/>
    <col min="65" max="65" width="7.5" customWidth="1"/>
    <col min="66" max="66" width="9.83203125" customWidth="1"/>
    <col min="67" max="67" width="11.5" customWidth="1"/>
    <col min="68" max="68" width="10.83203125" customWidth="1"/>
    <col min="69" max="69" width="12.6640625" customWidth="1"/>
    <col min="70" max="70" width="8.1640625" customWidth="1"/>
    <col min="71" max="71" width="11.33203125" customWidth="1"/>
    <col min="72" max="72" width="13" customWidth="1"/>
    <col min="73" max="73" width="12" customWidth="1"/>
    <col min="74" max="74" width="12.6640625" customWidth="1"/>
    <col min="75" max="75" width="12.33203125" customWidth="1"/>
    <col min="76" max="76" width="12.1640625" customWidth="1"/>
    <col min="77" max="77" width="6.6640625" customWidth="1"/>
    <col min="78" max="78" width="8" customWidth="1"/>
    <col min="79" max="79" width="7.33203125" customWidth="1"/>
    <col min="80" max="80" width="7.5" customWidth="1"/>
    <col min="81" max="81" width="9.83203125" customWidth="1"/>
    <col min="82" max="82" width="11.5" customWidth="1"/>
    <col min="83" max="83" width="10.83203125" customWidth="1"/>
    <col min="84" max="84" width="12.6640625" customWidth="1"/>
    <col min="85" max="85" width="8.1640625" customWidth="1"/>
    <col min="86" max="86" width="11.33203125" customWidth="1"/>
    <col min="87" max="87" width="13" customWidth="1"/>
    <col min="88" max="88" width="12" customWidth="1"/>
    <col min="89" max="89" width="12.6640625" customWidth="1"/>
    <col min="90" max="90" width="12.33203125" customWidth="1"/>
    <col min="91" max="91" width="12.1640625" customWidth="1"/>
    <col min="92" max="92" width="6.6640625" customWidth="1"/>
    <col min="93" max="93" width="8" customWidth="1"/>
    <col min="94" max="94" width="7.33203125" customWidth="1"/>
    <col min="95" max="95" width="7.5" customWidth="1"/>
    <col min="96" max="96" width="9.83203125" customWidth="1"/>
    <col min="97" max="97" width="11.5" customWidth="1"/>
    <col min="98" max="98" width="10.83203125" customWidth="1"/>
    <col min="99" max="99" width="12.6640625" customWidth="1"/>
    <col min="100" max="100" width="8.1640625" customWidth="1"/>
    <col min="101" max="101" width="11.33203125" customWidth="1"/>
    <col min="102" max="102" width="13" customWidth="1"/>
    <col min="103" max="103" width="12" customWidth="1"/>
    <col min="104" max="104" width="12.6640625" customWidth="1"/>
    <col min="105" max="105" width="12.33203125" customWidth="1"/>
    <col min="106" max="106" width="12.1640625" customWidth="1"/>
    <col min="107" max="107" width="6.6640625" customWidth="1"/>
    <col min="108" max="108" width="8" customWidth="1"/>
    <col min="109" max="109" width="7.33203125" customWidth="1"/>
    <col min="110" max="110" width="7.5" customWidth="1"/>
    <col min="111" max="111" width="9.83203125" customWidth="1"/>
    <col min="112" max="112" width="11.5" customWidth="1"/>
    <col min="113" max="113" width="10.83203125" customWidth="1"/>
    <col min="114" max="114" width="12.6640625" customWidth="1"/>
    <col min="115" max="115" width="8.1640625" customWidth="1"/>
    <col min="116" max="116" width="11.33203125" customWidth="1"/>
    <col min="117" max="117" width="13" customWidth="1"/>
    <col min="118" max="118" width="8" customWidth="1"/>
    <col min="119" max="119" width="3.5" customWidth="1"/>
    <col min="120" max="120" width="16.5" customWidth="1"/>
    <col min="121" max="121" width="11" customWidth="1"/>
    <col min="122" max="122" width="14.5" customWidth="1"/>
    <col min="123" max="123" width="10.5" customWidth="1"/>
  </cols>
  <sheetData>
    <row r="1" spans="1:123" x14ac:dyDescent="0.2">
      <c r="A1" s="212"/>
      <c r="B1" s="205"/>
      <c r="C1" s="206"/>
      <c r="D1" s="207" t="s">
        <v>156</v>
      </c>
      <c r="E1" s="205"/>
      <c r="F1" s="205"/>
      <c r="G1" s="205"/>
      <c r="H1" s="205"/>
      <c r="I1" s="205"/>
      <c r="J1" s="205"/>
      <c r="K1" s="205"/>
      <c r="L1" s="205"/>
      <c r="M1" s="206"/>
      <c r="N1" s="208" t="s">
        <v>157</v>
      </c>
      <c r="O1" s="205"/>
      <c r="P1" s="205"/>
      <c r="Q1" s="205"/>
      <c r="R1" s="205"/>
      <c r="S1" s="205"/>
      <c r="T1" s="205"/>
      <c r="U1" s="205"/>
      <c r="V1" s="205"/>
      <c r="W1" s="205"/>
      <c r="X1" s="206"/>
      <c r="Y1" s="209" t="s">
        <v>158</v>
      </c>
      <c r="Z1" s="205"/>
      <c r="AA1" s="205"/>
      <c r="AB1" s="205"/>
      <c r="AC1" s="205"/>
      <c r="AD1" s="205"/>
      <c r="AE1" s="205"/>
      <c r="AF1" s="206"/>
      <c r="AG1" s="210" t="s">
        <v>159</v>
      </c>
      <c r="AH1" s="205"/>
      <c r="AI1" s="205"/>
      <c r="AJ1" s="205"/>
      <c r="AK1" s="205"/>
      <c r="AL1" s="205"/>
      <c r="AM1" s="205"/>
      <c r="AN1" s="205"/>
      <c r="AO1" s="205"/>
      <c r="AP1" s="206"/>
      <c r="AQ1" s="201" t="s">
        <v>375</v>
      </c>
      <c r="AR1" s="202"/>
      <c r="AS1" s="202"/>
      <c r="AT1" s="202"/>
      <c r="AU1" s="202"/>
      <c r="AV1" s="202"/>
      <c r="AW1" s="202"/>
      <c r="AX1" s="202"/>
      <c r="AY1" s="202"/>
      <c r="AZ1" s="202"/>
      <c r="BA1" s="202"/>
      <c r="BB1" s="202"/>
      <c r="BC1" s="202"/>
      <c r="BD1" s="202"/>
      <c r="BE1" s="203"/>
      <c r="BF1" s="201" t="s">
        <v>376</v>
      </c>
      <c r="BG1" s="202"/>
      <c r="BH1" s="202"/>
      <c r="BI1" s="202"/>
      <c r="BJ1" s="202"/>
      <c r="BK1" s="202"/>
      <c r="BL1" s="202"/>
      <c r="BM1" s="202"/>
      <c r="BN1" s="202"/>
      <c r="BO1" s="202"/>
      <c r="BP1" s="202"/>
      <c r="BQ1" s="202"/>
      <c r="BR1" s="202"/>
      <c r="BS1" s="202"/>
      <c r="BT1" s="203"/>
      <c r="BU1" s="201" t="s">
        <v>377</v>
      </c>
      <c r="BV1" s="202"/>
      <c r="BW1" s="202"/>
      <c r="BX1" s="202"/>
      <c r="BY1" s="202"/>
      <c r="BZ1" s="202"/>
      <c r="CA1" s="202"/>
      <c r="CB1" s="202"/>
      <c r="CC1" s="202"/>
      <c r="CD1" s="202"/>
      <c r="CE1" s="202"/>
      <c r="CF1" s="202"/>
      <c r="CG1" s="202"/>
      <c r="CH1" s="202"/>
      <c r="CI1" s="203"/>
      <c r="CJ1" s="201" t="s">
        <v>378</v>
      </c>
      <c r="CK1" s="202"/>
      <c r="CL1" s="202"/>
      <c r="CM1" s="202"/>
      <c r="CN1" s="202"/>
      <c r="CO1" s="202"/>
      <c r="CP1" s="202"/>
      <c r="CQ1" s="202"/>
      <c r="CR1" s="202"/>
      <c r="CS1" s="202"/>
      <c r="CT1" s="202"/>
      <c r="CU1" s="202"/>
      <c r="CV1" s="202"/>
      <c r="CW1" s="202"/>
      <c r="CX1" s="203"/>
      <c r="CY1" s="201" t="s">
        <v>426</v>
      </c>
      <c r="CZ1" s="202"/>
      <c r="DA1" s="202"/>
      <c r="DB1" s="202"/>
      <c r="DC1" s="202"/>
      <c r="DD1" s="202"/>
      <c r="DE1" s="202"/>
      <c r="DF1" s="202"/>
      <c r="DG1" s="202"/>
      <c r="DH1" s="202"/>
      <c r="DI1" s="202"/>
      <c r="DJ1" s="202"/>
      <c r="DK1" s="202"/>
      <c r="DL1" s="202"/>
      <c r="DM1" s="203"/>
      <c r="DN1" s="114"/>
      <c r="DO1" s="11"/>
    </row>
    <row r="2" spans="1:123" x14ac:dyDescent="0.2">
      <c r="A2" s="15" t="s">
        <v>56</v>
      </c>
      <c r="B2" s="16" t="s">
        <v>58</v>
      </c>
      <c r="C2" s="17" t="s">
        <v>2</v>
      </c>
      <c r="D2" s="115" t="s">
        <v>168</v>
      </c>
      <c r="E2" s="19" t="s">
        <v>24</v>
      </c>
      <c r="F2" s="19" t="s">
        <v>28</v>
      </c>
      <c r="G2" s="19" t="s">
        <v>30</v>
      </c>
      <c r="H2" s="19" t="s">
        <v>57</v>
      </c>
      <c r="I2" s="19" t="s">
        <v>34</v>
      </c>
      <c r="J2" s="19" t="s">
        <v>170</v>
      </c>
      <c r="K2" s="19" t="s">
        <v>171</v>
      </c>
      <c r="L2" s="19" t="s">
        <v>172</v>
      </c>
      <c r="M2" s="20" t="s">
        <v>22</v>
      </c>
      <c r="N2" s="21" t="s">
        <v>36</v>
      </c>
      <c r="O2" s="22" t="s">
        <v>38</v>
      </c>
      <c r="P2" s="22" t="s">
        <v>40</v>
      </c>
      <c r="Q2" s="22" t="s">
        <v>42</v>
      </c>
      <c r="R2" s="22" t="s">
        <v>44</v>
      </c>
      <c r="S2" s="22" t="s">
        <v>18</v>
      </c>
      <c r="T2" s="22" t="s">
        <v>20</v>
      </c>
      <c r="U2" s="22" t="s">
        <v>173</v>
      </c>
      <c r="V2" s="22" t="s">
        <v>174</v>
      </c>
      <c r="W2" s="22" t="s">
        <v>175</v>
      </c>
      <c r="X2" s="23" t="s">
        <v>176</v>
      </c>
      <c r="Y2" s="24" t="s">
        <v>177</v>
      </c>
      <c r="Z2" s="25" t="s">
        <v>178</v>
      </c>
      <c r="AA2" s="25" t="s">
        <v>179</v>
      </c>
      <c r="AB2" s="25" t="s">
        <v>180</v>
      </c>
      <c r="AC2" s="25" t="s">
        <v>8</v>
      </c>
      <c r="AD2" s="25" t="s">
        <v>12</v>
      </c>
      <c r="AE2" s="25" t="s">
        <v>10</v>
      </c>
      <c r="AF2" s="26" t="s">
        <v>14</v>
      </c>
      <c r="AG2" s="27" t="s">
        <v>183</v>
      </c>
      <c r="AH2" s="28" t="s">
        <v>176</v>
      </c>
      <c r="AI2" s="28" t="s">
        <v>185</v>
      </c>
      <c r="AJ2" s="28" t="s">
        <v>186</v>
      </c>
      <c r="AK2" s="28" t="s">
        <v>180</v>
      </c>
      <c r="AL2" s="28" t="s">
        <v>187</v>
      </c>
      <c r="AM2" s="28" t="s">
        <v>188</v>
      </c>
      <c r="AN2" s="28" t="s">
        <v>189</v>
      </c>
      <c r="AO2" s="28" t="s">
        <v>26</v>
      </c>
      <c r="AP2" s="29" t="s">
        <v>16</v>
      </c>
      <c r="AQ2" s="30" t="s">
        <v>190</v>
      </c>
      <c r="AR2" s="31" t="s">
        <v>191</v>
      </c>
      <c r="AS2" s="31" t="s">
        <v>192</v>
      </c>
      <c r="AT2" s="31" t="s">
        <v>193</v>
      </c>
      <c r="AU2" s="31" t="s">
        <v>194</v>
      </c>
      <c r="AV2" s="31" t="s">
        <v>195</v>
      </c>
      <c r="AW2" s="31" t="s">
        <v>8</v>
      </c>
      <c r="AX2" s="31" t="s">
        <v>12</v>
      </c>
      <c r="AY2" s="31" t="s">
        <v>10</v>
      </c>
      <c r="AZ2" s="31" t="s">
        <v>14</v>
      </c>
      <c r="BA2" s="31" t="s">
        <v>196</v>
      </c>
      <c r="BB2" s="31" t="s">
        <v>191</v>
      </c>
      <c r="BC2" s="31" t="s">
        <v>197</v>
      </c>
      <c r="BD2" s="31" t="s">
        <v>198</v>
      </c>
      <c r="BE2" s="32" t="s">
        <v>199</v>
      </c>
      <c r="BF2" s="30" t="s">
        <v>190</v>
      </c>
      <c r="BG2" s="31" t="s">
        <v>191</v>
      </c>
      <c r="BH2" s="31" t="s">
        <v>192</v>
      </c>
      <c r="BI2" s="31" t="s">
        <v>193</v>
      </c>
      <c r="BJ2" s="31" t="s">
        <v>194</v>
      </c>
      <c r="BK2" s="31" t="s">
        <v>195</v>
      </c>
      <c r="BL2" s="31" t="s">
        <v>8</v>
      </c>
      <c r="BM2" s="31" t="s">
        <v>12</v>
      </c>
      <c r="BN2" s="31" t="s">
        <v>10</v>
      </c>
      <c r="BO2" s="31" t="s">
        <v>14</v>
      </c>
      <c r="BP2" s="31" t="s">
        <v>196</v>
      </c>
      <c r="BQ2" s="31" t="s">
        <v>191</v>
      </c>
      <c r="BR2" s="31" t="s">
        <v>197</v>
      </c>
      <c r="BS2" s="31" t="s">
        <v>198</v>
      </c>
      <c r="BT2" s="32" t="s">
        <v>199</v>
      </c>
      <c r="BU2" s="30" t="s">
        <v>190</v>
      </c>
      <c r="BV2" s="31" t="s">
        <v>191</v>
      </c>
      <c r="BW2" s="31" t="s">
        <v>192</v>
      </c>
      <c r="BX2" s="31" t="s">
        <v>193</v>
      </c>
      <c r="BY2" s="31" t="s">
        <v>194</v>
      </c>
      <c r="BZ2" s="31" t="s">
        <v>195</v>
      </c>
      <c r="CA2" s="31" t="s">
        <v>8</v>
      </c>
      <c r="CB2" s="31" t="s">
        <v>12</v>
      </c>
      <c r="CC2" s="31" t="s">
        <v>10</v>
      </c>
      <c r="CD2" s="31" t="s">
        <v>14</v>
      </c>
      <c r="CE2" s="31" t="s">
        <v>196</v>
      </c>
      <c r="CF2" s="31" t="s">
        <v>191</v>
      </c>
      <c r="CG2" s="31" t="s">
        <v>197</v>
      </c>
      <c r="CH2" s="31" t="s">
        <v>198</v>
      </c>
      <c r="CI2" s="32" t="s">
        <v>199</v>
      </c>
      <c r="CJ2" s="30" t="s">
        <v>190</v>
      </c>
      <c r="CK2" s="31" t="s">
        <v>191</v>
      </c>
      <c r="CL2" s="31" t="s">
        <v>192</v>
      </c>
      <c r="CM2" s="31" t="s">
        <v>193</v>
      </c>
      <c r="CN2" s="31" t="s">
        <v>194</v>
      </c>
      <c r="CO2" s="31" t="s">
        <v>195</v>
      </c>
      <c r="CP2" s="31" t="s">
        <v>8</v>
      </c>
      <c r="CQ2" s="31" t="s">
        <v>12</v>
      </c>
      <c r="CR2" s="31" t="s">
        <v>10</v>
      </c>
      <c r="CS2" s="31" t="s">
        <v>14</v>
      </c>
      <c r="CT2" s="31" t="s">
        <v>196</v>
      </c>
      <c r="CU2" s="31" t="s">
        <v>191</v>
      </c>
      <c r="CV2" s="31" t="s">
        <v>197</v>
      </c>
      <c r="CW2" s="31" t="s">
        <v>198</v>
      </c>
      <c r="CX2" s="32" t="s">
        <v>199</v>
      </c>
      <c r="CY2" s="30" t="s">
        <v>190</v>
      </c>
      <c r="CZ2" s="31" t="s">
        <v>191</v>
      </c>
      <c r="DA2" s="31" t="s">
        <v>192</v>
      </c>
      <c r="DB2" s="31" t="s">
        <v>193</v>
      </c>
      <c r="DC2" s="31" t="s">
        <v>194</v>
      </c>
      <c r="DD2" s="31" t="s">
        <v>195</v>
      </c>
      <c r="DE2" s="31" t="s">
        <v>8</v>
      </c>
      <c r="DF2" s="31" t="s">
        <v>12</v>
      </c>
      <c r="DG2" s="31" t="s">
        <v>10</v>
      </c>
      <c r="DH2" s="31" t="s">
        <v>14</v>
      </c>
      <c r="DI2" s="31" t="s">
        <v>196</v>
      </c>
      <c r="DJ2" s="31" t="s">
        <v>191</v>
      </c>
      <c r="DK2" s="31" t="s">
        <v>197</v>
      </c>
      <c r="DL2" s="31" t="s">
        <v>198</v>
      </c>
      <c r="DM2" s="32" t="s">
        <v>199</v>
      </c>
      <c r="DN2" s="11"/>
      <c r="DO2" s="11"/>
      <c r="DP2" s="11" t="s">
        <v>380</v>
      </c>
      <c r="DQ2" s="11" t="s">
        <v>381</v>
      </c>
      <c r="DR2" s="7" t="s">
        <v>382</v>
      </c>
      <c r="DS2" s="11" t="s">
        <v>383</v>
      </c>
    </row>
    <row r="3" spans="1:123" x14ac:dyDescent="0.2">
      <c r="A3" s="33">
        <v>1</v>
      </c>
      <c r="B3" s="34" t="s">
        <v>86</v>
      </c>
      <c r="C3" s="116">
        <v>13.427777777777777</v>
      </c>
      <c r="D3" s="117" t="s">
        <v>427</v>
      </c>
      <c r="E3" s="37">
        <v>2</v>
      </c>
      <c r="F3" s="118">
        <v>35470</v>
      </c>
      <c r="G3" s="119">
        <v>28.227397260273971</v>
      </c>
      <c r="H3" s="39" t="s">
        <v>385</v>
      </c>
      <c r="I3" s="119">
        <v>21.221917808219178</v>
      </c>
      <c r="J3" s="131">
        <v>72</v>
      </c>
      <c r="K3" s="131">
        <v>233</v>
      </c>
      <c r="L3" s="131">
        <v>4.41</v>
      </c>
      <c r="M3" s="40">
        <v>2</v>
      </c>
      <c r="N3" s="121">
        <v>0</v>
      </c>
      <c r="O3" s="122">
        <v>0</v>
      </c>
      <c r="P3" s="122">
        <v>0.27449249779346868</v>
      </c>
      <c r="Q3" s="122">
        <v>0.37440664556962028</v>
      </c>
      <c r="R3" s="122">
        <v>0.3170120320855615</v>
      </c>
      <c r="S3" s="42">
        <v>0.34570933882759092</v>
      </c>
      <c r="T3" s="42">
        <v>0.34570933882759092</v>
      </c>
      <c r="U3" s="42">
        <v>0.15169811320754717</v>
      </c>
      <c r="V3" s="42">
        <v>0.16569459172852599</v>
      </c>
      <c r="W3" s="42">
        <v>0.16569459172852599</v>
      </c>
      <c r="X3" s="43">
        <v>0.16569459172852599</v>
      </c>
      <c r="Y3" s="44">
        <v>18.567123287671233</v>
      </c>
      <c r="Z3" s="45">
        <v>123.20591511928447</v>
      </c>
      <c r="AA3" s="45">
        <v>31.597029320987652</v>
      </c>
      <c r="AB3" s="45">
        <v>0.26470588235294118</v>
      </c>
      <c r="AC3" s="45">
        <v>5.8</v>
      </c>
      <c r="AD3" s="45">
        <v>87.5</v>
      </c>
      <c r="AE3" s="45">
        <v>3.54</v>
      </c>
      <c r="AF3" s="46">
        <v>56.6</v>
      </c>
      <c r="AG3" s="123">
        <v>9</v>
      </c>
      <c r="AH3" s="49">
        <v>10</v>
      </c>
      <c r="AI3" s="49">
        <v>9</v>
      </c>
      <c r="AJ3" s="49">
        <v>10</v>
      </c>
      <c r="AK3" s="49">
        <v>7</v>
      </c>
      <c r="AL3" s="49">
        <v>2</v>
      </c>
      <c r="AM3" s="49">
        <v>3</v>
      </c>
      <c r="AN3" s="49">
        <v>2</v>
      </c>
      <c r="AO3" s="49">
        <v>10</v>
      </c>
      <c r="AP3" s="124">
        <v>1</v>
      </c>
      <c r="AQ3" s="51">
        <v>0</v>
      </c>
      <c r="AR3" s="52">
        <v>2088</v>
      </c>
      <c r="AS3" s="52"/>
      <c r="AT3" s="52"/>
      <c r="AU3" s="52"/>
      <c r="AV3" s="52"/>
      <c r="AW3" s="52"/>
      <c r="AX3" s="52"/>
      <c r="AY3" s="52"/>
      <c r="AZ3" s="52"/>
      <c r="BA3" s="52">
        <v>0</v>
      </c>
      <c r="BB3" s="52">
        <v>3110</v>
      </c>
      <c r="BC3" s="52"/>
      <c r="BD3" s="52"/>
      <c r="BE3" s="54"/>
      <c r="BF3" s="51">
        <v>0</v>
      </c>
      <c r="BG3" s="52">
        <v>1325</v>
      </c>
      <c r="BH3" s="52">
        <v>0</v>
      </c>
      <c r="BI3" s="52"/>
      <c r="BJ3" s="52">
        <v>0</v>
      </c>
      <c r="BK3" s="52">
        <v>0</v>
      </c>
      <c r="BL3" s="125">
        <v>0</v>
      </c>
      <c r="BM3" s="125">
        <v>0</v>
      </c>
      <c r="BN3" s="125">
        <v>0</v>
      </c>
      <c r="BO3" s="125">
        <v>0</v>
      </c>
      <c r="BP3" s="52">
        <v>0</v>
      </c>
      <c r="BQ3" s="52">
        <v>3034</v>
      </c>
      <c r="BR3" s="52">
        <v>0</v>
      </c>
      <c r="BS3" s="52"/>
      <c r="BT3" s="54"/>
      <c r="BU3" s="51">
        <v>1082</v>
      </c>
      <c r="BV3" s="52">
        <v>1744</v>
      </c>
      <c r="BW3" s="52">
        <v>7</v>
      </c>
      <c r="BX3" s="52"/>
      <c r="BY3" s="52">
        <v>182</v>
      </c>
      <c r="BZ3" s="52">
        <v>60</v>
      </c>
      <c r="CA3" s="125">
        <v>5.9</v>
      </c>
      <c r="CB3" s="125">
        <v>126.7</v>
      </c>
      <c r="CC3" s="53">
        <v>3.82</v>
      </c>
      <c r="CD3" s="53">
        <v>53.2</v>
      </c>
      <c r="CE3" s="52">
        <v>162</v>
      </c>
      <c r="CF3" s="52">
        <v>2788</v>
      </c>
      <c r="CG3" s="52">
        <v>20</v>
      </c>
      <c r="CH3" s="52"/>
      <c r="CI3" s="54"/>
      <c r="CJ3" s="51">
        <v>1491</v>
      </c>
      <c r="CK3" s="52">
        <v>2406</v>
      </c>
      <c r="CL3" s="52">
        <v>18</v>
      </c>
      <c r="CM3" s="52"/>
      <c r="CN3" s="52">
        <v>272</v>
      </c>
      <c r="CO3" s="52">
        <v>72</v>
      </c>
      <c r="CP3" s="53">
        <v>5.5</v>
      </c>
      <c r="CQ3" s="53">
        <v>87.5</v>
      </c>
      <c r="CR3" s="53">
        <v>3.28</v>
      </c>
      <c r="CS3" s="53">
        <v>54.5</v>
      </c>
      <c r="CT3" s="52">
        <v>402</v>
      </c>
      <c r="CU3" s="52">
        <v>2650</v>
      </c>
      <c r="CV3" s="52">
        <v>28</v>
      </c>
      <c r="CW3" s="52"/>
      <c r="CX3" s="54"/>
      <c r="CY3" s="51">
        <v>1272</v>
      </c>
      <c r="CZ3" s="52">
        <v>2212</v>
      </c>
      <c r="DA3" s="52">
        <v>18</v>
      </c>
      <c r="DB3" s="52"/>
      <c r="DC3" s="52">
        <v>218</v>
      </c>
      <c r="DD3" s="52">
        <v>39</v>
      </c>
      <c r="DE3" s="53">
        <v>5.8</v>
      </c>
      <c r="DF3" s="53">
        <v>69</v>
      </c>
      <c r="DG3" s="53">
        <v>3.54</v>
      </c>
      <c r="DH3" s="53">
        <v>56.6</v>
      </c>
      <c r="DI3" s="52">
        <v>625</v>
      </c>
      <c r="DJ3" s="52">
        <v>3772</v>
      </c>
      <c r="DK3" s="52">
        <v>54</v>
      </c>
      <c r="DL3" s="52"/>
      <c r="DM3" s="54"/>
      <c r="DN3" s="126"/>
      <c r="DO3" s="11">
        <v>1</v>
      </c>
      <c r="DP3" s="42" t="s">
        <v>386</v>
      </c>
      <c r="DQ3" s="7">
        <v>1</v>
      </c>
      <c r="DR3" s="127">
        <v>41517</v>
      </c>
      <c r="DS3" s="127">
        <v>43216</v>
      </c>
    </row>
    <row r="4" spans="1:123" x14ac:dyDescent="0.2">
      <c r="A4" s="33">
        <v>2</v>
      </c>
      <c r="B4" s="34" t="s">
        <v>92</v>
      </c>
      <c r="C4" s="116">
        <v>10.766666666666667</v>
      </c>
      <c r="D4" s="117" t="s">
        <v>408</v>
      </c>
      <c r="E4" s="37">
        <v>7</v>
      </c>
      <c r="F4" s="118">
        <v>35097</v>
      </c>
      <c r="G4" s="119">
        <v>29.24931506849315</v>
      </c>
      <c r="H4" s="39" t="s">
        <v>395</v>
      </c>
      <c r="I4" s="119">
        <v>22.243835616438357</v>
      </c>
      <c r="J4" s="131">
        <v>70</v>
      </c>
      <c r="K4" s="131">
        <v>224</v>
      </c>
      <c r="L4" s="131">
        <v>4.46</v>
      </c>
      <c r="M4" s="40">
        <v>27</v>
      </c>
      <c r="N4" s="121">
        <v>0</v>
      </c>
      <c r="O4" s="122">
        <v>4.2901716068642747E-3</v>
      </c>
      <c r="P4" s="122">
        <v>9.0787971069661216E-2</v>
      </c>
      <c r="Q4" s="122">
        <v>0.21322111169559882</v>
      </c>
      <c r="R4" s="122">
        <v>0.45809304113802385</v>
      </c>
      <c r="S4" s="42">
        <v>0.45809304113802385</v>
      </c>
      <c r="T4" s="42">
        <v>0.29776047673971551</v>
      </c>
      <c r="U4" s="42">
        <v>0.11072664359861592</v>
      </c>
      <c r="V4" s="42">
        <v>6.7187499999999997E-2</v>
      </c>
      <c r="W4" s="42">
        <v>8.8957071799307952E-2</v>
      </c>
      <c r="X4" s="43">
        <v>5.7822096669550169E-2</v>
      </c>
      <c r="Y4" s="44">
        <v>20.591780821917808</v>
      </c>
      <c r="Z4" s="45">
        <v>113.22402228742737</v>
      </c>
      <c r="AA4" s="45">
        <v>32.137142857142855</v>
      </c>
      <c r="AB4" s="45">
        <v>0.29757785467128028</v>
      </c>
      <c r="AC4" s="45">
        <v>7.8</v>
      </c>
      <c r="AD4" s="45">
        <v>129.69999999999999</v>
      </c>
      <c r="AE4" s="45">
        <v>4.78</v>
      </c>
      <c r="AF4" s="46">
        <v>62.6</v>
      </c>
      <c r="AG4" s="123">
        <v>8</v>
      </c>
      <c r="AH4" s="49">
        <v>6</v>
      </c>
      <c r="AI4" s="49">
        <v>3</v>
      </c>
      <c r="AJ4" s="49">
        <v>9</v>
      </c>
      <c r="AK4" s="49">
        <v>8</v>
      </c>
      <c r="AL4" s="49">
        <v>8</v>
      </c>
      <c r="AM4" s="49">
        <v>6</v>
      </c>
      <c r="AN4" s="49">
        <v>8</v>
      </c>
      <c r="AO4" s="49">
        <v>10</v>
      </c>
      <c r="AP4" s="124">
        <v>0</v>
      </c>
      <c r="AQ4" s="55">
        <v>0</v>
      </c>
      <c r="AR4" s="56">
        <v>2166</v>
      </c>
      <c r="AS4" s="56"/>
      <c r="AT4" s="56"/>
      <c r="AU4" s="56"/>
      <c r="AV4" s="56"/>
      <c r="AW4" s="56"/>
      <c r="AX4" s="56"/>
      <c r="AY4" s="56"/>
      <c r="AZ4" s="56"/>
      <c r="BA4" s="56">
        <v>0</v>
      </c>
      <c r="BB4" s="56">
        <v>3358</v>
      </c>
      <c r="BC4" s="56"/>
      <c r="BD4" s="56"/>
      <c r="BE4" s="58"/>
      <c r="BF4" s="55">
        <v>22</v>
      </c>
      <c r="BG4" s="56">
        <v>2809</v>
      </c>
      <c r="BH4" s="56">
        <v>0</v>
      </c>
      <c r="BI4" s="56"/>
      <c r="BJ4" s="56">
        <v>2</v>
      </c>
      <c r="BK4" s="56">
        <v>0</v>
      </c>
      <c r="BL4" s="128">
        <v>11</v>
      </c>
      <c r="BM4" s="128">
        <v>0</v>
      </c>
      <c r="BN4" s="128">
        <v>6</v>
      </c>
      <c r="BO4" s="128">
        <v>95.5</v>
      </c>
      <c r="BP4" s="56">
        <v>0</v>
      </c>
      <c r="BQ4" s="56">
        <v>2319</v>
      </c>
      <c r="BR4" s="56">
        <v>0</v>
      </c>
      <c r="BS4" s="56"/>
      <c r="BT4" s="58"/>
      <c r="BU4" s="55">
        <v>357</v>
      </c>
      <c r="BV4" s="56">
        <v>3266</v>
      </c>
      <c r="BW4" s="56">
        <v>4</v>
      </c>
      <c r="BX4" s="56"/>
      <c r="BY4" s="56">
        <v>60</v>
      </c>
      <c r="BZ4" s="56">
        <v>11</v>
      </c>
      <c r="CA4" s="128">
        <v>6</v>
      </c>
      <c r="CB4" s="128">
        <v>41</v>
      </c>
      <c r="CC4" s="57">
        <v>2.5299999999999998</v>
      </c>
      <c r="CD4" s="57">
        <v>33.299999999999997</v>
      </c>
      <c r="CE4" s="56">
        <v>120</v>
      </c>
      <c r="CF4" s="56">
        <v>1988</v>
      </c>
      <c r="CG4" s="56">
        <v>8</v>
      </c>
      <c r="CH4" s="56"/>
      <c r="CI4" s="58"/>
      <c r="CJ4" s="55">
        <v>992</v>
      </c>
      <c r="CK4" s="56">
        <v>3680</v>
      </c>
      <c r="CL4" s="56">
        <v>11</v>
      </c>
      <c r="CM4" s="56"/>
      <c r="CN4" s="56">
        <v>134</v>
      </c>
      <c r="CO4" s="56">
        <v>31</v>
      </c>
      <c r="CP4" s="57">
        <v>7.4</v>
      </c>
      <c r="CQ4" s="57">
        <v>109</v>
      </c>
      <c r="CR4" s="57">
        <v>4.78</v>
      </c>
      <c r="CS4" s="57">
        <v>62.6</v>
      </c>
      <c r="CT4" s="56">
        <v>224</v>
      </c>
      <c r="CU4" s="56">
        <v>2023</v>
      </c>
      <c r="CV4" s="56">
        <v>15</v>
      </c>
      <c r="CW4" s="56"/>
      <c r="CX4" s="58"/>
      <c r="CY4" s="55">
        <v>2254</v>
      </c>
      <c r="CZ4" s="56">
        <v>3282</v>
      </c>
      <c r="DA4" s="56">
        <v>23</v>
      </c>
      <c r="DB4" s="56"/>
      <c r="DC4" s="56">
        <v>289</v>
      </c>
      <c r="DD4" s="56">
        <v>86</v>
      </c>
      <c r="DE4" s="57">
        <v>7.8</v>
      </c>
      <c r="DF4" s="57">
        <v>129.69999999999999</v>
      </c>
      <c r="DG4" s="57">
        <v>4.47</v>
      </c>
      <c r="DH4" s="57">
        <v>56.6</v>
      </c>
      <c r="DI4" s="56">
        <v>129</v>
      </c>
      <c r="DJ4" s="56">
        <v>1920</v>
      </c>
      <c r="DK4" s="56">
        <v>19</v>
      </c>
      <c r="DL4" s="56"/>
      <c r="DM4" s="58"/>
      <c r="DN4" s="126"/>
      <c r="DO4" s="11">
        <v>2</v>
      </c>
      <c r="DP4" s="42" t="s">
        <v>388</v>
      </c>
      <c r="DQ4" s="7">
        <v>1</v>
      </c>
      <c r="DR4" s="129">
        <v>41882</v>
      </c>
    </row>
    <row r="5" spans="1:123" x14ac:dyDescent="0.2">
      <c r="A5" s="33">
        <v>3</v>
      </c>
      <c r="B5" s="34" t="s">
        <v>90</v>
      </c>
      <c r="C5" s="116">
        <v>10.105555555555556</v>
      </c>
      <c r="D5" s="117" t="s">
        <v>389</v>
      </c>
      <c r="E5" s="37">
        <v>1</v>
      </c>
      <c r="F5" s="118">
        <v>35602</v>
      </c>
      <c r="G5" s="119">
        <v>27.865753424657534</v>
      </c>
      <c r="H5" s="39" t="s">
        <v>385</v>
      </c>
      <c r="I5" s="119">
        <v>20.860273972602741</v>
      </c>
      <c r="J5" s="131">
        <v>70</v>
      </c>
      <c r="K5" s="131">
        <v>224</v>
      </c>
      <c r="L5" s="131">
        <v>4.49</v>
      </c>
      <c r="M5" s="40">
        <v>59</v>
      </c>
      <c r="N5" s="121">
        <v>0</v>
      </c>
      <c r="O5" s="122">
        <v>0</v>
      </c>
      <c r="P5" s="122">
        <v>8.8240899561654276E-2</v>
      </c>
      <c r="Q5" s="122">
        <v>0.29407130194997044</v>
      </c>
      <c r="R5" s="122">
        <v>0.25804640718562877</v>
      </c>
      <c r="S5" s="42">
        <v>0.27605885456779961</v>
      </c>
      <c r="T5" s="42">
        <v>0.27605885456779961</v>
      </c>
      <c r="U5" s="42">
        <v>4.6470846120122755E-2</v>
      </c>
      <c r="V5" s="42">
        <v>4.6880907372400756E-2</v>
      </c>
      <c r="W5" s="42">
        <v>4.6880907372400756E-2</v>
      </c>
      <c r="X5" s="43">
        <v>4.6880907372400756E-2</v>
      </c>
      <c r="Y5" s="44">
        <v>19.208219178082192</v>
      </c>
      <c r="Z5" s="45">
        <v>110.2281833596663</v>
      </c>
      <c r="AA5" s="45">
        <v>32.137142857142855</v>
      </c>
      <c r="AB5" s="45">
        <v>0.18565400843881857</v>
      </c>
      <c r="AC5" s="45">
        <v>7.6</v>
      </c>
      <c r="AD5" s="45">
        <v>111.7</v>
      </c>
      <c r="AE5" s="45">
        <v>4.13</v>
      </c>
      <c r="AF5" s="46">
        <v>59.9</v>
      </c>
      <c r="AG5" s="123">
        <v>7</v>
      </c>
      <c r="AH5" s="49">
        <v>5</v>
      </c>
      <c r="AI5" s="49">
        <v>7</v>
      </c>
      <c r="AJ5" s="49">
        <v>9</v>
      </c>
      <c r="AK5" s="49">
        <v>2</v>
      </c>
      <c r="AL5" s="49">
        <v>8</v>
      </c>
      <c r="AM5" s="49">
        <v>5</v>
      </c>
      <c r="AN5" s="49">
        <v>5</v>
      </c>
      <c r="AO5" s="49">
        <v>7</v>
      </c>
      <c r="AP5" s="124">
        <v>0</v>
      </c>
      <c r="AQ5" s="55">
        <v>0</v>
      </c>
      <c r="AR5" s="56">
        <v>2630</v>
      </c>
      <c r="AS5" s="56"/>
      <c r="AT5" s="56"/>
      <c r="AU5" s="56"/>
      <c r="AV5" s="56"/>
      <c r="AW5" s="56"/>
      <c r="AX5" s="56"/>
      <c r="AY5" s="56"/>
      <c r="AZ5" s="56"/>
      <c r="BA5" s="56">
        <v>0</v>
      </c>
      <c r="BB5" s="56">
        <v>3263</v>
      </c>
      <c r="BC5" s="56"/>
      <c r="BD5" s="56"/>
      <c r="BE5" s="58"/>
      <c r="BF5" s="55">
        <v>0</v>
      </c>
      <c r="BG5" s="56">
        <v>2919</v>
      </c>
      <c r="BH5" s="56">
        <v>0</v>
      </c>
      <c r="BI5" s="56">
        <v>0</v>
      </c>
      <c r="BJ5" s="56">
        <v>0</v>
      </c>
      <c r="BK5" s="56">
        <v>0</v>
      </c>
      <c r="BL5" s="128">
        <v>0</v>
      </c>
      <c r="BM5" s="128">
        <v>0</v>
      </c>
      <c r="BN5" s="128">
        <v>0</v>
      </c>
      <c r="BO5" s="128">
        <v>0</v>
      </c>
      <c r="BP5" s="56">
        <v>0</v>
      </c>
      <c r="BQ5" s="56">
        <v>2118</v>
      </c>
      <c r="BR5" s="56">
        <v>0</v>
      </c>
      <c r="BS5" s="56"/>
      <c r="BT5" s="58"/>
      <c r="BU5" s="55">
        <v>439</v>
      </c>
      <c r="BV5" s="56">
        <v>3082</v>
      </c>
      <c r="BW5" s="56">
        <v>3</v>
      </c>
      <c r="BX5" s="56"/>
      <c r="BY5" s="56">
        <v>50</v>
      </c>
      <c r="BZ5" s="56">
        <v>15</v>
      </c>
      <c r="CA5" s="128">
        <v>8.8000000000000007</v>
      </c>
      <c r="CB5" s="128">
        <v>138</v>
      </c>
      <c r="CC5" s="57">
        <v>4.1399999999999997</v>
      </c>
      <c r="CD5" s="57">
        <v>67.7</v>
      </c>
      <c r="CE5" s="56">
        <v>24</v>
      </c>
      <c r="CF5" s="56">
        <v>2165</v>
      </c>
      <c r="CG5" s="56">
        <v>4</v>
      </c>
      <c r="CH5" s="56"/>
      <c r="CI5" s="58"/>
      <c r="CJ5" s="55">
        <v>1387</v>
      </c>
      <c r="CK5" s="56">
        <v>2796</v>
      </c>
      <c r="CL5" s="56">
        <v>15</v>
      </c>
      <c r="CM5" s="56"/>
      <c r="CN5" s="56">
        <v>183</v>
      </c>
      <c r="CO5" s="56">
        <v>48</v>
      </c>
      <c r="CP5" s="57">
        <v>7.6</v>
      </c>
      <c r="CQ5" s="57">
        <v>111.7</v>
      </c>
      <c r="CR5" s="57">
        <v>4.13</v>
      </c>
      <c r="CS5" s="57">
        <v>59.9</v>
      </c>
      <c r="CT5" s="56">
        <v>106</v>
      </c>
      <c r="CU5" s="56">
        <v>2281</v>
      </c>
      <c r="CV5" s="56">
        <v>9</v>
      </c>
      <c r="CW5" s="56"/>
      <c r="CX5" s="58"/>
      <c r="CY5" s="55">
        <v>1255</v>
      </c>
      <c r="CZ5" s="56">
        <v>2699</v>
      </c>
      <c r="DA5" s="56">
        <v>11</v>
      </c>
      <c r="DB5" s="56"/>
      <c r="DC5" s="56">
        <v>237</v>
      </c>
      <c r="DD5" s="56">
        <v>44</v>
      </c>
      <c r="DE5" s="57">
        <v>5.3</v>
      </c>
      <c r="DF5" s="57">
        <v>60.2</v>
      </c>
      <c r="DG5" s="57">
        <v>3.2</v>
      </c>
      <c r="DH5" s="57">
        <v>29.6</v>
      </c>
      <c r="DI5" s="56">
        <v>124</v>
      </c>
      <c r="DJ5" s="56">
        <v>2645</v>
      </c>
      <c r="DK5" s="56">
        <v>18</v>
      </c>
      <c r="DL5" s="56"/>
      <c r="DM5" s="58"/>
      <c r="DN5" s="126"/>
      <c r="DO5" s="5">
        <v>3</v>
      </c>
      <c r="DP5" s="42" t="s">
        <v>390</v>
      </c>
      <c r="DQ5" s="7">
        <v>0.9</v>
      </c>
      <c r="DR5" s="129">
        <v>42247</v>
      </c>
    </row>
    <row r="6" spans="1:123" x14ac:dyDescent="0.2">
      <c r="A6" s="33">
        <v>4</v>
      </c>
      <c r="B6" s="34" t="s">
        <v>88</v>
      </c>
      <c r="C6" s="116">
        <v>10.044444444444444</v>
      </c>
      <c r="D6" s="117" t="s">
        <v>428</v>
      </c>
      <c r="E6" s="37">
        <v>1</v>
      </c>
      <c r="F6" s="118">
        <v>34747</v>
      </c>
      <c r="G6" s="119">
        <v>30.208219178082192</v>
      </c>
      <c r="H6" s="39" t="s">
        <v>395</v>
      </c>
      <c r="I6" s="119">
        <v>23.202739726027396</v>
      </c>
      <c r="J6" s="131">
        <v>71</v>
      </c>
      <c r="K6" s="131">
        <v>214</v>
      </c>
      <c r="L6" s="131">
        <v>4.54</v>
      </c>
      <c r="M6" s="40">
        <v>31</v>
      </c>
      <c r="N6" s="121">
        <v>0</v>
      </c>
      <c r="O6" s="122">
        <v>8.6540077297933116E-2</v>
      </c>
      <c r="P6" s="122">
        <v>0.28935562805872755</v>
      </c>
      <c r="Q6" s="122">
        <v>0.19776044791041791</v>
      </c>
      <c r="R6" s="122">
        <v>0.20263440036759076</v>
      </c>
      <c r="S6" s="42">
        <v>0.24599501421315917</v>
      </c>
      <c r="T6" s="42">
        <v>0.24599501421315917</v>
      </c>
      <c r="U6" s="42">
        <v>5.9244532803180913E-2</v>
      </c>
      <c r="V6" s="42">
        <v>2.4123633622314362E-2</v>
      </c>
      <c r="W6" s="42">
        <v>4.1684083212747636E-2</v>
      </c>
      <c r="X6" s="43">
        <v>4.1684083212747636E-2</v>
      </c>
      <c r="Y6" s="44">
        <v>20.547945205479451</v>
      </c>
      <c r="Z6" s="45">
        <v>100.74427076530958</v>
      </c>
      <c r="AA6" s="45">
        <v>29.843681809164849</v>
      </c>
      <c r="AB6" s="45">
        <v>0.22929936305732485</v>
      </c>
      <c r="AC6" s="45">
        <v>8</v>
      </c>
      <c r="AD6" s="45">
        <v>95.1</v>
      </c>
      <c r="AE6" s="45">
        <v>4.03</v>
      </c>
      <c r="AF6" s="46">
        <v>56.2</v>
      </c>
      <c r="AG6" s="123">
        <v>6</v>
      </c>
      <c r="AH6" s="49">
        <v>4</v>
      </c>
      <c r="AI6" s="49">
        <v>3</v>
      </c>
      <c r="AJ6" s="49">
        <v>6</v>
      </c>
      <c r="AK6" s="49">
        <v>5</v>
      </c>
      <c r="AL6" s="49">
        <v>8</v>
      </c>
      <c r="AM6" s="49">
        <v>3</v>
      </c>
      <c r="AN6" s="49">
        <v>5</v>
      </c>
      <c r="AO6" s="49">
        <v>10</v>
      </c>
      <c r="AP6" s="124">
        <v>0.5</v>
      </c>
      <c r="AQ6" s="55">
        <v>0</v>
      </c>
      <c r="AR6" s="56">
        <v>2209</v>
      </c>
      <c r="AS6" s="56"/>
      <c r="AT6" s="56"/>
      <c r="AU6" s="56"/>
      <c r="AV6" s="56"/>
      <c r="AW6" s="56"/>
      <c r="AX6" s="56"/>
      <c r="AY6" s="56"/>
      <c r="AZ6" s="56"/>
      <c r="BA6" s="56">
        <v>0</v>
      </c>
      <c r="BB6" s="56">
        <v>4085</v>
      </c>
      <c r="BC6" s="56"/>
      <c r="BD6" s="56"/>
      <c r="BE6" s="58"/>
      <c r="BF6" s="55">
        <v>409</v>
      </c>
      <c r="BG6" s="56">
        <v>3352</v>
      </c>
      <c r="BH6" s="56">
        <v>5</v>
      </c>
      <c r="BI6" s="56"/>
      <c r="BJ6" s="56">
        <v>64</v>
      </c>
      <c r="BK6" s="56">
        <v>17</v>
      </c>
      <c r="BL6" s="128">
        <v>6.4</v>
      </c>
      <c r="BM6" s="128">
        <v>66.5</v>
      </c>
      <c r="BN6" s="128">
        <v>2.25</v>
      </c>
      <c r="BO6" s="128">
        <v>32.5</v>
      </c>
      <c r="BP6" s="56">
        <v>106</v>
      </c>
      <c r="BQ6" s="56">
        <v>2599</v>
      </c>
      <c r="BR6" s="56">
        <v>7</v>
      </c>
      <c r="BS6" s="56"/>
      <c r="BT6" s="58"/>
      <c r="BU6" s="55">
        <v>1160</v>
      </c>
      <c r="BV6" s="56">
        <v>2498</v>
      </c>
      <c r="BW6" s="56">
        <v>8</v>
      </c>
      <c r="BX6" s="56"/>
      <c r="BY6" s="56">
        <v>219</v>
      </c>
      <c r="BZ6" s="56">
        <v>48</v>
      </c>
      <c r="CA6" s="128">
        <v>5.3</v>
      </c>
      <c r="CB6" s="128">
        <v>85.1</v>
      </c>
      <c r="CC6" s="57">
        <v>3.31</v>
      </c>
      <c r="CD6" s="57">
        <v>46.2</v>
      </c>
      <c r="CE6" s="56">
        <v>259</v>
      </c>
      <c r="CF6" s="56">
        <v>2406</v>
      </c>
      <c r="CG6" s="56">
        <v>26</v>
      </c>
      <c r="CH6" s="56"/>
      <c r="CI6" s="58"/>
      <c r="CJ6" s="55">
        <v>840</v>
      </c>
      <c r="CK6" s="56">
        <v>2486</v>
      </c>
      <c r="CL6" s="56">
        <v>4</v>
      </c>
      <c r="CM6" s="56"/>
      <c r="CN6" s="56">
        <v>152</v>
      </c>
      <c r="CO6" s="56">
        <v>26</v>
      </c>
      <c r="CP6" s="57">
        <v>5.5</v>
      </c>
      <c r="CQ6" s="57">
        <v>63.1</v>
      </c>
      <c r="CR6" s="57">
        <v>3.14</v>
      </c>
      <c r="CS6" s="57">
        <v>26.8</v>
      </c>
      <c r="CT6" s="56">
        <v>149</v>
      </c>
      <c r="CU6" s="56">
        <v>2515</v>
      </c>
      <c r="CV6" s="56">
        <v>22</v>
      </c>
      <c r="CW6" s="56"/>
      <c r="CX6" s="58"/>
      <c r="CY6" s="55">
        <v>1259</v>
      </c>
      <c r="CZ6" s="56">
        <v>3876</v>
      </c>
      <c r="DA6" s="56">
        <v>16</v>
      </c>
      <c r="DB6" s="56"/>
      <c r="DC6" s="56">
        <v>157</v>
      </c>
      <c r="DD6" s="56">
        <v>36</v>
      </c>
      <c r="DE6" s="57">
        <v>8</v>
      </c>
      <c r="DF6" s="57">
        <v>95.1</v>
      </c>
      <c r="DG6" s="57">
        <v>4.03</v>
      </c>
      <c r="DH6" s="57">
        <v>56.2</v>
      </c>
      <c r="DI6" s="56">
        <v>64</v>
      </c>
      <c r="DJ6" s="56">
        <v>2653</v>
      </c>
      <c r="DK6" s="56">
        <v>8</v>
      </c>
      <c r="DL6" s="56"/>
      <c r="DM6" s="58"/>
      <c r="DN6" s="126"/>
      <c r="DO6" s="5">
        <v>4</v>
      </c>
      <c r="DP6" s="42" t="s">
        <v>393</v>
      </c>
      <c r="DQ6" s="7">
        <v>0.9</v>
      </c>
      <c r="DR6" s="129">
        <v>42613</v>
      </c>
    </row>
    <row r="7" spans="1:123" x14ac:dyDescent="0.2">
      <c r="A7" s="33">
        <v>5</v>
      </c>
      <c r="B7" s="34" t="s">
        <v>87</v>
      </c>
      <c r="C7" s="116">
        <v>9.8888888888888893</v>
      </c>
      <c r="D7" s="117" t="s">
        <v>428</v>
      </c>
      <c r="E7" s="37">
        <v>1</v>
      </c>
      <c r="F7" s="118">
        <v>35060</v>
      </c>
      <c r="G7" s="119">
        <v>29.350684931506848</v>
      </c>
      <c r="H7" s="39" t="s">
        <v>429</v>
      </c>
      <c r="I7" s="119">
        <v>22.345205479452055</v>
      </c>
      <c r="J7" s="131">
        <v>70</v>
      </c>
      <c r="K7" s="131">
        <v>220</v>
      </c>
      <c r="L7" s="131">
        <v>4.5199999999999996</v>
      </c>
      <c r="M7" s="40">
        <v>35</v>
      </c>
      <c r="N7" s="121">
        <v>0</v>
      </c>
      <c r="O7" s="122">
        <v>0.29608469164846246</v>
      </c>
      <c r="P7" s="122">
        <v>0.15823817292006526</v>
      </c>
      <c r="Q7" s="122">
        <v>0.24315136972605478</v>
      </c>
      <c r="R7" s="122">
        <v>0.21044570378312147</v>
      </c>
      <c r="S7" s="42">
        <v>0.25326519771579198</v>
      </c>
      <c r="T7" s="42">
        <v>0.25326519771579198</v>
      </c>
      <c r="U7" s="42">
        <v>3.4194831013916502E-2</v>
      </c>
      <c r="V7" s="42">
        <v>1.1307953260459858E-2</v>
      </c>
      <c r="W7" s="42">
        <v>2.275139213718818E-2</v>
      </c>
      <c r="X7" s="43">
        <v>2.275139213718818E-2</v>
      </c>
      <c r="Y7" s="44">
        <v>18.69041095890411</v>
      </c>
      <c r="Z7" s="45">
        <v>105.4141563198929</v>
      </c>
      <c r="AA7" s="45">
        <v>31.563265306122446</v>
      </c>
      <c r="AB7" s="45">
        <v>0.23766816143497757</v>
      </c>
      <c r="AC7" s="45">
        <v>6</v>
      </c>
      <c r="AD7" s="45">
        <v>91.2</v>
      </c>
      <c r="AE7" s="45">
        <v>3.76</v>
      </c>
      <c r="AF7" s="46">
        <v>45.8</v>
      </c>
      <c r="AG7" s="123">
        <v>6</v>
      </c>
      <c r="AH7" s="49">
        <v>2</v>
      </c>
      <c r="AI7" s="49">
        <v>9</v>
      </c>
      <c r="AJ7" s="49">
        <v>8</v>
      </c>
      <c r="AK7" s="49">
        <v>5</v>
      </c>
      <c r="AL7" s="49">
        <v>3</v>
      </c>
      <c r="AM7" s="49">
        <v>3</v>
      </c>
      <c r="AN7" s="49">
        <v>3</v>
      </c>
      <c r="AO7" s="49">
        <v>7</v>
      </c>
      <c r="AP7" s="124">
        <v>1</v>
      </c>
      <c r="AQ7" s="55">
        <v>0</v>
      </c>
      <c r="AR7" s="56">
        <v>2209</v>
      </c>
      <c r="AS7" s="56"/>
      <c r="AT7" s="56"/>
      <c r="AU7" s="56"/>
      <c r="AV7" s="56"/>
      <c r="AW7" s="56"/>
      <c r="AX7" s="56"/>
      <c r="AY7" s="56"/>
      <c r="AZ7" s="56"/>
      <c r="BA7" s="56">
        <v>0</v>
      </c>
      <c r="BB7" s="56">
        <v>4085</v>
      </c>
      <c r="BC7" s="56"/>
      <c r="BD7" s="56"/>
      <c r="BE7" s="58"/>
      <c r="BF7" s="55">
        <v>1549</v>
      </c>
      <c r="BG7" s="56">
        <v>3352</v>
      </c>
      <c r="BH7" s="56">
        <v>14</v>
      </c>
      <c r="BI7" s="56"/>
      <c r="BJ7" s="56">
        <v>219</v>
      </c>
      <c r="BK7" s="56">
        <v>63</v>
      </c>
      <c r="BL7" s="128">
        <v>7.1</v>
      </c>
      <c r="BM7" s="128">
        <v>108.5</v>
      </c>
      <c r="BN7" s="128">
        <v>3.73</v>
      </c>
      <c r="BO7" s="128">
        <v>52.1</v>
      </c>
      <c r="BP7" s="56">
        <v>213</v>
      </c>
      <c r="BQ7" s="56">
        <v>2599</v>
      </c>
      <c r="BR7" s="56">
        <v>18</v>
      </c>
      <c r="BS7" s="56"/>
      <c r="BT7" s="58"/>
      <c r="BU7" s="55">
        <v>744</v>
      </c>
      <c r="BV7" s="56">
        <v>2498</v>
      </c>
      <c r="BW7" s="56">
        <v>7</v>
      </c>
      <c r="BX7" s="56"/>
      <c r="BY7" s="56">
        <v>92</v>
      </c>
      <c r="BZ7" s="56">
        <v>23</v>
      </c>
      <c r="CA7" s="128">
        <v>8.1</v>
      </c>
      <c r="CB7" s="128">
        <v>88.5</v>
      </c>
      <c r="CC7" s="57">
        <v>3.7</v>
      </c>
      <c r="CD7" s="57">
        <v>57.5</v>
      </c>
      <c r="CE7" s="56">
        <v>32</v>
      </c>
      <c r="CF7" s="56">
        <v>2406</v>
      </c>
      <c r="CG7" s="56">
        <v>4</v>
      </c>
      <c r="CH7" s="56"/>
      <c r="CI7" s="58"/>
      <c r="CJ7" s="55">
        <v>1130</v>
      </c>
      <c r="CK7" s="56">
        <v>2486</v>
      </c>
      <c r="CL7" s="56">
        <v>8</v>
      </c>
      <c r="CM7" s="56"/>
      <c r="CN7" s="56">
        <v>224</v>
      </c>
      <c r="CO7" s="56">
        <v>39</v>
      </c>
      <c r="CP7" s="57">
        <v>5</v>
      </c>
      <c r="CQ7" s="57">
        <v>63.7</v>
      </c>
      <c r="CR7" s="57">
        <v>3.65</v>
      </c>
      <c r="CS7" s="57">
        <v>36.5</v>
      </c>
      <c r="CT7" s="56">
        <v>86</v>
      </c>
      <c r="CU7" s="56">
        <v>2515</v>
      </c>
      <c r="CV7" s="56">
        <v>5</v>
      </c>
      <c r="CW7" s="56"/>
      <c r="CX7" s="58"/>
      <c r="CY7" s="55">
        <v>1344</v>
      </c>
      <c r="CZ7" s="56">
        <v>3876</v>
      </c>
      <c r="DA7" s="56">
        <v>15</v>
      </c>
      <c r="DB7" s="56"/>
      <c r="DC7" s="56">
        <v>223</v>
      </c>
      <c r="DD7" s="56">
        <v>53</v>
      </c>
      <c r="DE7" s="57">
        <v>6</v>
      </c>
      <c r="DF7" s="57">
        <v>91.2</v>
      </c>
      <c r="DG7" s="57">
        <v>3.76</v>
      </c>
      <c r="DH7" s="57">
        <v>45.8</v>
      </c>
      <c r="DI7" s="56">
        <v>30</v>
      </c>
      <c r="DJ7" s="56">
        <v>2653</v>
      </c>
      <c r="DK7" s="56">
        <v>4</v>
      </c>
      <c r="DL7" s="56"/>
      <c r="DM7" s="58"/>
      <c r="DN7" s="126"/>
      <c r="DO7" s="5">
        <v>5</v>
      </c>
      <c r="DP7" s="42" t="s">
        <v>396</v>
      </c>
      <c r="DQ7" s="7">
        <v>0.85</v>
      </c>
      <c r="DR7" s="129">
        <v>42983</v>
      </c>
    </row>
    <row r="8" spans="1:123" x14ac:dyDescent="0.2">
      <c r="A8" s="33">
        <v>6</v>
      </c>
      <c r="B8" s="34" t="s">
        <v>94</v>
      </c>
      <c r="C8" s="116">
        <v>8.9888888888888889</v>
      </c>
      <c r="D8" s="117" t="s">
        <v>430</v>
      </c>
      <c r="E8" s="37">
        <v>5</v>
      </c>
      <c r="F8" s="118">
        <v>35099</v>
      </c>
      <c r="G8" s="119">
        <v>29.243835616438357</v>
      </c>
      <c r="H8" s="39" t="s">
        <v>395</v>
      </c>
      <c r="I8" s="119">
        <v>22.238356164383561</v>
      </c>
      <c r="J8" s="131">
        <v>71</v>
      </c>
      <c r="K8" s="131">
        <v>229</v>
      </c>
      <c r="L8" s="131">
        <v>4.54</v>
      </c>
      <c r="M8" s="40">
        <v>71</v>
      </c>
      <c r="N8" s="121">
        <v>0</v>
      </c>
      <c r="O8" s="122">
        <v>0.18647166361974407</v>
      </c>
      <c r="P8" s="122">
        <v>0.31213377161640704</v>
      </c>
      <c r="Q8" s="122">
        <v>0.18508474576271186</v>
      </c>
      <c r="R8" s="122">
        <v>0.28558967201674806</v>
      </c>
      <c r="S8" s="42">
        <v>0.29886172181657755</v>
      </c>
      <c r="T8" s="42">
        <v>0.25403246354409093</v>
      </c>
      <c r="U8" s="42">
        <v>4.5240339302544771E-2</v>
      </c>
      <c r="V8" s="42">
        <v>6.6828675577156743E-2</v>
      </c>
      <c r="W8" s="42">
        <v>6.6828675577156743E-2</v>
      </c>
      <c r="X8" s="43">
        <v>5.6804374240583232E-2</v>
      </c>
      <c r="Y8" s="44">
        <v>18.583561643835615</v>
      </c>
      <c r="Z8" s="45">
        <v>107.80578507128922</v>
      </c>
      <c r="AA8" s="45">
        <v>31.93552866494743</v>
      </c>
      <c r="AB8" s="45">
        <v>0.21810699588477367</v>
      </c>
      <c r="AC8" s="45">
        <v>6.1</v>
      </c>
      <c r="AD8" s="45">
        <v>111.6</v>
      </c>
      <c r="AE8" s="45">
        <v>4.08</v>
      </c>
      <c r="AF8" s="46">
        <v>50.7</v>
      </c>
      <c r="AG8" s="123">
        <v>6</v>
      </c>
      <c r="AH8" s="49">
        <v>6</v>
      </c>
      <c r="AI8" s="49">
        <v>9</v>
      </c>
      <c r="AJ8" s="49">
        <v>8</v>
      </c>
      <c r="AK8" s="49">
        <v>4</v>
      </c>
      <c r="AL8" s="49">
        <v>3</v>
      </c>
      <c r="AM8" s="49">
        <v>5</v>
      </c>
      <c r="AN8" s="49">
        <v>5</v>
      </c>
      <c r="AO8" s="49">
        <v>6</v>
      </c>
      <c r="AP8" s="124">
        <v>0</v>
      </c>
      <c r="AQ8" s="55">
        <v>0</v>
      </c>
      <c r="AR8" s="56">
        <v>3556</v>
      </c>
      <c r="AS8" s="56"/>
      <c r="AT8" s="56"/>
      <c r="AU8" s="56"/>
      <c r="AV8" s="56"/>
      <c r="AW8" s="56"/>
      <c r="AX8" s="56"/>
      <c r="AY8" s="56"/>
      <c r="AZ8" s="56"/>
      <c r="BA8" s="56">
        <v>0</v>
      </c>
      <c r="BB8" s="56">
        <v>3789</v>
      </c>
      <c r="BC8" s="56"/>
      <c r="BD8" s="56"/>
      <c r="BE8" s="58"/>
      <c r="BF8" s="55">
        <v>1372</v>
      </c>
      <c r="BG8" s="56">
        <v>3518</v>
      </c>
      <c r="BH8" s="56">
        <v>18</v>
      </c>
      <c r="BI8" s="56"/>
      <c r="BJ8" s="56">
        <v>253</v>
      </c>
      <c r="BK8" s="56">
        <v>44</v>
      </c>
      <c r="BL8" s="128">
        <v>5.4</v>
      </c>
      <c r="BM8" s="128">
        <v>42.6</v>
      </c>
      <c r="BN8" s="128">
        <v>2.4900000000000002</v>
      </c>
      <c r="BO8" s="128">
        <v>30</v>
      </c>
      <c r="BP8" s="56">
        <v>158</v>
      </c>
      <c r="BQ8" s="56">
        <v>4687</v>
      </c>
      <c r="BR8" s="56">
        <v>16</v>
      </c>
      <c r="BS8" s="56"/>
      <c r="BT8" s="58"/>
      <c r="BU8" s="55">
        <v>1844</v>
      </c>
      <c r="BV8" s="56">
        <v>3639</v>
      </c>
      <c r="BW8" s="56">
        <v>17</v>
      </c>
      <c r="BX8" s="56"/>
      <c r="BY8" s="56">
        <v>283</v>
      </c>
      <c r="BZ8" s="56">
        <v>80</v>
      </c>
      <c r="CA8" s="128">
        <v>6.5</v>
      </c>
      <c r="CB8" s="128">
        <v>108.6</v>
      </c>
      <c r="CC8" s="57">
        <v>3.77</v>
      </c>
      <c r="CD8" s="57">
        <v>46.6</v>
      </c>
      <c r="CE8" s="56">
        <v>340</v>
      </c>
      <c r="CF8" s="56">
        <v>3358</v>
      </c>
      <c r="CG8" s="56">
        <v>26</v>
      </c>
      <c r="CH8" s="56"/>
      <c r="CI8" s="58"/>
      <c r="CJ8" s="55">
        <v>948</v>
      </c>
      <c r="CK8" s="56">
        <v>2717</v>
      </c>
      <c r="CL8" s="56">
        <v>9</v>
      </c>
      <c r="CM8" s="56"/>
      <c r="CN8" s="56">
        <v>167</v>
      </c>
      <c r="CO8" s="56">
        <v>47</v>
      </c>
      <c r="CP8" s="57">
        <v>5.7</v>
      </c>
      <c r="CQ8" s="57">
        <v>111.6</v>
      </c>
      <c r="CR8" s="57">
        <v>4.08</v>
      </c>
      <c r="CS8" s="57">
        <v>50.7</v>
      </c>
      <c r="CT8" s="56">
        <v>144</v>
      </c>
      <c r="CU8" s="56">
        <v>3183</v>
      </c>
      <c r="CV8" s="56">
        <v>23</v>
      </c>
      <c r="CW8" s="56"/>
      <c r="CX8" s="58"/>
      <c r="CY8" s="55">
        <v>1472</v>
      </c>
      <c r="CZ8" s="56">
        <v>3263</v>
      </c>
      <c r="DA8" s="56">
        <v>16</v>
      </c>
      <c r="DB8" s="56"/>
      <c r="DC8" s="56">
        <v>243</v>
      </c>
      <c r="DD8" s="56">
        <v>53</v>
      </c>
      <c r="DE8" s="57">
        <v>6.1</v>
      </c>
      <c r="DF8" s="57">
        <v>78.8</v>
      </c>
      <c r="DG8" s="57">
        <v>3.39</v>
      </c>
      <c r="DH8" s="57">
        <v>37.200000000000003</v>
      </c>
      <c r="DI8" s="56">
        <v>165</v>
      </c>
      <c r="DJ8" s="56">
        <v>2469</v>
      </c>
      <c r="DK8" s="56">
        <v>15</v>
      </c>
      <c r="DL8" s="56"/>
      <c r="DM8" s="58"/>
      <c r="DN8" s="126"/>
      <c r="DO8" s="5">
        <v>6</v>
      </c>
      <c r="DP8" s="42" t="s">
        <v>398</v>
      </c>
      <c r="DQ8" s="7">
        <v>0.7</v>
      </c>
      <c r="DR8" s="129"/>
    </row>
    <row r="9" spans="1:123" x14ac:dyDescent="0.2">
      <c r="A9" s="33">
        <v>7</v>
      </c>
      <c r="B9" s="34" t="s">
        <v>260</v>
      </c>
      <c r="C9" s="116">
        <v>7.966666666666665</v>
      </c>
      <c r="D9" s="117" t="s">
        <v>431</v>
      </c>
      <c r="E9" s="37">
        <v>5</v>
      </c>
      <c r="F9" s="118">
        <v>35645</v>
      </c>
      <c r="G9" s="119">
        <v>27.747945205479454</v>
      </c>
      <c r="H9" s="39" t="s">
        <v>385</v>
      </c>
      <c r="I9" s="119">
        <v>20.742465753424657</v>
      </c>
      <c r="J9" s="131">
        <v>72</v>
      </c>
      <c r="K9" s="131">
        <v>200</v>
      </c>
      <c r="L9" s="131">
        <v>4.6500000000000004</v>
      </c>
      <c r="M9" s="40">
        <v>38</v>
      </c>
      <c r="N9" s="121">
        <v>0</v>
      </c>
      <c r="O9" s="122">
        <v>1.4626765299260255E-2</v>
      </c>
      <c r="P9" s="122">
        <v>0.16669385092154623</v>
      </c>
      <c r="Q9" s="122">
        <v>0.18655272492744276</v>
      </c>
      <c r="R9" s="122">
        <v>0.25684272821423287</v>
      </c>
      <c r="S9" s="42">
        <v>0.25684272821423287</v>
      </c>
      <c r="T9" s="42">
        <v>0.21831631898209794</v>
      </c>
      <c r="U9" s="42">
        <v>2.1152240467575842E-2</v>
      </c>
      <c r="V9" s="42">
        <v>4.4625719769673701E-2</v>
      </c>
      <c r="W9" s="42">
        <v>4.4625719769673701E-2</v>
      </c>
      <c r="X9" s="43">
        <v>3.7931861804222644E-2</v>
      </c>
      <c r="Y9" s="44">
        <v>18.087671232876712</v>
      </c>
      <c r="Z9" s="45">
        <v>85.555548470486684</v>
      </c>
      <c r="AA9" s="45">
        <v>27.121913580246911</v>
      </c>
      <c r="AB9" s="45">
        <v>0.22222222222222221</v>
      </c>
      <c r="AC9" s="45">
        <v>6.1</v>
      </c>
      <c r="AD9" s="45">
        <v>75.099999999999994</v>
      </c>
      <c r="AE9" s="45">
        <v>3.9</v>
      </c>
      <c r="AF9" s="46">
        <v>46.4</v>
      </c>
      <c r="AG9" s="123">
        <v>4</v>
      </c>
      <c r="AH9" s="49">
        <v>4</v>
      </c>
      <c r="AI9" s="49">
        <v>10</v>
      </c>
      <c r="AJ9" s="49">
        <v>1</v>
      </c>
      <c r="AK9" s="49">
        <v>5</v>
      </c>
      <c r="AL9" s="49">
        <v>3</v>
      </c>
      <c r="AM9" s="49">
        <v>2</v>
      </c>
      <c r="AN9" s="49">
        <v>4</v>
      </c>
      <c r="AO9" s="49">
        <v>7</v>
      </c>
      <c r="AP9" s="124">
        <v>0</v>
      </c>
      <c r="AQ9" s="55">
        <v>0</v>
      </c>
      <c r="AR9" s="56">
        <v>2419</v>
      </c>
      <c r="AS9" s="56"/>
      <c r="AT9" s="56"/>
      <c r="AU9" s="56"/>
      <c r="AV9" s="56"/>
      <c r="AW9" s="56"/>
      <c r="AX9" s="56"/>
      <c r="AY9" s="56"/>
      <c r="AZ9" s="56"/>
      <c r="BA9" s="56">
        <v>0</v>
      </c>
      <c r="BB9" s="56">
        <v>3180</v>
      </c>
      <c r="BC9" s="56"/>
      <c r="BD9" s="56"/>
      <c r="BE9" s="58"/>
      <c r="BF9" s="55">
        <v>14</v>
      </c>
      <c r="BG9" s="56">
        <v>2092</v>
      </c>
      <c r="BH9" s="56">
        <v>0</v>
      </c>
      <c r="BI9" s="56"/>
      <c r="BJ9" s="56">
        <v>2</v>
      </c>
      <c r="BK9" s="56">
        <v>0</v>
      </c>
      <c r="BL9" s="128">
        <v>7</v>
      </c>
      <c r="BM9" s="128">
        <v>0</v>
      </c>
      <c r="BN9" s="128">
        <v>0</v>
      </c>
      <c r="BO9" s="128">
        <v>0</v>
      </c>
      <c r="BP9" s="56">
        <v>73</v>
      </c>
      <c r="BQ9" s="56">
        <v>3856</v>
      </c>
      <c r="BR9" s="56">
        <v>9</v>
      </c>
      <c r="BS9" s="56"/>
      <c r="BT9" s="58"/>
      <c r="BU9" s="55">
        <v>983</v>
      </c>
      <c r="BV9" s="56">
        <v>2355</v>
      </c>
      <c r="BW9" s="56">
        <v>8</v>
      </c>
      <c r="BX9" s="56"/>
      <c r="BY9" s="56">
        <v>153</v>
      </c>
      <c r="BZ9" s="56">
        <v>34</v>
      </c>
      <c r="CA9" s="128">
        <v>6.4</v>
      </c>
      <c r="CB9" s="128">
        <v>84.3</v>
      </c>
      <c r="CC9" s="57">
        <v>3.75</v>
      </c>
      <c r="CD9" s="57">
        <v>48.2</v>
      </c>
      <c r="CE9" s="56">
        <v>39</v>
      </c>
      <c r="CF9" s="56">
        <v>3776</v>
      </c>
      <c r="CG9" s="56">
        <v>7</v>
      </c>
      <c r="CH9" s="56"/>
      <c r="CI9" s="58"/>
      <c r="CJ9" s="55">
        <v>1081</v>
      </c>
      <c r="CK9" s="56">
        <v>2609</v>
      </c>
      <c r="CL9" s="56">
        <v>12</v>
      </c>
      <c r="CM9" s="56"/>
      <c r="CN9" s="56">
        <v>177</v>
      </c>
      <c r="CO9" s="56">
        <v>33</v>
      </c>
      <c r="CP9" s="57">
        <v>6.1</v>
      </c>
      <c r="CQ9" s="57">
        <v>68.400000000000006</v>
      </c>
      <c r="CR9" s="57">
        <v>3.9</v>
      </c>
      <c r="CS9" s="57">
        <v>45.9</v>
      </c>
      <c r="CT9" s="56">
        <v>76</v>
      </c>
      <c r="CU9" s="56">
        <v>3593</v>
      </c>
      <c r="CV9" s="56">
        <v>11</v>
      </c>
      <c r="CW9" s="56"/>
      <c r="CX9" s="58"/>
      <c r="CY9" s="55">
        <v>1550</v>
      </c>
      <c r="CZ9" s="56">
        <v>2591</v>
      </c>
      <c r="DA9" s="56">
        <v>19</v>
      </c>
      <c r="DB9" s="56"/>
      <c r="DC9" s="56">
        <v>261</v>
      </c>
      <c r="DD9" s="56">
        <v>58</v>
      </c>
      <c r="DE9" s="57">
        <v>5.9</v>
      </c>
      <c r="DF9" s="57">
        <v>75.099999999999994</v>
      </c>
      <c r="DG9" s="57">
        <v>3.5</v>
      </c>
      <c r="DH9" s="57">
        <v>46.4</v>
      </c>
      <c r="DI9" s="56">
        <v>186</v>
      </c>
      <c r="DJ9" s="56">
        <v>4168</v>
      </c>
      <c r="DK9" s="56">
        <v>14</v>
      </c>
      <c r="DL9" s="56"/>
      <c r="DM9" s="58"/>
      <c r="DN9" s="126"/>
      <c r="DO9" s="5">
        <v>7</v>
      </c>
      <c r="DP9" s="42" t="s">
        <v>401</v>
      </c>
      <c r="DQ9" s="7">
        <v>0.65</v>
      </c>
    </row>
    <row r="10" spans="1:123" x14ac:dyDescent="0.2">
      <c r="A10" s="33">
        <v>8</v>
      </c>
      <c r="B10" s="34" t="s">
        <v>101</v>
      </c>
      <c r="C10" s="116">
        <v>7.6388888888888893</v>
      </c>
      <c r="D10" s="117" t="s">
        <v>397</v>
      </c>
      <c r="E10" s="37">
        <v>1</v>
      </c>
      <c r="F10" s="118">
        <v>35342</v>
      </c>
      <c r="G10" s="119">
        <v>28.578082191780823</v>
      </c>
      <c r="H10" s="39" t="s">
        <v>385</v>
      </c>
      <c r="I10" s="119">
        <v>21.572602739726026</v>
      </c>
      <c r="J10" s="131">
        <v>70</v>
      </c>
      <c r="K10" s="131">
        <v>216</v>
      </c>
      <c r="L10" s="131">
        <v>4.6399999999999997</v>
      </c>
      <c r="M10" s="40">
        <v>176</v>
      </c>
      <c r="N10" s="121">
        <v>0</v>
      </c>
      <c r="O10" s="122">
        <v>0</v>
      </c>
      <c r="P10" s="122">
        <v>3.0054644808743168E-2</v>
      </c>
      <c r="Q10" s="122">
        <v>0.1144244105409154</v>
      </c>
      <c r="R10" s="122">
        <v>0.30833094760950475</v>
      </c>
      <c r="S10" s="42">
        <v>0.30833094760950475</v>
      </c>
      <c r="T10" s="42">
        <v>0.30833094760950475</v>
      </c>
      <c r="U10" s="42">
        <v>1.6451612903225808E-2</v>
      </c>
      <c r="V10" s="42">
        <v>0.14347408829174665</v>
      </c>
      <c r="W10" s="42">
        <v>0.14347408829174665</v>
      </c>
      <c r="X10" s="43">
        <v>0.14347408829174665</v>
      </c>
      <c r="Y10" s="44">
        <v>20.934246575342467</v>
      </c>
      <c r="Z10" s="45">
        <v>93.19912276733011</v>
      </c>
      <c r="AA10" s="45">
        <v>30.98938775510204</v>
      </c>
      <c r="AB10" s="45">
        <v>0.20105820105820105</v>
      </c>
      <c r="AC10" s="45">
        <v>6.2</v>
      </c>
      <c r="AD10" s="45">
        <v>131.6</v>
      </c>
      <c r="AE10" s="45">
        <v>4.28</v>
      </c>
      <c r="AF10" s="46">
        <v>39.4</v>
      </c>
      <c r="AG10" s="123">
        <v>8</v>
      </c>
      <c r="AH10" s="49">
        <v>10</v>
      </c>
      <c r="AI10" s="49">
        <v>3</v>
      </c>
      <c r="AJ10" s="49">
        <v>2</v>
      </c>
      <c r="AK10" s="49">
        <v>4</v>
      </c>
      <c r="AL10" s="49">
        <v>4</v>
      </c>
      <c r="AM10" s="49">
        <v>7</v>
      </c>
      <c r="AN10" s="49">
        <v>6</v>
      </c>
      <c r="AO10" s="49">
        <v>2</v>
      </c>
      <c r="AP10" s="124">
        <v>0.25</v>
      </c>
      <c r="AQ10" s="55">
        <v>0</v>
      </c>
      <c r="AR10" s="56">
        <v>2261</v>
      </c>
      <c r="AS10" s="56"/>
      <c r="AT10" s="56"/>
      <c r="AU10" s="56"/>
      <c r="AV10" s="56"/>
      <c r="AW10" s="56"/>
      <c r="AX10" s="56"/>
      <c r="AY10" s="56"/>
      <c r="AZ10" s="56"/>
      <c r="BA10" s="56">
        <v>0</v>
      </c>
      <c r="BB10" s="56">
        <v>1979</v>
      </c>
      <c r="BC10" s="56"/>
      <c r="BD10" s="56"/>
      <c r="BE10" s="58"/>
      <c r="BF10" s="55">
        <v>0</v>
      </c>
      <c r="BG10" s="56">
        <v>1903</v>
      </c>
      <c r="BH10" s="56">
        <v>0</v>
      </c>
      <c r="BI10" s="56"/>
      <c r="BJ10" s="56">
        <v>0</v>
      </c>
      <c r="BK10" s="56">
        <v>0</v>
      </c>
      <c r="BL10" s="128">
        <v>0</v>
      </c>
      <c r="BM10" s="128">
        <v>0</v>
      </c>
      <c r="BN10" s="128">
        <v>0</v>
      </c>
      <c r="BO10" s="128">
        <v>0</v>
      </c>
      <c r="BP10" s="56">
        <v>0</v>
      </c>
      <c r="BQ10" s="56">
        <v>2914</v>
      </c>
      <c r="BR10" s="56">
        <v>0</v>
      </c>
      <c r="BS10" s="56"/>
      <c r="BT10" s="58"/>
      <c r="BU10" s="55">
        <v>165</v>
      </c>
      <c r="BV10" s="56">
        <v>2908</v>
      </c>
      <c r="BW10" s="56">
        <v>1</v>
      </c>
      <c r="BX10" s="56"/>
      <c r="BY10" s="56">
        <v>40</v>
      </c>
      <c r="BZ10" s="56">
        <v>11</v>
      </c>
      <c r="CA10" s="128">
        <v>4.0999999999999996</v>
      </c>
      <c r="CB10" s="128">
        <v>68.8</v>
      </c>
      <c r="CC10" s="57">
        <v>2.5</v>
      </c>
      <c r="CD10" s="57">
        <v>33.9</v>
      </c>
      <c r="CE10" s="56">
        <v>0</v>
      </c>
      <c r="CF10" s="56">
        <v>2582</v>
      </c>
      <c r="CG10" s="56">
        <v>0</v>
      </c>
      <c r="CH10" s="56"/>
      <c r="CI10" s="58"/>
      <c r="CJ10" s="55">
        <v>609</v>
      </c>
      <c r="CK10" s="56">
        <v>2668</v>
      </c>
      <c r="CL10" s="56">
        <v>5</v>
      </c>
      <c r="CM10" s="56"/>
      <c r="CN10" s="56">
        <v>98</v>
      </c>
      <c r="CO10" s="56">
        <v>31</v>
      </c>
      <c r="CP10" s="57">
        <v>6.2</v>
      </c>
      <c r="CQ10" s="57">
        <v>131.6</v>
      </c>
      <c r="CR10" s="57">
        <v>4.28</v>
      </c>
      <c r="CS10" s="57">
        <v>39.4</v>
      </c>
      <c r="CT10" s="56">
        <v>51</v>
      </c>
      <c r="CU10" s="56">
        <v>3100</v>
      </c>
      <c r="CV10" s="56">
        <v>6</v>
      </c>
      <c r="CW10" s="56"/>
      <c r="CX10" s="58"/>
      <c r="CY10" s="55">
        <v>778</v>
      </c>
      <c r="CZ10" s="56">
        <v>1409</v>
      </c>
      <c r="DA10" s="56">
        <v>9</v>
      </c>
      <c r="DB10" s="56"/>
      <c r="DC10" s="56">
        <v>189</v>
      </c>
      <c r="DD10" s="56">
        <v>38</v>
      </c>
      <c r="DE10" s="57">
        <v>4.0999999999999996</v>
      </c>
      <c r="DF10" s="57">
        <v>74.099999999999994</v>
      </c>
      <c r="DG10" s="57">
        <v>3.22</v>
      </c>
      <c r="DH10" s="57">
        <v>38</v>
      </c>
      <c r="DI10" s="56">
        <v>299</v>
      </c>
      <c r="DJ10" s="56">
        <v>2084</v>
      </c>
      <c r="DK10" s="56">
        <v>37</v>
      </c>
      <c r="DL10" s="56"/>
      <c r="DM10" s="58"/>
      <c r="DN10" s="126"/>
      <c r="DO10" s="5">
        <v>8</v>
      </c>
      <c r="DP10" s="42" t="s">
        <v>403</v>
      </c>
      <c r="DQ10" s="7">
        <v>0.65</v>
      </c>
      <c r="DR10" s="130"/>
    </row>
    <row r="11" spans="1:123" x14ac:dyDescent="0.2">
      <c r="A11" s="33">
        <v>9</v>
      </c>
      <c r="B11" s="34" t="s">
        <v>89</v>
      </c>
      <c r="C11" s="116">
        <v>7.5222222222222221</v>
      </c>
      <c r="D11" s="117" t="s">
        <v>432</v>
      </c>
      <c r="E11" s="37">
        <v>1</v>
      </c>
      <c r="F11" s="118">
        <v>35611</v>
      </c>
      <c r="G11" s="119">
        <v>27.841095890410958</v>
      </c>
      <c r="H11" s="39" t="s">
        <v>385</v>
      </c>
      <c r="I11" s="119">
        <v>20.835616438356166</v>
      </c>
      <c r="J11" s="131">
        <v>71</v>
      </c>
      <c r="K11" s="131">
        <v>213</v>
      </c>
      <c r="L11" s="131">
        <v>4.54</v>
      </c>
      <c r="M11" s="40">
        <v>43</v>
      </c>
      <c r="N11" s="121">
        <v>0</v>
      </c>
      <c r="O11" s="122">
        <v>0</v>
      </c>
      <c r="P11" s="122">
        <v>6.8607068607068611E-2</v>
      </c>
      <c r="Q11" s="122">
        <v>0.17801047120418848</v>
      </c>
      <c r="R11" s="122">
        <v>0.25098845484738258</v>
      </c>
      <c r="S11" s="42">
        <v>0.25098845484738258</v>
      </c>
      <c r="T11" s="42">
        <v>0.25098845484738258</v>
      </c>
      <c r="U11" s="42">
        <v>5.6740807989105767E-2</v>
      </c>
      <c r="V11" s="42">
        <v>5.9075604530149983E-2</v>
      </c>
      <c r="W11" s="42">
        <v>5.9075604530149983E-2</v>
      </c>
      <c r="X11" s="43">
        <v>5.9075604530149983E-2</v>
      </c>
      <c r="Y11" s="44">
        <v>19.183561643835617</v>
      </c>
      <c r="Z11" s="45">
        <v>100.27350314491093</v>
      </c>
      <c r="AA11" s="45">
        <v>29.704225352112676</v>
      </c>
      <c r="AB11" s="45">
        <v>0.17543859649122806</v>
      </c>
      <c r="AC11" s="45">
        <v>4.9000000000000004</v>
      </c>
      <c r="AD11" s="45">
        <v>67.5</v>
      </c>
      <c r="AE11" s="45">
        <v>2.98</v>
      </c>
      <c r="AF11" s="46">
        <v>32</v>
      </c>
      <c r="AG11" s="123">
        <v>6</v>
      </c>
      <c r="AH11" s="49">
        <v>6</v>
      </c>
      <c r="AI11" s="49">
        <v>7</v>
      </c>
      <c r="AJ11" s="49">
        <v>5</v>
      </c>
      <c r="AK11" s="49">
        <v>2</v>
      </c>
      <c r="AL11" s="49">
        <v>0</v>
      </c>
      <c r="AM11" s="49">
        <v>1</v>
      </c>
      <c r="AN11" s="49">
        <v>0</v>
      </c>
      <c r="AO11" s="49">
        <v>7</v>
      </c>
      <c r="AP11" s="124">
        <v>0</v>
      </c>
      <c r="AQ11" s="55">
        <v>0</v>
      </c>
      <c r="AR11" s="56">
        <v>4596</v>
      </c>
      <c r="AS11" s="56"/>
      <c r="AT11" s="56"/>
      <c r="AU11" s="56"/>
      <c r="AV11" s="56"/>
      <c r="AW11" s="56"/>
      <c r="AX11" s="56"/>
      <c r="AY11" s="56"/>
      <c r="AZ11" s="56"/>
      <c r="BA11" s="56">
        <v>0</v>
      </c>
      <c r="BB11" s="56">
        <v>2422</v>
      </c>
      <c r="BC11" s="56"/>
      <c r="BD11" s="56"/>
      <c r="BE11" s="58"/>
      <c r="BF11" s="55">
        <v>0</v>
      </c>
      <c r="BG11" s="56">
        <v>3321</v>
      </c>
      <c r="BH11" s="56">
        <v>0</v>
      </c>
      <c r="BI11" s="56">
        <v>0</v>
      </c>
      <c r="BJ11" s="56">
        <v>0</v>
      </c>
      <c r="BK11" s="56">
        <v>0</v>
      </c>
      <c r="BL11" s="128">
        <v>0</v>
      </c>
      <c r="BM11" s="128">
        <v>0</v>
      </c>
      <c r="BN11" s="128">
        <v>0</v>
      </c>
      <c r="BO11" s="128">
        <v>0</v>
      </c>
      <c r="BP11" s="56">
        <v>0</v>
      </c>
      <c r="BQ11" s="56">
        <v>2984</v>
      </c>
      <c r="BR11" s="56">
        <v>0</v>
      </c>
      <c r="BS11" s="56"/>
      <c r="BT11" s="58"/>
      <c r="BU11" s="55">
        <v>208</v>
      </c>
      <c r="BV11" s="56">
        <v>2553</v>
      </c>
      <c r="BW11" s="56">
        <v>3</v>
      </c>
      <c r="BX11" s="56"/>
      <c r="BY11" s="56">
        <v>53</v>
      </c>
      <c r="BZ11" s="56">
        <v>11</v>
      </c>
      <c r="CA11" s="128">
        <v>3.9</v>
      </c>
      <c r="CB11" s="128">
        <v>43.1</v>
      </c>
      <c r="CC11" s="57">
        <v>2.19</v>
      </c>
      <c r="CD11" s="57">
        <v>9.1</v>
      </c>
      <c r="CE11" s="56">
        <v>122</v>
      </c>
      <c r="CF11" s="56">
        <v>2257</v>
      </c>
      <c r="CG11" s="56">
        <v>13</v>
      </c>
      <c r="CH11" s="56"/>
      <c r="CI11" s="58"/>
      <c r="CJ11" s="55">
        <v>895</v>
      </c>
      <c r="CK11" s="56">
        <v>3527</v>
      </c>
      <c r="CL11" s="56">
        <v>11</v>
      </c>
      <c r="CM11" s="56"/>
      <c r="CN11" s="56">
        <v>182</v>
      </c>
      <c r="CO11" s="56">
        <v>39</v>
      </c>
      <c r="CP11" s="57">
        <v>4.9000000000000004</v>
      </c>
      <c r="CQ11" s="57">
        <v>67.5</v>
      </c>
      <c r="CR11" s="57">
        <v>2.98</v>
      </c>
      <c r="CS11" s="57">
        <v>25.1</v>
      </c>
      <c r="CT11" s="56">
        <v>125</v>
      </c>
      <c r="CU11" s="56">
        <v>2203</v>
      </c>
      <c r="CV11" s="56">
        <v>17</v>
      </c>
      <c r="CW11" s="56"/>
      <c r="CX11" s="58"/>
      <c r="CY11" s="55">
        <v>1394</v>
      </c>
      <c r="CZ11" s="56">
        <v>3056</v>
      </c>
      <c r="DA11" s="56">
        <v>18</v>
      </c>
      <c r="DB11" s="56"/>
      <c r="DC11" s="56">
        <v>285</v>
      </c>
      <c r="DD11" s="56">
        <v>50</v>
      </c>
      <c r="DE11" s="57">
        <v>4.9000000000000004</v>
      </c>
      <c r="DF11" s="57">
        <v>53.5</v>
      </c>
      <c r="DG11" s="57">
        <v>2.9</v>
      </c>
      <c r="DH11" s="57">
        <v>32</v>
      </c>
      <c r="DI11" s="56">
        <v>193</v>
      </c>
      <c r="DJ11" s="56">
        <v>3267</v>
      </c>
      <c r="DK11" s="56">
        <v>24</v>
      </c>
      <c r="DL11" s="56"/>
      <c r="DM11" s="58"/>
      <c r="DN11" s="126"/>
      <c r="DO11" s="5">
        <v>9</v>
      </c>
      <c r="DP11" s="42" t="s">
        <v>405</v>
      </c>
      <c r="DQ11" s="7">
        <v>0.65</v>
      </c>
      <c r="DR11" s="130"/>
    </row>
    <row r="12" spans="1:123" x14ac:dyDescent="0.2">
      <c r="A12" s="33">
        <v>10</v>
      </c>
      <c r="B12" s="34" t="s">
        <v>277</v>
      </c>
      <c r="C12" s="116">
        <v>6.85</v>
      </c>
      <c r="D12" s="117" t="s">
        <v>433</v>
      </c>
      <c r="E12" s="37">
        <v>2</v>
      </c>
      <c r="F12" s="118">
        <v>35367</v>
      </c>
      <c r="G12" s="119">
        <v>28.509589041095889</v>
      </c>
      <c r="H12" s="39" t="s">
        <v>385</v>
      </c>
      <c r="I12" s="119">
        <v>21.504109589041096</v>
      </c>
      <c r="J12" s="131">
        <v>74</v>
      </c>
      <c r="K12" s="131">
        <v>213</v>
      </c>
      <c r="L12" s="131">
        <v>4.4800000000000004</v>
      </c>
      <c r="M12" s="40">
        <v>0</v>
      </c>
      <c r="N12" s="121">
        <v>0</v>
      </c>
      <c r="O12" s="122">
        <v>0</v>
      </c>
      <c r="P12" s="122">
        <v>0.14745175655616033</v>
      </c>
      <c r="Q12" s="122">
        <v>0.22470564757533426</v>
      </c>
      <c r="R12" s="122">
        <v>0.26291402093701732</v>
      </c>
      <c r="S12" s="42">
        <v>0.26291402093701732</v>
      </c>
      <c r="T12" s="42">
        <v>0.26291402093701732</v>
      </c>
      <c r="U12" s="42">
        <v>6.3257948213700427E-2</v>
      </c>
      <c r="V12" s="42">
        <v>4.3422184006878764E-2</v>
      </c>
      <c r="W12" s="42">
        <v>5.3340066110289595E-2</v>
      </c>
      <c r="X12" s="43">
        <v>5.3340066110289595E-2</v>
      </c>
      <c r="Y12" s="44">
        <v>19.852054794520548</v>
      </c>
      <c r="Z12" s="45">
        <v>105.75418023455394</v>
      </c>
      <c r="AA12" s="45">
        <v>27.344594594594593</v>
      </c>
      <c r="AB12" s="45">
        <v>0.21359223300970873</v>
      </c>
      <c r="AC12" s="45">
        <v>6.9</v>
      </c>
      <c r="AD12" s="45">
        <v>106.2</v>
      </c>
      <c r="AE12" s="45">
        <v>4.95</v>
      </c>
      <c r="AF12" s="46">
        <v>56</v>
      </c>
      <c r="AG12" s="123">
        <v>7</v>
      </c>
      <c r="AH12" s="49">
        <v>5</v>
      </c>
      <c r="AI12" s="49">
        <v>5</v>
      </c>
      <c r="AJ12" s="49">
        <v>8</v>
      </c>
      <c r="AK12" s="49">
        <v>4</v>
      </c>
      <c r="AL12" s="49">
        <v>6</v>
      </c>
      <c r="AM12" s="49">
        <v>5</v>
      </c>
      <c r="AN12" s="49">
        <v>8</v>
      </c>
      <c r="AO12" s="49">
        <v>0</v>
      </c>
      <c r="AP12" s="124">
        <v>0</v>
      </c>
      <c r="AQ12" s="55">
        <v>0</v>
      </c>
      <c r="AR12" s="56">
        <v>1963</v>
      </c>
      <c r="AS12" s="56"/>
      <c r="AT12" s="56"/>
      <c r="AU12" s="56"/>
      <c r="AV12" s="56"/>
      <c r="AW12" s="56"/>
      <c r="AX12" s="56"/>
      <c r="AY12" s="56"/>
      <c r="AZ12" s="56"/>
      <c r="BA12" s="56">
        <v>0</v>
      </c>
      <c r="BB12" s="56">
        <v>3313</v>
      </c>
      <c r="BC12" s="56"/>
      <c r="BD12" s="56"/>
      <c r="BE12" s="58"/>
      <c r="BF12" s="55">
        <v>0</v>
      </c>
      <c r="BG12" s="56">
        <v>2073</v>
      </c>
      <c r="BH12" s="56">
        <v>0</v>
      </c>
      <c r="BI12" s="56"/>
      <c r="BJ12" s="56">
        <v>0</v>
      </c>
      <c r="BK12" s="56">
        <v>0</v>
      </c>
      <c r="BL12" s="128">
        <v>0</v>
      </c>
      <c r="BM12" s="128">
        <v>0</v>
      </c>
      <c r="BN12" s="128">
        <v>0</v>
      </c>
      <c r="BO12" s="128">
        <v>0</v>
      </c>
      <c r="BP12" s="56">
        <v>0</v>
      </c>
      <c r="BQ12" s="56">
        <v>3711</v>
      </c>
      <c r="BR12" s="56">
        <v>0</v>
      </c>
      <c r="BS12" s="56"/>
      <c r="BT12" s="58"/>
      <c r="BU12" s="55">
        <v>852</v>
      </c>
      <c r="BV12" s="56">
        <v>2699</v>
      </c>
      <c r="BW12" s="56">
        <v>6</v>
      </c>
      <c r="BX12" s="56"/>
      <c r="BY12" s="56">
        <v>115</v>
      </c>
      <c r="BZ12" s="56">
        <v>18</v>
      </c>
      <c r="CA12" s="128">
        <v>7.4</v>
      </c>
      <c r="CB12" s="128">
        <v>60.3</v>
      </c>
      <c r="CC12" s="57">
        <v>4.09</v>
      </c>
      <c r="CD12" s="57">
        <v>45.7</v>
      </c>
      <c r="CE12" s="56">
        <v>42</v>
      </c>
      <c r="CF12" s="56">
        <v>3364</v>
      </c>
      <c r="CG12" s="56">
        <v>7</v>
      </c>
      <c r="CH12" s="56"/>
      <c r="CI12" s="58"/>
      <c r="CJ12" s="55">
        <v>933</v>
      </c>
      <c r="CK12" s="56">
        <v>1960</v>
      </c>
      <c r="CL12" s="56">
        <v>5</v>
      </c>
      <c r="CM12" s="56"/>
      <c r="CN12" s="56">
        <v>158</v>
      </c>
      <c r="CO12" s="56">
        <v>32</v>
      </c>
      <c r="CP12" s="57">
        <v>5.9</v>
      </c>
      <c r="CQ12" s="57">
        <v>62.8</v>
      </c>
      <c r="CR12" s="57">
        <v>3.41</v>
      </c>
      <c r="CS12" s="57">
        <v>37.799999999999997</v>
      </c>
      <c r="CT12" s="56">
        <v>193</v>
      </c>
      <c r="CU12" s="56">
        <v>3051</v>
      </c>
      <c r="CV12" s="56">
        <v>21</v>
      </c>
      <c r="CW12" s="56"/>
      <c r="CX12" s="58"/>
      <c r="CY12" s="55">
        <v>1431</v>
      </c>
      <c r="CZ12" s="56">
        <v>3501</v>
      </c>
      <c r="DA12" s="56">
        <v>9</v>
      </c>
      <c r="DB12" s="56"/>
      <c r="DC12" s="56">
        <v>206</v>
      </c>
      <c r="DD12" s="56">
        <v>44</v>
      </c>
      <c r="DE12" s="57">
        <v>6.9</v>
      </c>
      <c r="DF12" s="57">
        <v>106.2</v>
      </c>
      <c r="DG12" s="57">
        <v>4.95</v>
      </c>
      <c r="DH12" s="57">
        <v>56</v>
      </c>
      <c r="DI12" s="56">
        <v>101</v>
      </c>
      <c r="DJ12" s="56">
        <v>2326</v>
      </c>
      <c r="DK12" s="56">
        <v>13</v>
      </c>
      <c r="DL12" s="56"/>
      <c r="DM12" s="58"/>
      <c r="DN12" s="126"/>
      <c r="DO12" s="5">
        <v>10</v>
      </c>
      <c r="DP12" s="42" t="s">
        <v>407</v>
      </c>
      <c r="DQ12" s="7">
        <v>0.6</v>
      </c>
    </row>
    <row r="13" spans="1:123" x14ac:dyDescent="0.2">
      <c r="A13" s="33">
        <v>11</v>
      </c>
      <c r="B13" s="34" t="s">
        <v>91</v>
      </c>
      <c r="C13" s="116">
        <v>6.2833333333333332</v>
      </c>
      <c r="D13" s="117" t="s">
        <v>422</v>
      </c>
      <c r="E13" s="37">
        <v>4</v>
      </c>
      <c r="F13" s="118">
        <v>35381</v>
      </c>
      <c r="G13" s="119">
        <v>28.471232876712328</v>
      </c>
      <c r="H13" s="39" t="s">
        <v>385</v>
      </c>
      <c r="I13" s="119">
        <v>21.465753424657535</v>
      </c>
      <c r="J13" s="131">
        <v>69</v>
      </c>
      <c r="K13" s="131">
        <v>197</v>
      </c>
      <c r="L13" s="131">
        <v>4.38</v>
      </c>
      <c r="M13" s="40">
        <v>104</v>
      </c>
      <c r="N13" s="121">
        <v>0</v>
      </c>
      <c r="O13" s="122">
        <v>0</v>
      </c>
      <c r="P13" s="122">
        <v>9.3161915408980805E-2</v>
      </c>
      <c r="Q13" s="122">
        <v>0.10456308886015149</v>
      </c>
      <c r="R13" s="122">
        <v>0.21505193257279073</v>
      </c>
      <c r="S13" s="42">
        <v>0.21505193257279073</v>
      </c>
      <c r="T13" s="42">
        <v>0.19354673931551167</v>
      </c>
      <c r="U13" s="42">
        <v>0.15518770322199232</v>
      </c>
      <c r="V13" s="42">
        <v>4.2458100558659215E-2</v>
      </c>
      <c r="W13" s="42">
        <v>9.8822901890325776E-2</v>
      </c>
      <c r="X13" s="43">
        <v>8.8940611701293207E-2</v>
      </c>
      <c r="Y13" s="44">
        <v>20.827397260273973</v>
      </c>
      <c r="Z13" s="45">
        <v>107.05323110646619</v>
      </c>
      <c r="AA13" s="45">
        <v>29.08863684099979</v>
      </c>
      <c r="AB13" s="45">
        <v>0.18877551020408162</v>
      </c>
      <c r="AC13" s="45">
        <v>5.7</v>
      </c>
      <c r="AD13" s="45">
        <v>77.900000000000006</v>
      </c>
      <c r="AE13" s="45">
        <v>3.76</v>
      </c>
      <c r="AF13" s="46">
        <v>44.2</v>
      </c>
      <c r="AG13" s="123">
        <v>3</v>
      </c>
      <c r="AH13" s="49">
        <v>8</v>
      </c>
      <c r="AI13" s="49">
        <v>3</v>
      </c>
      <c r="AJ13" s="49">
        <v>8</v>
      </c>
      <c r="AK13" s="49">
        <v>2</v>
      </c>
      <c r="AL13" s="49">
        <v>1</v>
      </c>
      <c r="AM13" s="49">
        <v>2</v>
      </c>
      <c r="AN13" s="49">
        <v>3</v>
      </c>
      <c r="AO13" s="49">
        <v>4</v>
      </c>
      <c r="AP13" s="124">
        <v>0</v>
      </c>
      <c r="AQ13" s="55">
        <v>0</v>
      </c>
      <c r="AR13" s="56">
        <v>1952</v>
      </c>
      <c r="AS13" s="56"/>
      <c r="AT13" s="56"/>
      <c r="AU13" s="56"/>
      <c r="AV13" s="56"/>
      <c r="AW13" s="56"/>
      <c r="AX13" s="56"/>
      <c r="AY13" s="56"/>
      <c r="AZ13" s="56"/>
      <c r="BA13" s="56">
        <v>0</v>
      </c>
      <c r="BB13" s="56">
        <v>2890</v>
      </c>
      <c r="BC13" s="56"/>
      <c r="BD13" s="56"/>
      <c r="BE13" s="58"/>
      <c r="BF13" s="55">
        <v>0</v>
      </c>
      <c r="BG13" s="56">
        <v>2659</v>
      </c>
      <c r="BH13" s="56">
        <v>0</v>
      </c>
      <c r="BI13" s="56">
        <v>0</v>
      </c>
      <c r="BJ13" s="56">
        <v>0</v>
      </c>
      <c r="BK13" s="56">
        <v>0</v>
      </c>
      <c r="BL13" s="128">
        <v>0</v>
      </c>
      <c r="BM13" s="128">
        <v>0</v>
      </c>
      <c r="BN13" s="128">
        <v>0</v>
      </c>
      <c r="BO13" s="128">
        <v>0</v>
      </c>
      <c r="BP13" s="56">
        <v>0</v>
      </c>
      <c r="BQ13" s="56">
        <v>2652</v>
      </c>
      <c r="BR13" s="56">
        <v>0</v>
      </c>
      <c r="BS13" s="56"/>
      <c r="BT13" s="58"/>
      <c r="BU13" s="55">
        <v>244</v>
      </c>
      <c r="BV13" s="56">
        <v>2627</v>
      </c>
      <c r="BW13" s="56">
        <v>1</v>
      </c>
      <c r="BX13" s="56"/>
      <c r="BY13" s="56">
        <v>47</v>
      </c>
      <c r="BZ13" s="56">
        <v>9</v>
      </c>
      <c r="CA13" s="128">
        <v>5.2</v>
      </c>
      <c r="CB13" s="128">
        <v>77.7</v>
      </c>
      <c r="CC13" s="57">
        <v>3.06</v>
      </c>
      <c r="CD13" s="57">
        <v>36.5</v>
      </c>
      <c r="CE13" s="56">
        <v>256</v>
      </c>
      <c r="CF13" s="56">
        <v>2740</v>
      </c>
      <c r="CG13" s="56">
        <v>20</v>
      </c>
      <c r="CH13" s="56"/>
      <c r="CI13" s="58"/>
      <c r="CJ13" s="55">
        <v>41</v>
      </c>
      <c r="CK13" s="56">
        <v>2030</v>
      </c>
      <c r="CL13" s="56">
        <v>0</v>
      </c>
      <c r="CM13" s="56"/>
      <c r="CN13" s="56">
        <v>13</v>
      </c>
      <c r="CO13" s="56">
        <v>3</v>
      </c>
      <c r="CP13" s="57">
        <v>3.2</v>
      </c>
      <c r="CQ13" s="57">
        <v>65</v>
      </c>
      <c r="CR13" s="57">
        <v>3.31</v>
      </c>
      <c r="CS13" s="57">
        <v>0</v>
      </c>
      <c r="CT13" s="56">
        <v>525</v>
      </c>
      <c r="CU13" s="56">
        <v>3383</v>
      </c>
      <c r="CV13" s="56">
        <v>43</v>
      </c>
      <c r="CW13" s="56"/>
      <c r="CX13" s="58"/>
      <c r="CY13" s="55">
        <v>1111</v>
      </c>
      <c r="CZ13" s="56">
        <v>2293</v>
      </c>
      <c r="DA13" s="56">
        <v>12</v>
      </c>
      <c r="DB13" s="56"/>
      <c r="DC13" s="56">
        <v>196</v>
      </c>
      <c r="DD13" s="56">
        <v>37</v>
      </c>
      <c r="DE13" s="57">
        <v>5.7</v>
      </c>
      <c r="DF13" s="57">
        <v>77.900000000000006</v>
      </c>
      <c r="DG13" s="57">
        <v>3.76</v>
      </c>
      <c r="DH13" s="57">
        <v>44.2</v>
      </c>
      <c r="DI13" s="56">
        <v>152</v>
      </c>
      <c r="DJ13" s="56">
        <v>3580</v>
      </c>
      <c r="DK13" s="56">
        <v>26</v>
      </c>
      <c r="DL13" s="56"/>
      <c r="DM13" s="58"/>
      <c r="DN13" s="126"/>
      <c r="DO13" s="11">
        <v>11</v>
      </c>
      <c r="DP13" s="42" t="s">
        <v>409</v>
      </c>
      <c r="DQ13" s="7">
        <v>0.55000000000000004</v>
      </c>
    </row>
    <row r="14" spans="1:123" x14ac:dyDescent="0.2">
      <c r="A14" s="33">
        <v>12</v>
      </c>
      <c r="B14" s="34" t="s">
        <v>93</v>
      </c>
      <c r="C14" s="116">
        <v>5.7888888888888888</v>
      </c>
      <c r="D14" s="117" t="s">
        <v>434</v>
      </c>
      <c r="E14" s="37">
        <v>1</v>
      </c>
      <c r="F14" s="118">
        <v>35337</v>
      </c>
      <c r="G14" s="119">
        <v>28.591780821917808</v>
      </c>
      <c r="H14" s="39" t="s">
        <v>385</v>
      </c>
      <c r="I14" s="119">
        <v>21.586301369863012</v>
      </c>
      <c r="J14" s="131">
        <v>74</v>
      </c>
      <c r="K14" s="131">
        <v>228</v>
      </c>
      <c r="L14" s="131">
        <v>4.5199999999999996</v>
      </c>
      <c r="M14" s="40">
        <v>236</v>
      </c>
      <c r="N14" s="121">
        <v>0</v>
      </c>
      <c r="O14" s="122">
        <v>0</v>
      </c>
      <c r="P14" s="122">
        <v>1.6234779893849517E-2</v>
      </c>
      <c r="Q14" s="122">
        <v>0.12227266071167081</v>
      </c>
      <c r="R14" s="122">
        <v>0.11339874537558307</v>
      </c>
      <c r="S14" s="42">
        <v>0.11783570304362695</v>
      </c>
      <c r="T14" s="42">
        <v>0.11783570304362695</v>
      </c>
      <c r="U14" s="42">
        <v>6.9752694990488267E-3</v>
      </c>
      <c r="V14" s="42">
        <v>4.0251107828655833E-2</v>
      </c>
      <c r="W14" s="42">
        <v>4.0251107828655833E-2</v>
      </c>
      <c r="X14" s="43">
        <v>4.0251107828655833E-2</v>
      </c>
      <c r="Y14" s="44" t="s">
        <v>435</v>
      </c>
      <c r="Z14" s="45">
        <v>109.24739836788901</v>
      </c>
      <c r="AA14" s="45">
        <v>29.27027027027027</v>
      </c>
      <c r="AB14" s="45">
        <v>0.12903225806451613</v>
      </c>
      <c r="AC14" s="45">
        <v>6.5</v>
      </c>
      <c r="AD14" s="45">
        <v>147.30000000000001</v>
      </c>
      <c r="AE14" s="45">
        <v>4.75</v>
      </c>
      <c r="AF14" s="46">
        <v>48.5</v>
      </c>
      <c r="AG14" s="123">
        <v>0</v>
      </c>
      <c r="AH14" s="49">
        <v>4</v>
      </c>
      <c r="AI14" s="49">
        <v>0</v>
      </c>
      <c r="AJ14" s="49">
        <v>9</v>
      </c>
      <c r="AK14" s="49">
        <v>0</v>
      </c>
      <c r="AL14" s="49">
        <v>5</v>
      </c>
      <c r="AM14" s="49">
        <v>7</v>
      </c>
      <c r="AN14" s="49">
        <v>8</v>
      </c>
      <c r="AO14" s="49">
        <v>1</v>
      </c>
      <c r="AP14" s="124">
        <v>1</v>
      </c>
      <c r="AQ14" s="55">
        <v>0</v>
      </c>
      <c r="AR14" s="56">
        <v>2673</v>
      </c>
      <c r="AS14" s="56"/>
      <c r="AT14" s="56"/>
      <c r="AU14" s="56"/>
      <c r="AV14" s="56"/>
      <c r="AW14" s="56"/>
      <c r="AX14" s="56"/>
      <c r="AY14" s="56"/>
      <c r="AZ14" s="56"/>
      <c r="BA14" s="56">
        <v>0</v>
      </c>
      <c r="BB14" s="56">
        <v>3230</v>
      </c>
      <c r="BC14" s="56"/>
      <c r="BD14" s="56"/>
      <c r="BE14" s="58"/>
      <c r="BF14" s="55">
        <v>0</v>
      </c>
      <c r="BG14" s="56">
        <v>2893</v>
      </c>
      <c r="BH14" s="56">
        <v>0</v>
      </c>
      <c r="BI14" s="56"/>
      <c r="BJ14" s="56">
        <v>0</v>
      </c>
      <c r="BK14" s="56">
        <v>0</v>
      </c>
      <c r="BL14" s="128">
        <v>0</v>
      </c>
      <c r="BM14" s="128">
        <v>0</v>
      </c>
      <c r="BN14" s="128">
        <v>0</v>
      </c>
      <c r="BO14" s="128">
        <v>0</v>
      </c>
      <c r="BP14" s="56">
        <v>0</v>
      </c>
      <c r="BQ14" s="56">
        <v>3890</v>
      </c>
      <c r="BR14" s="56">
        <v>0</v>
      </c>
      <c r="BS14" s="56"/>
      <c r="BT14" s="58"/>
      <c r="BU14" s="55">
        <v>104</v>
      </c>
      <c r="BV14" s="56">
        <v>2999</v>
      </c>
      <c r="BW14" s="56">
        <v>1</v>
      </c>
      <c r="BX14" s="56"/>
      <c r="BY14" s="56">
        <v>18</v>
      </c>
      <c r="BZ14" s="56">
        <v>7</v>
      </c>
      <c r="CA14" s="128">
        <v>5.8</v>
      </c>
      <c r="CB14" s="128">
        <v>164.2</v>
      </c>
      <c r="CC14" s="57">
        <v>4.22</v>
      </c>
      <c r="CD14" s="57">
        <v>23.1</v>
      </c>
      <c r="CE14" s="56">
        <v>0</v>
      </c>
      <c r="CF14" s="56">
        <v>3407</v>
      </c>
      <c r="CG14" s="56">
        <v>0</v>
      </c>
      <c r="CH14" s="56"/>
      <c r="CI14" s="58"/>
      <c r="CJ14" s="55">
        <v>813</v>
      </c>
      <c r="CK14" s="56">
        <v>3675</v>
      </c>
      <c r="CL14" s="56">
        <v>11</v>
      </c>
      <c r="CM14" s="56"/>
      <c r="CN14" s="56">
        <v>125</v>
      </c>
      <c r="CO14" s="56">
        <v>40</v>
      </c>
      <c r="CP14" s="57">
        <v>6.5</v>
      </c>
      <c r="CQ14" s="57">
        <v>147.30000000000001</v>
      </c>
      <c r="CR14" s="57">
        <v>4.75</v>
      </c>
      <c r="CS14" s="57">
        <v>48.5</v>
      </c>
      <c r="CT14" s="56">
        <v>22</v>
      </c>
      <c r="CU14" s="56">
        <v>3154</v>
      </c>
      <c r="CV14" s="56">
        <v>4</v>
      </c>
      <c r="CW14" s="56"/>
      <c r="CX14" s="58"/>
      <c r="CY14" s="55">
        <v>596</v>
      </c>
      <c r="CZ14" s="56">
        <v>3509</v>
      </c>
      <c r="DA14" s="56">
        <v>8</v>
      </c>
      <c r="DB14" s="56"/>
      <c r="DC14" s="56">
        <v>124</v>
      </c>
      <c r="DD14" s="56">
        <v>16</v>
      </c>
      <c r="DE14" s="57">
        <v>4.8</v>
      </c>
      <c r="DF14" s="57">
        <v>44</v>
      </c>
      <c r="DG14" s="57">
        <v>2.95</v>
      </c>
      <c r="DH14" s="57">
        <v>28.9</v>
      </c>
      <c r="DI14" s="56">
        <v>109</v>
      </c>
      <c r="DJ14" s="56">
        <v>2708</v>
      </c>
      <c r="DK14" s="56">
        <v>17</v>
      </c>
      <c r="DL14" s="56"/>
      <c r="DM14" s="58"/>
      <c r="DN14" s="126"/>
      <c r="DO14" s="11">
        <v>12</v>
      </c>
      <c r="DP14" s="42" t="s">
        <v>410</v>
      </c>
      <c r="DQ14" s="7">
        <v>0.5</v>
      </c>
    </row>
    <row r="15" spans="1:123" x14ac:dyDescent="0.2">
      <c r="A15" s="33">
        <v>13</v>
      </c>
      <c r="B15" s="34" t="s">
        <v>97</v>
      </c>
      <c r="C15" s="116">
        <v>5.7777777777777777</v>
      </c>
      <c r="D15" s="117" t="s">
        <v>436</v>
      </c>
      <c r="E15" s="37">
        <v>8</v>
      </c>
      <c r="F15" s="118">
        <v>34953</v>
      </c>
      <c r="G15" s="119">
        <v>29.643835616438356</v>
      </c>
      <c r="H15" s="39" t="s">
        <v>395</v>
      </c>
      <c r="I15" s="119">
        <v>22.638356164383563</v>
      </c>
      <c r="J15" s="131">
        <v>70</v>
      </c>
      <c r="K15" s="131">
        <v>202</v>
      </c>
      <c r="L15" s="131">
        <v>4.45</v>
      </c>
      <c r="M15" s="40">
        <v>126</v>
      </c>
      <c r="N15" s="121">
        <v>0</v>
      </c>
      <c r="O15" s="122">
        <v>0.13835616438356163</v>
      </c>
      <c r="P15" s="122">
        <v>0.23005747932146361</v>
      </c>
      <c r="Q15" s="122">
        <v>0.31134994300602509</v>
      </c>
      <c r="R15" s="122">
        <v>0.32717391304347826</v>
      </c>
      <c r="S15" s="42">
        <v>0.32717391304347826</v>
      </c>
      <c r="T15" s="42">
        <v>0.21266304347826087</v>
      </c>
      <c r="U15" s="42">
        <v>0.11761671395408821</v>
      </c>
      <c r="V15" s="42">
        <v>0.12560076898429989</v>
      </c>
      <c r="W15" s="42">
        <v>0.12560076898429989</v>
      </c>
      <c r="X15" s="43">
        <v>8.1640499839794933E-2</v>
      </c>
      <c r="Y15" s="44">
        <v>19.983561643835618</v>
      </c>
      <c r="Z15" s="45">
        <v>103.02469113272505</v>
      </c>
      <c r="AA15" s="45">
        <v>28.980816326530615</v>
      </c>
      <c r="AB15" s="45">
        <v>0.20564516129032259</v>
      </c>
      <c r="AC15" s="45">
        <v>5.7</v>
      </c>
      <c r="AD15" s="45">
        <v>68.599999999999994</v>
      </c>
      <c r="AE15" s="45">
        <v>3.15</v>
      </c>
      <c r="AF15" s="46">
        <v>42.6</v>
      </c>
      <c r="AG15" s="123">
        <v>4</v>
      </c>
      <c r="AH15" s="49">
        <v>8</v>
      </c>
      <c r="AI15" s="49">
        <v>5</v>
      </c>
      <c r="AJ15" s="49">
        <v>6</v>
      </c>
      <c r="AK15" s="49">
        <v>4</v>
      </c>
      <c r="AL15" s="49">
        <v>1</v>
      </c>
      <c r="AM15" s="49">
        <v>1</v>
      </c>
      <c r="AN15" s="49">
        <v>0</v>
      </c>
      <c r="AO15" s="49">
        <v>4</v>
      </c>
      <c r="AP15" s="124">
        <v>0</v>
      </c>
      <c r="AQ15" s="55">
        <v>0</v>
      </c>
      <c r="AR15" s="56">
        <v>875</v>
      </c>
      <c r="AS15" s="56"/>
      <c r="AT15" s="56"/>
      <c r="AU15" s="56"/>
      <c r="AV15" s="56"/>
      <c r="AW15" s="56"/>
      <c r="AX15" s="56"/>
      <c r="AY15" s="56"/>
      <c r="AZ15" s="56"/>
      <c r="BA15" s="56">
        <v>0</v>
      </c>
      <c r="BB15" s="56">
        <v>2911</v>
      </c>
      <c r="BC15" s="56"/>
      <c r="BD15" s="56"/>
      <c r="BE15" s="58"/>
      <c r="BF15" s="55">
        <v>535</v>
      </c>
      <c r="BG15" s="56">
        <v>1149</v>
      </c>
      <c r="BH15" s="56">
        <v>2</v>
      </c>
      <c r="BI15" s="56"/>
      <c r="BJ15" s="56">
        <v>136</v>
      </c>
      <c r="BK15" s="56">
        <v>30</v>
      </c>
      <c r="BL15" s="128">
        <v>3.9</v>
      </c>
      <c r="BM15" s="128">
        <v>59.5</v>
      </c>
      <c r="BN15" s="128">
        <v>2.6</v>
      </c>
      <c r="BO15" s="128">
        <v>38.700000000000003</v>
      </c>
      <c r="BP15" s="56">
        <v>71</v>
      </c>
      <c r="BQ15" s="56">
        <v>3231</v>
      </c>
      <c r="BR15" s="56">
        <v>8</v>
      </c>
      <c r="BS15" s="56"/>
      <c r="BT15" s="58"/>
      <c r="BU15" s="55">
        <v>1128</v>
      </c>
      <c r="BV15" s="56">
        <v>2517</v>
      </c>
      <c r="BW15" s="56">
        <v>10</v>
      </c>
      <c r="BX15" s="56"/>
      <c r="BY15" s="56">
        <v>171</v>
      </c>
      <c r="BZ15" s="56">
        <v>46</v>
      </c>
      <c r="CA15" s="128">
        <v>6.6</v>
      </c>
      <c r="CB15" s="128">
        <v>107.2</v>
      </c>
      <c r="CC15" s="57">
        <v>3.68</v>
      </c>
      <c r="CD15" s="57">
        <v>59.1</v>
      </c>
      <c r="CE15" s="56">
        <v>513</v>
      </c>
      <c r="CF15" s="56">
        <v>4616</v>
      </c>
      <c r="CG15" s="56">
        <v>49</v>
      </c>
      <c r="CH15" s="56"/>
      <c r="CI15" s="58"/>
      <c r="CJ15" s="55">
        <v>1456</v>
      </c>
      <c r="CK15" s="56">
        <v>2264</v>
      </c>
      <c r="CL15" s="56">
        <v>17</v>
      </c>
      <c r="CM15" s="56"/>
      <c r="CN15" s="56">
        <v>265</v>
      </c>
      <c r="CO15" s="56">
        <v>61</v>
      </c>
      <c r="CP15" s="57">
        <v>5.5</v>
      </c>
      <c r="CQ15" s="57">
        <v>68.599999999999994</v>
      </c>
      <c r="CR15" s="57">
        <v>3.15</v>
      </c>
      <c r="CS15" s="57">
        <v>38.9</v>
      </c>
      <c r="CT15" s="56">
        <v>456</v>
      </c>
      <c r="CU15" s="56">
        <v>3877</v>
      </c>
      <c r="CV15" s="56">
        <v>43</v>
      </c>
      <c r="CW15" s="56"/>
      <c r="CX15" s="58"/>
      <c r="CY15" s="55">
        <v>1414</v>
      </c>
      <c r="CZ15" s="56">
        <v>2399</v>
      </c>
      <c r="DA15" s="56">
        <v>13</v>
      </c>
      <c r="DB15" s="56"/>
      <c r="DC15" s="56">
        <v>248</v>
      </c>
      <c r="DD15" s="56">
        <v>51</v>
      </c>
      <c r="DE15" s="57">
        <v>5.7</v>
      </c>
      <c r="DF15" s="57">
        <v>61.3</v>
      </c>
      <c r="DG15" s="57">
        <v>2.99</v>
      </c>
      <c r="DH15" s="57">
        <v>42.6</v>
      </c>
      <c r="DI15" s="56">
        <v>392</v>
      </c>
      <c r="DJ15" s="56">
        <v>3121</v>
      </c>
      <c r="DK15" s="56">
        <v>40</v>
      </c>
      <c r="DL15" s="56"/>
      <c r="DM15" s="58"/>
      <c r="DN15" s="126"/>
      <c r="DO15" s="11"/>
      <c r="DP15" s="42"/>
    </row>
    <row r="16" spans="1:123" x14ac:dyDescent="0.2">
      <c r="A16" s="33">
        <v>14</v>
      </c>
      <c r="B16" s="34" t="s">
        <v>95</v>
      </c>
      <c r="C16" s="116">
        <v>5.65</v>
      </c>
      <c r="D16" s="117" t="s">
        <v>437</v>
      </c>
      <c r="E16" s="37">
        <v>2</v>
      </c>
      <c r="F16" s="118">
        <v>35177</v>
      </c>
      <c r="G16" s="119">
        <v>29.030136986301368</v>
      </c>
      <c r="H16" s="39" t="s">
        <v>395</v>
      </c>
      <c r="I16" s="119">
        <v>22.024657534246575</v>
      </c>
      <c r="J16" s="131">
        <v>70</v>
      </c>
      <c r="K16" s="131">
        <v>199</v>
      </c>
      <c r="L16" s="131">
        <v>4.5199999999999996</v>
      </c>
      <c r="M16" s="40">
        <v>241</v>
      </c>
      <c r="N16" s="121">
        <v>0</v>
      </c>
      <c r="O16" s="122">
        <v>0.3273542600896861</v>
      </c>
      <c r="P16" s="122">
        <v>0.37182502351834429</v>
      </c>
      <c r="Q16" s="122">
        <v>0.3366814757581611</v>
      </c>
      <c r="R16" s="122">
        <v>0.29807692307692307</v>
      </c>
      <c r="S16" s="42">
        <v>0.33495097329763368</v>
      </c>
      <c r="T16" s="42">
        <v>0.33495097329763368</v>
      </c>
      <c r="U16" s="42">
        <v>6.8738229755178903E-2</v>
      </c>
      <c r="V16" s="42">
        <v>9.0789473684210531E-2</v>
      </c>
      <c r="W16" s="42">
        <v>9.0789473684210531E-2</v>
      </c>
      <c r="X16" s="43">
        <v>9.0789473684210531E-2</v>
      </c>
      <c r="Y16" s="44">
        <v>18.36986301369863</v>
      </c>
      <c r="Z16" s="45">
        <v>95.351895943903116</v>
      </c>
      <c r="AA16" s="45">
        <v>28.550408163265306</v>
      </c>
      <c r="AB16" s="45">
        <v>0.13636363636363635</v>
      </c>
      <c r="AC16" s="45">
        <v>5.0999999999999996</v>
      </c>
      <c r="AD16" s="45">
        <v>73.5</v>
      </c>
      <c r="AE16" s="45">
        <v>3.6</v>
      </c>
      <c r="AF16" s="46">
        <v>45.5</v>
      </c>
      <c r="AG16" s="123">
        <v>9</v>
      </c>
      <c r="AH16" s="49">
        <v>9</v>
      </c>
      <c r="AI16" s="49">
        <v>10</v>
      </c>
      <c r="AJ16" s="49">
        <v>3</v>
      </c>
      <c r="AK16" s="49">
        <v>0</v>
      </c>
      <c r="AL16" s="49">
        <v>0</v>
      </c>
      <c r="AM16" s="49">
        <v>1</v>
      </c>
      <c r="AN16" s="49">
        <v>2</v>
      </c>
      <c r="AO16" s="49">
        <v>1</v>
      </c>
      <c r="AP16" s="124">
        <v>0</v>
      </c>
      <c r="AQ16" s="55">
        <v>0</v>
      </c>
      <c r="AR16" s="56">
        <v>2069</v>
      </c>
      <c r="AS16" s="56"/>
      <c r="AT16" s="56"/>
      <c r="AU16" s="56"/>
      <c r="AV16" s="56"/>
      <c r="AW16" s="56"/>
      <c r="AX16" s="56"/>
      <c r="AY16" s="56"/>
      <c r="AZ16" s="56"/>
      <c r="BA16" s="56">
        <v>0</v>
      </c>
      <c r="BB16" s="56">
        <v>2726</v>
      </c>
      <c r="BC16" s="56"/>
      <c r="BD16" s="56"/>
      <c r="BE16" s="58"/>
      <c r="BF16" s="55">
        <v>1186</v>
      </c>
      <c r="BG16" s="56">
        <v>1639</v>
      </c>
      <c r="BH16" s="56">
        <v>10</v>
      </c>
      <c r="BI16" s="56"/>
      <c r="BJ16" s="56">
        <v>245</v>
      </c>
      <c r="BK16" s="56">
        <v>64</v>
      </c>
      <c r="BL16" s="128">
        <v>4.8</v>
      </c>
      <c r="BM16" s="128">
        <v>78.7</v>
      </c>
      <c r="BN16" s="128">
        <v>3.13</v>
      </c>
      <c r="BO16" s="128">
        <v>22.1</v>
      </c>
      <c r="BP16" s="56">
        <v>201</v>
      </c>
      <c r="BQ16" s="56">
        <v>2598</v>
      </c>
      <c r="BR16" s="56">
        <v>22</v>
      </c>
      <c r="BS16" s="56"/>
      <c r="BT16" s="58"/>
      <c r="BU16" s="55">
        <v>1419</v>
      </c>
      <c r="BV16" s="56">
        <v>2451</v>
      </c>
      <c r="BW16" s="56">
        <v>5</v>
      </c>
      <c r="BX16" s="56"/>
      <c r="BY16" s="56">
        <v>311</v>
      </c>
      <c r="BZ16" s="56">
        <v>34</v>
      </c>
      <c r="CA16" s="128">
        <v>4.5999999999999996</v>
      </c>
      <c r="CB16" s="128">
        <v>29.2</v>
      </c>
      <c r="CC16" s="57">
        <v>2.42</v>
      </c>
      <c r="CD16" s="57">
        <v>29.6</v>
      </c>
      <c r="CE16" s="56">
        <v>162</v>
      </c>
      <c r="CF16" s="56">
        <v>1801</v>
      </c>
      <c r="CG16" s="56">
        <v>21</v>
      </c>
      <c r="CH16" s="56"/>
      <c r="CI16" s="58"/>
      <c r="CJ16" s="55">
        <v>1524</v>
      </c>
      <c r="CK16" s="56">
        <v>1991</v>
      </c>
      <c r="CL16" s="56">
        <v>15</v>
      </c>
      <c r="CM16" s="56"/>
      <c r="CN16" s="56">
        <v>298</v>
      </c>
      <c r="CO16" s="56">
        <v>62</v>
      </c>
      <c r="CP16" s="57">
        <v>5.0999999999999996</v>
      </c>
      <c r="CQ16" s="57">
        <v>73.5</v>
      </c>
      <c r="CR16" s="57">
        <v>3.6</v>
      </c>
      <c r="CS16" s="57">
        <v>45.5</v>
      </c>
      <c r="CT16" s="56">
        <v>219</v>
      </c>
      <c r="CU16" s="56">
        <v>3186</v>
      </c>
      <c r="CV16" s="56">
        <v>35</v>
      </c>
      <c r="CW16" s="56"/>
      <c r="CX16" s="58"/>
      <c r="CY16" s="55">
        <v>1305</v>
      </c>
      <c r="CZ16" s="56">
        <v>2264</v>
      </c>
      <c r="DA16" s="56">
        <v>11</v>
      </c>
      <c r="DB16" s="56"/>
      <c r="DC16" s="56">
        <v>286</v>
      </c>
      <c r="DD16" s="56">
        <v>39</v>
      </c>
      <c r="DE16" s="57">
        <v>4.5999999999999996</v>
      </c>
      <c r="DF16" s="57">
        <v>37.200000000000003</v>
      </c>
      <c r="DG16" s="57">
        <v>2.5</v>
      </c>
      <c r="DH16" s="57">
        <v>28</v>
      </c>
      <c r="DI16" s="56">
        <v>276</v>
      </c>
      <c r="DJ16" s="56">
        <v>3040</v>
      </c>
      <c r="DK16" s="56">
        <v>44</v>
      </c>
      <c r="DL16" s="56"/>
      <c r="DM16" s="58"/>
      <c r="DN16" s="126"/>
      <c r="DO16" s="11"/>
      <c r="DP16" s="122"/>
      <c r="DQ16" s="42"/>
      <c r="DR16" s="122"/>
    </row>
    <row r="17" spans="1:117" x14ac:dyDescent="0.2">
      <c r="A17" s="33">
        <v>15</v>
      </c>
      <c r="B17" s="34" t="s">
        <v>100</v>
      </c>
      <c r="C17" s="116">
        <v>5.2888888888888888</v>
      </c>
      <c r="D17" s="117" t="s">
        <v>438</v>
      </c>
      <c r="E17" s="37">
        <v>4</v>
      </c>
      <c r="F17" s="118">
        <v>35518</v>
      </c>
      <c r="G17" s="119">
        <v>28.095890410958905</v>
      </c>
      <c r="H17" s="39" t="s">
        <v>385</v>
      </c>
      <c r="I17" s="119">
        <v>21.090410958904108</v>
      </c>
      <c r="J17" s="131">
        <v>70</v>
      </c>
      <c r="K17" s="131">
        <v>202</v>
      </c>
      <c r="L17" s="131">
        <v>4.5999999999999996</v>
      </c>
      <c r="M17" s="40">
        <v>112</v>
      </c>
      <c r="N17" s="121">
        <v>0</v>
      </c>
      <c r="O17" s="122">
        <v>0</v>
      </c>
      <c r="P17" s="122">
        <v>0.14737864077669902</v>
      </c>
      <c r="Q17" s="122">
        <v>0.24507856239841069</v>
      </c>
      <c r="R17" s="122">
        <v>9.879839786381843E-2</v>
      </c>
      <c r="S17" s="42">
        <v>0.17193848013111457</v>
      </c>
      <c r="T17" s="42">
        <v>0.15474463211800313</v>
      </c>
      <c r="U17" s="42">
        <v>6.7340067340067339E-2</v>
      </c>
      <c r="V17" s="42">
        <v>2.8861401839517919E-2</v>
      </c>
      <c r="W17" s="42">
        <v>4.8100734589792631E-2</v>
      </c>
      <c r="X17" s="43">
        <v>4.3290661130813368E-2</v>
      </c>
      <c r="Y17" s="44">
        <v>19.438356164383563</v>
      </c>
      <c r="Z17" s="45">
        <v>90.22980907015058</v>
      </c>
      <c r="AA17" s="45">
        <v>28.980816326530615</v>
      </c>
      <c r="AB17" s="45">
        <v>0.125</v>
      </c>
      <c r="AC17" s="45">
        <v>7.6</v>
      </c>
      <c r="AD17" s="45">
        <v>61.1</v>
      </c>
      <c r="AE17" s="45">
        <v>3.43</v>
      </c>
      <c r="AF17" s="46">
        <v>56.9</v>
      </c>
      <c r="AG17" s="123">
        <v>2</v>
      </c>
      <c r="AH17" s="49">
        <v>5</v>
      </c>
      <c r="AI17" s="49">
        <v>6</v>
      </c>
      <c r="AJ17" s="49">
        <v>2</v>
      </c>
      <c r="AK17" s="49">
        <v>0</v>
      </c>
      <c r="AL17" s="49">
        <v>8</v>
      </c>
      <c r="AM17" s="49">
        <v>0</v>
      </c>
      <c r="AN17" s="49">
        <v>1</v>
      </c>
      <c r="AO17" s="49">
        <v>4</v>
      </c>
      <c r="AP17" s="124">
        <v>0</v>
      </c>
      <c r="AQ17" s="55">
        <v>0</v>
      </c>
      <c r="AR17" s="56">
        <v>2084</v>
      </c>
      <c r="AS17" s="56"/>
      <c r="AT17" s="56"/>
      <c r="AU17" s="56"/>
      <c r="AV17" s="56"/>
      <c r="AW17" s="56"/>
      <c r="AX17" s="56"/>
      <c r="AY17" s="56"/>
      <c r="AZ17" s="56"/>
      <c r="BA17" s="56">
        <v>0</v>
      </c>
      <c r="BB17" s="56">
        <v>3452</v>
      </c>
      <c r="BC17" s="56"/>
      <c r="BD17" s="56"/>
      <c r="BE17" s="58"/>
      <c r="BF17" s="55">
        <v>0</v>
      </c>
      <c r="BG17" s="56">
        <v>2345</v>
      </c>
      <c r="BH17" s="56">
        <v>0</v>
      </c>
      <c r="BI17" s="56">
        <v>0</v>
      </c>
      <c r="BJ17" s="56">
        <v>0</v>
      </c>
      <c r="BK17" s="56">
        <v>0</v>
      </c>
      <c r="BL17" s="128">
        <v>0</v>
      </c>
      <c r="BM17" s="128">
        <v>0</v>
      </c>
      <c r="BN17" s="128">
        <v>0</v>
      </c>
      <c r="BO17" s="128">
        <v>0</v>
      </c>
      <c r="BP17" s="56">
        <v>0</v>
      </c>
      <c r="BQ17" s="56">
        <v>3249</v>
      </c>
      <c r="BR17" s="56">
        <v>0</v>
      </c>
      <c r="BS17" s="56"/>
      <c r="BT17" s="58"/>
      <c r="BU17" s="55">
        <v>464</v>
      </c>
      <c r="BV17" s="56">
        <v>1548</v>
      </c>
      <c r="BW17" s="56">
        <v>9</v>
      </c>
      <c r="BX17" s="56"/>
      <c r="BY17" s="56">
        <v>129</v>
      </c>
      <c r="BZ17" s="56">
        <v>28</v>
      </c>
      <c r="CA17" s="128">
        <v>3.6</v>
      </c>
      <c r="CB17" s="128">
        <v>52.7</v>
      </c>
      <c r="CC17" s="57">
        <v>2.09</v>
      </c>
      <c r="CD17" s="57">
        <v>25.6</v>
      </c>
      <c r="CE17" s="56">
        <v>295</v>
      </c>
      <c r="CF17" s="56">
        <v>3602</v>
      </c>
      <c r="CG17" s="56">
        <v>22</v>
      </c>
      <c r="CH17" s="56"/>
      <c r="CI17" s="58"/>
      <c r="CJ17" s="55">
        <v>1117</v>
      </c>
      <c r="CK17" s="56">
        <v>1973</v>
      </c>
      <c r="CL17" s="56">
        <v>14</v>
      </c>
      <c r="CM17" s="56"/>
      <c r="CN17" s="56">
        <v>209</v>
      </c>
      <c r="CO17" s="56">
        <v>36</v>
      </c>
      <c r="CP17" s="57">
        <v>5.3</v>
      </c>
      <c r="CQ17" s="57">
        <v>61.1</v>
      </c>
      <c r="CR17" s="57">
        <v>3.43</v>
      </c>
      <c r="CS17" s="57">
        <v>49.2</v>
      </c>
      <c r="CT17" s="56">
        <v>240</v>
      </c>
      <c r="CU17" s="56">
        <v>3564</v>
      </c>
      <c r="CV17" s="56">
        <v>27</v>
      </c>
      <c r="CW17" s="56"/>
      <c r="CX17" s="58"/>
      <c r="CY17" s="55">
        <v>427</v>
      </c>
      <c r="CZ17" s="56">
        <v>2090</v>
      </c>
      <c r="DA17" s="56">
        <v>3</v>
      </c>
      <c r="DB17" s="56"/>
      <c r="DC17" s="56">
        <v>56</v>
      </c>
      <c r="DD17" s="56">
        <v>7</v>
      </c>
      <c r="DE17" s="57">
        <v>7.6</v>
      </c>
      <c r="DF17" s="57">
        <v>51.4</v>
      </c>
      <c r="DG17" s="57">
        <v>2.95</v>
      </c>
      <c r="DH17" s="57">
        <v>56.9</v>
      </c>
      <c r="DI17" s="56">
        <v>91</v>
      </c>
      <c r="DJ17" s="56">
        <v>3153</v>
      </c>
      <c r="DK17" s="56">
        <v>7</v>
      </c>
      <c r="DL17" s="56"/>
      <c r="DM17" s="58"/>
    </row>
    <row r="18" spans="1:117" x14ac:dyDescent="0.2">
      <c r="A18" s="33">
        <v>16</v>
      </c>
      <c r="B18" s="34" t="s">
        <v>99</v>
      </c>
      <c r="C18" s="116">
        <v>4.8555555555555552</v>
      </c>
      <c r="D18" s="117" t="s">
        <v>439</v>
      </c>
      <c r="E18" s="37">
        <v>1</v>
      </c>
      <c r="F18" s="118">
        <v>34533</v>
      </c>
      <c r="G18" s="119">
        <v>30.794520547945204</v>
      </c>
      <c r="H18" s="39" t="s">
        <v>395</v>
      </c>
      <c r="I18" s="119">
        <v>23.789041095890411</v>
      </c>
      <c r="J18" s="131">
        <v>71</v>
      </c>
      <c r="K18" s="131">
        <v>217</v>
      </c>
      <c r="L18" s="131">
        <v>4.53</v>
      </c>
      <c r="M18" s="40">
        <v>169</v>
      </c>
      <c r="N18" s="121">
        <v>0</v>
      </c>
      <c r="O18" s="122">
        <v>6.8098384728340677E-2</v>
      </c>
      <c r="P18" s="122">
        <v>6.8043381369781608E-2</v>
      </c>
      <c r="Q18" s="122">
        <v>0</v>
      </c>
      <c r="R18" s="122">
        <v>0.22602739726027396</v>
      </c>
      <c r="S18" s="42">
        <v>0.22602739726027396</v>
      </c>
      <c r="T18" s="42">
        <v>0.22602739726027396</v>
      </c>
      <c r="U18" s="42">
        <v>0</v>
      </c>
      <c r="V18" s="42">
        <v>6.1913219994925148E-2</v>
      </c>
      <c r="W18" s="42">
        <v>6.1913219994925148E-2</v>
      </c>
      <c r="X18" s="43">
        <v>6.1913219994925148E-2</v>
      </c>
      <c r="Y18" s="44">
        <v>23.150684931506849</v>
      </c>
      <c r="Z18" s="45">
        <v>103.06160972821449</v>
      </c>
      <c r="AA18" s="45">
        <v>30.262051180321365</v>
      </c>
      <c r="AB18" s="45">
        <v>0.20645161290322581</v>
      </c>
      <c r="AC18" s="45">
        <v>6.5</v>
      </c>
      <c r="AD18" s="45">
        <v>79</v>
      </c>
      <c r="AE18" s="45">
        <v>3.34</v>
      </c>
      <c r="AF18" s="46">
        <v>47.7</v>
      </c>
      <c r="AG18" s="123">
        <v>4</v>
      </c>
      <c r="AH18" s="49">
        <v>6</v>
      </c>
      <c r="AI18" s="49">
        <v>0</v>
      </c>
      <c r="AJ18" s="49">
        <v>6</v>
      </c>
      <c r="AK18" s="49">
        <v>4</v>
      </c>
      <c r="AL18" s="49">
        <v>5</v>
      </c>
      <c r="AM18" s="49">
        <v>2</v>
      </c>
      <c r="AN18" s="49">
        <v>1</v>
      </c>
      <c r="AO18" s="49">
        <v>3</v>
      </c>
      <c r="AP18" s="124">
        <v>0</v>
      </c>
      <c r="AQ18" s="55">
        <v>0</v>
      </c>
      <c r="AR18" s="56">
        <v>2470</v>
      </c>
      <c r="AS18" s="56"/>
      <c r="AT18" s="56"/>
      <c r="AU18" s="56"/>
      <c r="AV18" s="56"/>
      <c r="AW18" s="56"/>
      <c r="AX18" s="56"/>
      <c r="AY18" s="56"/>
      <c r="AZ18" s="56"/>
      <c r="BA18" s="56">
        <v>0</v>
      </c>
      <c r="BB18" s="56">
        <v>3683</v>
      </c>
      <c r="BC18" s="56"/>
      <c r="BD18" s="56"/>
      <c r="BE18" s="58"/>
      <c r="BF18" s="55">
        <v>365</v>
      </c>
      <c r="BG18" s="56">
        <v>2021</v>
      </c>
      <c r="BH18" s="56">
        <v>1</v>
      </c>
      <c r="BI18" s="56"/>
      <c r="BJ18" s="56">
        <v>52</v>
      </c>
      <c r="BK18" s="56">
        <v>15</v>
      </c>
      <c r="BL18" s="128">
        <v>7</v>
      </c>
      <c r="BM18" s="128">
        <v>99.1</v>
      </c>
      <c r="BN18" s="128">
        <v>3.5</v>
      </c>
      <c r="BO18" s="128">
        <v>56.2</v>
      </c>
      <c r="BP18" s="56">
        <v>6</v>
      </c>
      <c r="BQ18" s="56">
        <v>3427</v>
      </c>
      <c r="BR18" s="56">
        <v>1</v>
      </c>
      <c r="BS18" s="56"/>
      <c r="BT18" s="58"/>
      <c r="BU18" s="55">
        <v>383</v>
      </c>
      <c r="BV18" s="56">
        <v>2380</v>
      </c>
      <c r="BW18" s="56">
        <v>4</v>
      </c>
      <c r="BX18" s="56"/>
      <c r="BY18" s="56">
        <v>72</v>
      </c>
      <c r="BZ18" s="56">
        <v>16</v>
      </c>
      <c r="CA18" s="128">
        <v>5.3</v>
      </c>
      <c r="CB18" s="128">
        <v>67.8</v>
      </c>
      <c r="CC18" s="57">
        <v>3.26</v>
      </c>
      <c r="CD18" s="57">
        <v>35</v>
      </c>
      <c r="CE18" s="56">
        <v>75</v>
      </c>
      <c r="CF18" s="56">
        <v>4351</v>
      </c>
      <c r="CG18" s="56">
        <v>5</v>
      </c>
      <c r="CH18" s="56"/>
      <c r="CI18" s="58"/>
      <c r="CJ18" s="55">
        <v>0</v>
      </c>
      <c r="CK18" s="56">
        <v>1793</v>
      </c>
      <c r="CL18" s="56">
        <v>0</v>
      </c>
      <c r="CM18" s="56">
        <v>0</v>
      </c>
      <c r="CN18" s="56">
        <v>0</v>
      </c>
      <c r="CO18" s="56">
        <v>0</v>
      </c>
      <c r="CP18" s="57">
        <v>0</v>
      </c>
      <c r="CQ18" s="57">
        <v>0</v>
      </c>
      <c r="CR18" s="57">
        <v>0</v>
      </c>
      <c r="CS18" s="57">
        <v>0</v>
      </c>
      <c r="CT18" s="56">
        <v>0</v>
      </c>
      <c r="CU18" s="56">
        <v>3779</v>
      </c>
      <c r="CV18" s="56">
        <v>0</v>
      </c>
      <c r="CW18" s="56"/>
      <c r="CX18" s="58"/>
      <c r="CY18" s="55">
        <v>1010</v>
      </c>
      <c r="CZ18" s="56">
        <v>1607</v>
      </c>
      <c r="DA18" s="56">
        <v>9</v>
      </c>
      <c r="DB18" s="56"/>
      <c r="DC18" s="56">
        <v>155</v>
      </c>
      <c r="DD18" s="56">
        <v>32</v>
      </c>
      <c r="DE18" s="57">
        <v>6.5</v>
      </c>
      <c r="DF18" s="57">
        <v>79</v>
      </c>
      <c r="DG18" s="57">
        <v>3.34</v>
      </c>
      <c r="DH18" s="57">
        <v>47.7</v>
      </c>
      <c r="DI18" s="56">
        <v>244</v>
      </c>
      <c r="DJ18" s="56">
        <v>3941</v>
      </c>
      <c r="DK18" s="56">
        <v>27</v>
      </c>
      <c r="DL18" s="56"/>
      <c r="DM18" s="58"/>
    </row>
    <row r="19" spans="1:117" x14ac:dyDescent="0.2">
      <c r="A19" s="33">
        <v>17</v>
      </c>
      <c r="B19" s="34" t="s">
        <v>98</v>
      </c>
      <c r="C19" s="116">
        <v>4.75</v>
      </c>
      <c r="D19" s="117" t="s">
        <v>440</v>
      </c>
      <c r="E19" s="37">
        <v>5</v>
      </c>
      <c r="F19" s="118">
        <v>35055</v>
      </c>
      <c r="G19" s="119">
        <v>29.364383561643837</v>
      </c>
      <c r="H19" s="39" t="s">
        <v>395</v>
      </c>
      <c r="I19" s="119">
        <v>22.358904109589041</v>
      </c>
      <c r="J19" s="131">
        <v>74</v>
      </c>
      <c r="K19" s="131">
        <v>228</v>
      </c>
      <c r="L19" s="131">
        <v>4.46</v>
      </c>
      <c r="M19" s="40">
        <v>131</v>
      </c>
      <c r="N19" s="121">
        <v>0</v>
      </c>
      <c r="O19" s="122">
        <v>3.3043478260869563E-2</v>
      </c>
      <c r="P19" s="122">
        <v>0.11488881727360618</v>
      </c>
      <c r="Q19" s="122">
        <v>0.21198549797398167</v>
      </c>
      <c r="R19" s="122">
        <v>0.1357142857142857</v>
      </c>
      <c r="S19" s="42">
        <v>0.17384989184413369</v>
      </c>
      <c r="T19" s="42">
        <v>0.14777240806751363</v>
      </c>
      <c r="U19" s="42">
        <v>0.15075538412086145</v>
      </c>
      <c r="V19" s="42">
        <v>2.7376654632972324E-2</v>
      </c>
      <c r="W19" s="42">
        <v>8.9066019376916883E-2</v>
      </c>
      <c r="X19" s="43">
        <v>7.570611647037935E-2</v>
      </c>
      <c r="Y19" s="44">
        <v>20.706849315068492</v>
      </c>
      <c r="Z19" s="45">
        <v>115.2458798282743</v>
      </c>
      <c r="AA19" s="45">
        <v>29.27027027027027</v>
      </c>
      <c r="AB19" s="45">
        <v>8.2802547770700632E-2</v>
      </c>
      <c r="AC19" s="45">
        <v>4.3</v>
      </c>
      <c r="AD19" s="45">
        <v>52.9</v>
      </c>
      <c r="AE19" s="45">
        <v>2.74</v>
      </c>
      <c r="AF19" s="46">
        <v>39.799999999999997</v>
      </c>
      <c r="AG19" s="123">
        <v>1</v>
      </c>
      <c r="AH19" s="49">
        <v>8</v>
      </c>
      <c r="AI19" s="49">
        <v>3</v>
      </c>
      <c r="AJ19" s="49">
        <v>10</v>
      </c>
      <c r="AK19" s="49">
        <v>0</v>
      </c>
      <c r="AL19" s="49">
        <v>0</v>
      </c>
      <c r="AM19" s="49">
        <v>0</v>
      </c>
      <c r="AN19" s="49">
        <v>0</v>
      </c>
      <c r="AO19" s="49">
        <v>4</v>
      </c>
      <c r="AP19" s="124">
        <v>0</v>
      </c>
      <c r="AQ19" s="55">
        <v>0</v>
      </c>
      <c r="AR19" s="56">
        <v>2679</v>
      </c>
      <c r="AS19" s="56"/>
      <c r="AT19" s="56"/>
      <c r="AU19" s="56"/>
      <c r="AV19" s="56"/>
      <c r="AW19" s="56"/>
      <c r="AX19" s="56"/>
      <c r="AY19" s="56"/>
      <c r="AZ19" s="56"/>
      <c r="BA19" s="56">
        <v>0</v>
      </c>
      <c r="BB19" s="56">
        <v>3723</v>
      </c>
      <c r="BC19" s="56"/>
      <c r="BD19" s="56"/>
      <c r="BE19" s="58"/>
      <c r="BF19" s="55">
        <v>126</v>
      </c>
      <c r="BG19" s="56">
        <v>2194</v>
      </c>
      <c r="BH19" s="56">
        <v>3</v>
      </c>
      <c r="BI19" s="56"/>
      <c r="BJ19" s="56">
        <v>41</v>
      </c>
      <c r="BK19" s="56">
        <v>4</v>
      </c>
      <c r="BL19" s="128">
        <v>3.1</v>
      </c>
      <c r="BM19" s="128">
        <v>23.1</v>
      </c>
      <c r="BN19" s="128">
        <v>2.17</v>
      </c>
      <c r="BO19" s="128">
        <v>0</v>
      </c>
      <c r="BP19" s="56">
        <v>64</v>
      </c>
      <c r="BQ19" s="56">
        <v>3556</v>
      </c>
      <c r="BR19" s="56">
        <v>6</v>
      </c>
      <c r="BS19" s="56"/>
      <c r="BT19" s="58"/>
      <c r="BU19" s="55">
        <v>649</v>
      </c>
      <c r="BV19" s="56">
        <v>2319</v>
      </c>
      <c r="BW19" s="56">
        <v>4</v>
      </c>
      <c r="BX19" s="56"/>
      <c r="BY19" s="56">
        <v>124</v>
      </c>
      <c r="BZ19" s="56">
        <v>16</v>
      </c>
      <c r="CA19" s="128">
        <v>5.2</v>
      </c>
      <c r="CB19" s="128">
        <v>40.200000000000003</v>
      </c>
      <c r="CC19" s="57">
        <v>3.22</v>
      </c>
      <c r="CD19" s="57">
        <v>41.6</v>
      </c>
      <c r="CE19" s="56">
        <v>64</v>
      </c>
      <c r="CF19" s="56">
        <v>3887</v>
      </c>
      <c r="CG19" s="56">
        <v>12</v>
      </c>
      <c r="CH19" s="56"/>
      <c r="CI19" s="58"/>
      <c r="CJ19" s="55">
        <v>525</v>
      </c>
      <c r="CK19" s="56">
        <v>1578</v>
      </c>
      <c r="CL19" s="56">
        <v>14</v>
      </c>
      <c r="CM19" s="56"/>
      <c r="CN19" s="56">
        <v>127</v>
      </c>
      <c r="CO19" s="56">
        <v>15</v>
      </c>
      <c r="CP19" s="57">
        <v>4.0999999999999996</v>
      </c>
      <c r="CQ19" s="57">
        <v>52.9</v>
      </c>
      <c r="CR19" s="57">
        <v>2.74</v>
      </c>
      <c r="CS19" s="57">
        <v>39.799999999999997</v>
      </c>
      <c r="CT19" s="56">
        <v>469</v>
      </c>
      <c r="CU19" s="56">
        <v>3111</v>
      </c>
      <c r="CV19" s="56">
        <v>44</v>
      </c>
      <c r="CW19" s="56"/>
      <c r="CX19" s="58"/>
      <c r="CY19" s="55">
        <v>669</v>
      </c>
      <c r="CZ19" s="56">
        <v>2276</v>
      </c>
      <c r="DA19" s="56">
        <v>6</v>
      </c>
      <c r="DB19" s="56"/>
      <c r="DC19" s="56">
        <v>157</v>
      </c>
      <c r="DD19" s="56">
        <v>13</v>
      </c>
      <c r="DE19" s="57">
        <v>4.3</v>
      </c>
      <c r="DF19" s="57">
        <v>25.1</v>
      </c>
      <c r="DG19" s="57">
        <v>2.46</v>
      </c>
      <c r="DH19" s="57">
        <v>26</v>
      </c>
      <c r="DI19" s="56">
        <v>91</v>
      </c>
      <c r="DJ19" s="56">
        <v>3324</v>
      </c>
      <c r="DK19" s="56">
        <v>20</v>
      </c>
      <c r="DL19" s="56"/>
      <c r="DM19" s="58"/>
    </row>
    <row r="20" spans="1:117" x14ac:dyDescent="0.2">
      <c r="A20" s="33">
        <v>18</v>
      </c>
      <c r="B20" s="34" t="s">
        <v>328</v>
      </c>
      <c r="C20" s="116">
        <v>4.6222222222222227</v>
      </c>
      <c r="D20" s="117" t="s">
        <v>422</v>
      </c>
      <c r="E20" s="37">
        <v>4</v>
      </c>
      <c r="F20" s="118">
        <v>35266</v>
      </c>
      <c r="G20" s="119">
        <v>28.786301369863015</v>
      </c>
      <c r="H20" s="39" t="s">
        <v>395</v>
      </c>
      <c r="I20" s="119">
        <v>21.780821917808218</v>
      </c>
      <c r="J20" s="131">
        <v>71</v>
      </c>
      <c r="K20" s="131">
        <v>223</v>
      </c>
      <c r="L20" s="131">
        <v>4.54</v>
      </c>
      <c r="M20" s="40">
        <v>0</v>
      </c>
      <c r="N20" s="121">
        <v>0</v>
      </c>
      <c r="O20" s="122">
        <v>4.0482018452268877E-2</v>
      </c>
      <c r="P20" s="122">
        <v>0.18017514440096888</v>
      </c>
      <c r="Q20" s="122">
        <v>0.13929429152041381</v>
      </c>
      <c r="R20" s="122">
        <v>0.16805721096543505</v>
      </c>
      <c r="S20" s="42">
        <v>0.17411617768320198</v>
      </c>
      <c r="T20" s="42">
        <v>0.15670455991488177</v>
      </c>
      <c r="U20" s="42">
        <v>0.16523795447827372</v>
      </c>
      <c r="V20" s="42">
        <v>0.16564245810055866</v>
      </c>
      <c r="W20" s="42">
        <v>0.16564245810055866</v>
      </c>
      <c r="X20" s="43">
        <v>0.1490782122905028</v>
      </c>
      <c r="Y20" s="44">
        <v>19.126027397260273</v>
      </c>
      <c r="Z20" s="45">
        <v>104.98117934889736</v>
      </c>
      <c r="AA20" s="45">
        <v>31.098789922634399</v>
      </c>
      <c r="AB20" s="45">
        <v>0.19230769230769232</v>
      </c>
      <c r="AC20" s="45">
        <v>6.1</v>
      </c>
      <c r="AD20" s="45">
        <v>59.6</v>
      </c>
      <c r="AE20" s="45">
        <v>3.49</v>
      </c>
      <c r="AF20" s="46">
        <v>39.1</v>
      </c>
      <c r="AG20" s="123">
        <v>2</v>
      </c>
      <c r="AH20" s="49">
        <v>10</v>
      </c>
      <c r="AI20" s="49">
        <v>7</v>
      </c>
      <c r="AJ20" s="49">
        <v>7</v>
      </c>
      <c r="AK20" s="49">
        <v>3</v>
      </c>
      <c r="AL20" s="49">
        <v>3</v>
      </c>
      <c r="AM20" s="49">
        <v>0</v>
      </c>
      <c r="AN20" s="49">
        <v>2</v>
      </c>
      <c r="AO20" s="49">
        <v>0</v>
      </c>
      <c r="AP20" s="124">
        <v>0</v>
      </c>
      <c r="AQ20" s="55">
        <v>0</v>
      </c>
      <c r="AR20" s="56">
        <v>1952</v>
      </c>
      <c r="AS20" s="56"/>
      <c r="AT20" s="56"/>
      <c r="AU20" s="56"/>
      <c r="AV20" s="56"/>
      <c r="AW20" s="56"/>
      <c r="AX20" s="56"/>
      <c r="AY20" s="56"/>
      <c r="AZ20" s="56"/>
      <c r="BA20" s="56">
        <v>0</v>
      </c>
      <c r="BB20" s="56">
        <v>2890</v>
      </c>
      <c r="BC20" s="56"/>
      <c r="BD20" s="56"/>
      <c r="BE20" s="58"/>
      <c r="BF20" s="55">
        <v>119</v>
      </c>
      <c r="BG20" s="56">
        <v>2659</v>
      </c>
      <c r="BH20" s="56">
        <v>1</v>
      </c>
      <c r="BI20" s="56"/>
      <c r="BJ20" s="56">
        <v>14</v>
      </c>
      <c r="BK20" s="56">
        <v>9</v>
      </c>
      <c r="BL20" s="128">
        <v>8.5</v>
      </c>
      <c r="BM20" s="128">
        <v>392.9</v>
      </c>
      <c r="BN20" s="128">
        <v>7.86</v>
      </c>
      <c r="BO20" s="128">
        <v>52.1</v>
      </c>
      <c r="BP20" s="56">
        <v>96</v>
      </c>
      <c r="BQ20" s="56">
        <v>2652</v>
      </c>
      <c r="BR20" s="56">
        <v>6</v>
      </c>
      <c r="BS20" s="56"/>
      <c r="BT20" s="58"/>
      <c r="BU20" s="55">
        <v>364</v>
      </c>
      <c r="BV20" s="56">
        <v>2627</v>
      </c>
      <c r="BW20" s="56">
        <v>9</v>
      </c>
      <c r="BX20" s="56"/>
      <c r="BY20" s="56">
        <v>55</v>
      </c>
      <c r="BZ20" s="56">
        <v>13</v>
      </c>
      <c r="CA20" s="128">
        <v>6.6</v>
      </c>
      <c r="CB20" s="128">
        <v>42.2</v>
      </c>
      <c r="CC20" s="57">
        <v>1.95</v>
      </c>
      <c r="CD20" s="57">
        <v>51.4</v>
      </c>
      <c r="CE20" s="56">
        <v>603</v>
      </c>
      <c r="CF20" s="56">
        <v>2740</v>
      </c>
      <c r="CG20" s="56">
        <v>65</v>
      </c>
      <c r="CH20" s="56"/>
      <c r="CI20" s="58"/>
      <c r="CJ20" s="55">
        <v>195</v>
      </c>
      <c r="CK20" s="56">
        <v>2030</v>
      </c>
      <c r="CL20" s="56">
        <v>6</v>
      </c>
      <c r="CM20" s="56"/>
      <c r="CN20" s="56">
        <v>32</v>
      </c>
      <c r="CO20" s="56">
        <v>2</v>
      </c>
      <c r="CP20" s="57">
        <v>6.1</v>
      </c>
      <c r="CQ20" s="57">
        <v>16.3</v>
      </c>
      <c r="CR20" s="57">
        <v>1.59</v>
      </c>
      <c r="CS20" s="57">
        <v>32.799999999999997</v>
      </c>
      <c r="CT20" s="56">
        <v>559</v>
      </c>
      <c r="CU20" s="56">
        <v>3383</v>
      </c>
      <c r="CV20" s="56">
        <v>56</v>
      </c>
      <c r="CW20" s="56"/>
      <c r="CX20" s="58"/>
      <c r="CY20" s="55">
        <v>394</v>
      </c>
      <c r="CZ20" s="56">
        <v>2293</v>
      </c>
      <c r="DA20" s="56">
        <v>12</v>
      </c>
      <c r="DB20" s="56"/>
      <c r="DC20" s="56">
        <v>78</v>
      </c>
      <c r="DD20" s="56">
        <v>15</v>
      </c>
      <c r="DE20" s="57">
        <v>5.0999999999999996</v>
      </c>
      <c r="DF20" s="57">
        <v>59.6</v>
      </c>
      <c r="DG20" s="57">
        <v>3.49</v>
      </c>
      <c r="DH20" s="57">
        <v>39.1</v>
      </c>
      <c r="DI20" s="56">
        <v>593</v>
      </c>
      <c r="DJ20" s="56">
        <v>3580</v>
      </c>
      <c r="DK20" s="56">
        <v>74</v>
      </c>
      <c r="DL20" s="56"/>
      <c r="DM20" s="58"/>
    </row>
    <row r="21" spans="1:117" ht="15.75" customHeight="1" x14ac:dyDescent="0.2">
      <c r="A21" s="33">
        <v>19</v>
      </c>
      <c r="B21" s="34" t="s">
        <v>331</v>
      </c>
      <c r="C21" s="116">
        <v>4.4111111111111105</v>
      </c>
      <c r="D21" s="117" t="s">
        <v>441</v>
      </c>
      <c r="E21" s="37">
        <v>5</v>
      </c>
      <c r="F21" s="118">
        <v>34539</v>
      </c>
      <c r="G21" s="119">
        <v>30.778082191780822</v>
      </c>
      <c r="H21" s="39" t="s">
        <v>395</v>
      </c>
      <c r="I21" s="119">
        <v>23.772602739726029</v>
      </c>
      <c r="J21" s="131">
        <v>68</v>
      </c>
      <c r="K21" s="131">
        <v>190</v>
      </c>
      <c r="L21" s="131">
        <v>4.3899999999999997</v>
      </c>
      <c r="M21" s="40">
        <v>0</v>
      </c>
      <c r="N21" s="121">
        <v>0</v>
      </c>
      <c r="O21" s="122">
        <v>9.5256166982922205E-2</v>
      </c>
      <c r="P21" s="122">
        <v>0.16902500484590036</v>
      </c>
      <c r="Q21" s="122">
        <v>0.28186274509803921</v>
      </c>
      <c r="R21" s="122">
        <v>0.34524047096387944</v>
      </c>
      <c r="S21" s="42">
        <v>0.34524047096387944</v>
      </c>
      <c r="T21" s="42">
        <v>0.29345440031929754</v>
      </c>
      <c r="U21" s="42">
        <v>0.1378052203199551</v>
      </c>
      <c r="V21" s="42">
        <v>8.2239999999999994E-2</v>
      </c>
      <c r="W21" s="42">
        <v>0.11002261015997755</v>
      </c>
      <c r="X21" s="43">
        <v>9.3519218635980922E-2</v>
      </c>
      <c r="Y21" s="44">
        <v>21.117808219178084</v>
      </c>
      <c r="Z21" s="45">
        <v>102.3117505870963</v>
      </c>
      <c r="AA21" s="45">
        <v>28.886245674740483</v>
      </c>
      <c r="AB21" s="45">
        <v>0.15562913907284767</v>
      </c>
      <c r="AC21" s="45">
        <v>5.0999999999999996</v>
      </c>
      <c r="AD21" s="45">
        <v>75</v>
      </c>
      <c r="AE21" s="45">
        <v>3.24</v>
      </c>
      <c r="AF21" s="46">
        <v>33.5</v>
      </c>
      <c r="AG21" s="123">
        <v>8</v>
      </c>
      <c r="AH21" s="49">
        <v>9</v>
      </c>
      <c r="AI21" s="49">
        <v>3</v>
      </c>
      <c r="AJ21" s="49">
        <v>6</v>
      </c>
      <c r="AK21" s="49">
        <v>1</v>
      </c>
      <c r="AL21" s="49">
        <v>0</v>
      </c>
      <c r="AM21" s="49">
        <v>2</v>
      </c>
      <c r="AN21" s="49">
        <v>1</v>
      </c>
      <c r="AO21" s="49">
        <v>0</v>
      </c>
      <c r="AP21" s="124">
        <v>0</v>
      </c>
      <c r="AQ21" s="55">
        <v>0</v>
      </c>
      <c r="AR21" s="56">
        <v>1450</v>
      </c>
      <c r="AS21" s="56"/>
      <c r="AT21" s="56"/>
      <c r="AU21" s="56"/>
      <c r="AV21" s="56"/>
      <c r="AW21" s="56"/>
      <c r="AX21" s="56"/>
      <c r="AY21" s="56"/>
      <c r="AZ21" s="56"/>
      <c r="BA21" s="56">
        <v>0</v>
      </c>
      <c r="BB21" s="56">
        <v>2989</v>
      </c>
      <c r="BC21" s="56"/>
      <c r="BD21" s="56"/>
      <c r="BE21" s="58"/>
      <c r="BF21" s="55">
        <v>391</v>
      </c>
      <c r="BG21" s="56">
        <v>1855</v>
      </c>
      <c r="BH21" s="56">
        <v>0</v>
      </c>
      <c r="BI21" s="56"/>
      <c r="BJ21" s="56">
        <v>79</v>
      </c>
      <c r="BK21" s="56">
        <v>15</v>
      </c>
      <c r="BL21" s="128">
        <v>4.9000000000000004</v>
      </c>
      <c r="BM21" s="128">
        <v>58.1</v>
      </c>
      <c r="BN21" s="128">
        <v>3</v>
      </c>
      <c r="BO21" s="128">
        <v>29.2</v>
      </c>
      <c r="BP21" s="56">
        <v>111</v>
      </c>
      <c r="BQ21" s="56">
        <v>3415</v>
      </c>
      <c r="BR21" s="56">
        <v>14</v>
      </c>
      <c r="BS21" s="56"/>
      <c r="BT21" s="58"/>
      <c r="BU21" s="55">
        <v>650</v>
      </c>
      <c r="BV21" s="56">
        <v>2031</v>
      </c>
      <c r="BW21" s="56">
        <v>6</v>
      </c>
      <c r="BX21" s="56"/>
      <c r="BY21" s="56">
        <v>141</v>
      </c>
      <c r="BZ21" s="56">
        <v>18</v>
      </c>
      <c r="CA21" s="128">
        <v>4.5999999999999996</v>
      </c>
      <c r="CB21" s="128">
        <v>39.4</v>
      </c>
      <c r="CC21" s="57">
        <v>2.19</v>
      </c>
      <c r="CD21" s="57">
        <v>36.299999999999997</v>
      </c>
      <c r="CE21" s="56">
        <v>222</v>
      </c>
      <c r="CF21" s="56">
        <v>3128</v>
      </c>
      <c r="CG21" s="56">
        <v>26</v>
      </c>
      <c r="CH21" s="56"/>
      <c r="CI21" s="58"/>
      <c r="CJ21" s="55">
        <v>1234</v>
      </c>
      <c r="CK21" s="56">
        <v>2557</v>
      </c>
      <c r="CL21" s="56">
        <v>16</v>
      </c>
      <c r="CM21" s="56"/>
      <c r="CN21" s="56">
        <v>244</v>
      </c>
      <c r="CO21" s="56">
        <v>52</v>
      </c>
      <c r="CP21" s="57">
        <v>5.0999999999999996</v>
      </c>
      <c r="CQ21" s="57">
        <v>75</v>
      </c>
      <c r="CR21" s="57">
        <v>3.24</v>
      </c>
      <c r="CS21" s="57">
        <v>33.5</v>
      </c>
      <c r="CT21" s="56">
        <v>491</v>
      </c>
      <c r="CU21" s="56">
        <v>3563</v>
      </c>
      <c r="CV21" s="56">
        <v>54</v>
      </c>
      <c r="CW21" s="56"/>
      <c r="CX21" s="58"/>
      <c r="CY21" s="55">
        <v>1473</v>
      </c>
      <c r="CZ21" s="56">
        <v>1886</v>
      </c>
      <c r="DA21" s="56">
        <v>14</v>
      </c>
      <c r="DB21" s="56"/>
      <c r="DC21" s="56">
        <v>302</v>
      </c>
      <c r="DD21" s="56">
        <v>47</v>
      </c>
      <c r="DE21" s="57">
        <v>4.9000000000000004</v>
      </c>
      <c r="DF21" s="57">
        <v>42.2</v>
      </c>
      <c r="DG21" s="57">
        <v>2.69</v>
      </c>
      <c r="DH21" s="57">
        <v>29.4</v>
      </c>
      <c r="DI21" s="56">
        <v>257</v>
      </c>
      <c r="DJ21" s="56">
        <v>3125</v>
      </c>
      <c r="DK21" s="56">
        <v>23</v>
      </c>
      <c r="DL21" s="56"/>
      <c r="DM21" s="58"/>
    </row>
    <row r="22" spans="1:117" ht="15.75" customHeight="1" x14ac:dyDescent="0.2">
      <c r="A22" s="33">
        <v>20</v>
      </c>
      <c r="B22" s="34" t="s">
        <v>96</v>
      </c>
      <c r="C22" s="116">
        <v>4.405555555555555</v>
      </c>
      <c r="D22" s="117" t="s">
        <v>442</v>
      </c>
      <c r="E22" s="37">
        <v>6</v>
      </c>
      <c r="F22" s="118">
        <v>34816</v>
      </c>
      <c r="G22" s="119">
        <v>30.019178082191782</v>
      </c>
      <c r="H22" s="39" t="s">
        <v>443</v>
      </c>
      <c r="I22" s="119">
        <v>23.013698630136986</v>
      </c>
      <c r="J22" s="131">
        <v>66</v>
      </c>
      <c r="K22" s="131">
        <v>199</v>
      </c>
      <c r="L22" s="131">
        <v>4.4000000000000004</v>
      </c>
      <c r="M22" s="40">
        <v>201</v>
      </c>
      <c r="N22" s="121">
        <v>0</v>
      </c>
      <c r="O22" s="122">
        <v>5.3466405275351988E-4</v>
      </c>
      <c r="P22" s="122">
        <v>4.3817718291905672E-2</v>
      </c>
      <c r="Q22" s="122">
        <v>8.812101026922009E-2</v>
      </c>
      <c r="R22" s="122">
        <v>0.23305974422599732</v>
      </c>
      <c r="S22" s="42">
        <v>0.23305974422599732</v>
      </c>
      <c r="T22" s="42">
        <v>0.16314182095819812</v>
      </c>
      <c r="U22" s="42">
        <v>2.4572439551798702E-2</v>
      </c>
      <c r="V22" s="42">
        <v>6.1061061061061059E-2</v>
      </c>
      <c r="W22" s="42">
        <v>6.1061061061061059E-2</v>
      </c>
      <c r="X22" s="43">
        <v>4.2742742742742736E-2</v>
      </c>
      <c r="Y22" s="44">
        <v>22.375342465753423</v>
      </c>
      <c r="Z22" s="45">
        <v>106.18724813878831</v>
      </c>
      <c r="AA22" s="45">
        <v>32.115932047750228</v>
      </c>
      <c r="AB22" s="45">
        <v>0.22905027932960895</v>
      </c>
      <c r="AC22" s="45">
        <v>7.3</v>
      </c>
      <c r="AD22" s="45">
        <v>115.6</v>
      </c>
      <c r="AE22" s="45">
        <v>4.93</v>
      </c>
      <c r="AF22" s="46">
        <v>50</v>
      </c>
      <c r="AG22" s="123">
        <v>2</v>
      </c>
      <c r="AH22" s="49">
        <v>4</v>
      </c>
      <c r="AI22" s="49">
        <v>1</v>
      </c>
      <c r="AJ22" s="49">
        <v>8</v>
      </c>
      <c r="AK22" s="49">
        <v>5</v>
      </c>
      <c r="AL22" s="49">
        <v>7</v>
      </c>
      <c r="AM22" s="49">
        <v>5</v>
      </c>
      <c r="AN22" s="49">
        <v>8</v>
      </c>
      <c r="AO22" s="49">
        <v>2</v>
      </c>
      <c r="AP22" s="124">
        <v>0</v>
      </c>
      <c r="AQ22" s="55">
        <v>0</v>
      </c>
      <c r="AR22" s="56">
        <v>1922</v>
      </c>
      <c r="AS22" s="56"/>
      <c r="AT22" s="56"/>
      <c r="AU22" s="56"/>
      <c r="AV22" s="56"/>
      <c r="AW22" s="56"/>
      <c r="AX22" s="56"/>
      <c r="AY22" s="56"/>
      <c r="AZ22" s="56"/>
      <c r="BA22" s="56">
        <v>0</v>
      </c>
      <c r="BB22" s="56">
        <v>2472</v>
      </c>
      <c r="BC22" s="56"/>
      <c r="BD22" s="56"/>
      <c r="BE22" s="58"/>
      <c r="BF22" s="55">
        <v>3</v>
      </c>
      <c r="BG22" s="56">
        <v>2080</v>
      </c>
      <c r="BH22" s="56">
        <v>0</v>
      </c>
      <c r="BI22" s="56"/>
      <c r="BJ22" s="56">
        <v>1</v>
      </c>
      <c r="BK22" s="56">
        <v>0</v>
      </c>
      <c r="BL22" s="128">
        <v>3</v>
      </c>
      <c r="BM22" s="128">
        <v>0</v>
      </c>
      <c r="BN22" s="128">
        <v>4</v>
      </c>
      <c r="BO22" s="128">
        <v>0</v>
      </c>
      <c r="BP22" s="56">
        <v>0</v>
      </c>
      <c r="BQ22" s="56">
        <v>3531</v>
      </c>
      <c r="BR22" s="56">
        <v>0</v>
      </c>
      <c r="BS22" s="56"/>
      <c r="BT22" s="58"/>
      <c r="BU22" s="55">
        <v>275</v>
      </c>
      <c r="BV22" s="56">
        <v>2075</v>
      </c>
      <c r="BW22" s="56">
        <v>0</v>
      </c>
      <c r="BX22" s="56"/>
      <c r="BY22" s="56">
        <v>34</v>
      </c>
      <c r="BZ22" s="56">
        <v>13</v>
      </c>
      <c r="CA22" s="128">
        <v>8.1</v>
      </c>
      <c r="CB22" s="128">
        <v>164.2</v>
      </c>
      <c r="CC22" s="57">
        <v>4.29</v>
      </c>
      <c r="CD22" s="57">
        <v>62.2</v>
      </c>
      <c r="CE22" s="56">
        <v>0</v>
      </c>
      <c r="CF22" s="56">
        <v>4201</v>
      </c>
      <c r="CG22" s="56">
        <v>0</v>
      </c>
      <c r="CH22" s="56"/>
      <c r="CI22" s="58"/>
      <c r="CJ22" s="55">
        <v>510</v>
      </c>
      <c r="CK22" s="56">
        <v>2119</v>
      </c>
      <c r="CL22" s="56">
        <v>6</v>
      </c>
      <c r="CM22" s="56"/>
      <c r="CN22" s="56">
        <v>70</v>
      </c>
      <c r="CO22" s="56">
        <v>14</v>
      </c>
      <c r="CP22" s="57">
        <v>7.3</v>
      </c>
      <c r="CQ22" s="57">
        <v>115.6</v>
      </c>
      <c r="CR22" s="57">
        <v>4.93</v>
      </c>
      <c r="CS22" s="57">
        <v>50</v>
      </c>
      <c r="CT22" s="56">
        <v>125</v>
      </c>
      <c r="CU22" s="56">
        <v>5087</v>
      </c>
      <c r="CV22" s="56">
        <v>11</v>
      </c>
      <c r="CW22" s="56"/>
      <c r="CX22" s="58"/>
      <c r="CY22" s="55">
        <v>1038</v>
      </c>
      <c r="CZ22" s="56">
        <v>2242</v>
      </c>
      <c r="DA22" s="56">
        <v>8</v>
      </c>
      <c r="DB22" s="56"/>
      <c r="DC22" s="56">
        <v>179</v>
      </c>
      <c r="DD22" s="56">
        <v>41</v>
      </c>
      <c r="DE22" s="57">
        <v>5.8</v>
      </c>
      <c r="DF22" s="57">
        <v>101.4</v>
      </c>
      <c r="DG22" s="57">
        <v>3.9</v>
      </c>
      <c r="DH22" s="57">
        <v>36.299999999999997</v>
      </c>
      <c r="DI22" s="56">
        <v>183</v>
      </c>
      <c r="DJ22" s="56">
        <v>2997</v>
      </c>
      <c r="DK22" s="56">
        <v>21</v>
      </c>
      <c r="DL22" s="56"/>
      <c r="DM22" s="58"/>
    </row>
    <row r="23" spans="1:117" ht="15.75" customHeight="1" x14ac:dyDescent="0.2">
      <c r="A23" s="33">
        <v>22</v>
      </c>
      <c r="B23" s="34" t="s">
        <v>336</v>
      </c>
      <c r="C23" s="116">
        <v>4.2277777777777779</v>
      </c>
      <c r="D23" s="117" t="s">
        <v>444</v>
      </c>
      <c r="E23" s="37">
        <v>11</v>
      </c>
      <c r="F23" s="118">
        <v>35168</v>
      </c>
      <c r="G23" s="119">
        <v>29.054794520547944</v>
      </c>
      <c r="H23" s="39" t="s">
        <v>395</v>
      </c>
      <c r="I23" s="119">
        <v>22.049315068493151</v>
      </c>
      <c r="J23" s="131">
        <v>69</v>
      </c>
      <c r="K23" s="131">
        <v>205</v>
      </c>
      <c r="L23" s="131">
        <v>4.55</v>
      </c>
      <c r="M23" s="40">
        <v>134</v>
      </c>
      <c r="N23" s="121">
        <v>0</v>
      </c>
      <c r="O23" s="122">
        <v>0.2831743278404163</v>
      </c>
      <c r="P23" s="122">
        <v>0.37341423055708772</v>
      </c>
      <c r="Q23" s="122">
        <v>0.3557807936780622</v>
      </c>
      <c r="R23" s="122">
        <v>0.15619469026548671</v>
      </c>
      <c r="S23" s="42">
        <v>0.26480446041128725</v>
      </c>
      <c r="T23" s="42">
        <v>0.145642453226208</v>
      </c>
      <c r="U23" s="42">
        <v>9.2109718929901802E-2</v>
      </c>
      <c r="V23" s="42">
        <v>4.9086757990867577E-2</v>
      </c>
      <c r="W23" s="42">
        <v>7.0598238460384682E-2</v>
      </c>
      <c r="X23" s="43">
        <v>3.8829031153211575E-2</v>
      </c>
      <c r="Y23" s="44">
        <v>18.394520547945206</v>
      </c>
      <c r="Z23" s="45">
        <v>95.661738692057028</v>
      </c>
      <c r="AA23" s="45">
        <v>30.269901281243438</v>
      </c>
      <c r="AB23" s="45">
        <v>0.16106254307408238</v>
      </c>
      <c r="AC23" s="45">
        <v>6.0727272727272723</v>
      </c>
      <c r="AD23" s="45">
        <v>83.336363636363643</v>
      </c>
      <c r="AE23" s="45">
        <v>3.7618181818181822</v>
      </c>
      <c r="AF23" s="46">
        <v>45.800000000000004</v>
      </c>
      <c r="AG23" s="123">
        <v>1</v>
      </c>
      <c r="AH23" s="49">
        <v>4</v>
      </c>
      <c r="AI23" s="49">
        <v>9</v>
      </c>
      <c r="AJ23" s="49">
        <v>3</v>
      </c>
      <c r="AK23" s="49">
        <v>2</v>
      </c>
      <c r="AL23" s="49">
        <v>3</v>
      </c>
      <c r="AM23" s="49">
        <v>2</v>
      </c>
      <c r="AN23" s="49">
        <v>3</v>
      </c>
      <c r="AO23" s="49">
        <v>4</v>
      </c>
      <c r="AP23" s="124">
        <v>0</v>
      </c>
      <c r="AQ23" s="55">
        <v>0</v>
      </c>
      <c r="AR23" s="56">
        <v>1</v>
      </c>
      <c r="AS23" s="56"/>
      <c r="AT23" s="56"/>
      <c r="AU23" s="56"/>
      <c r="AV23" s="56"/>
      <c r="AW23" s="56"/>
      <c r="AX23" s="56"/>
      <c r="AY23" s="56"/>
      <c r="AZ23" s="56"/>
      <c r="BA23" s="56">
        <v>0</v>
      </c>
      <c r="BB23" s="56">
        <v>1</v>
      </c>
      <c r="BC23" s="56"/>
      <c r="BD23" s="56"/>
      <c r="BE23" s="58"/>
      <c r="BF23" s="55">
        <v>1838</v>
      </c>
      <c r="BG23" s="56">
        <v>2353</v>
      </c>
      <c r="BH23" s="56">
        <v>0</v>
      </c>
      <c r="BI23" s="56"/>
      <c r="BJ23" s="56">
        <v>0</v>
      </c>
      <c r="BK23" s="56">
        <v>0</v>
      </c>
      <c r="BL23" s="128">
        <v>0</v>
      </c>
      <c r="BM23" s="128">
        <v>0</v>
      </c>
      <c r="BN23" s="128">
        <v>0</v>
      </c>
      <c r="BO23" s="128">
        <v>0</v>
      </c>
      <c r="BP23" s="56">
        <v>121</v>
      </c>
      <c r="BQ23" s="56">
        <v>4565</v>
      </c>
      <c r="BR23" s="56">
        <v>19</v>
      </c>
      <c r="BS23" s="56"/>
      <c r="BT23" s="58"/>
      <c r="BU23" s="55">
        <v>1648</v>
      </c>
      <c r="BV23" s="56">
        <v>2171</v>
      </c>
      <c r="BW23" s="56">
        <v>0</v>
      </c>
      <c r="BX23" s="56">
        <v>0</v>
      </c>
      <c r="BY23" s="56">
        <v>0</v>
      </c>
      <c r="BZ23" s="56">
        <v>0</v>
      </c>
      <c r="CA23" s="128">
        <v>0</v>
      </c>
      <c r="CB23" s="128">
        <v>0</v>
      </c>
      <c r="CC23" s="57">
        <v>0</v>
      </c>
      <c r="CD23" s="57">
        <v>0</v>
      </c>
      <c r="CE23" s="56">
        <v>383</v>
      </c>
      <c r="CF23" s="56">
        <v>3268</v>
      </c>
      <c r="CG23" s="56">
        <v>31</v>
      </c>
      <c r="CH23" s="56"/>
      <c r="CI23" s="58"/>
      <c r="CJ23" s="55">
        <v>1799</v>
      </c>
      <c r="CK23" s="56">
        <v>2868</v>
      </c>
      <c r="CL23" s="56">
        <v>0</v>
      </c>
      <c r="CM23" s="56">
        <v>0</v>
      </c>
      <c r="CN23" s="56">
        <v>0</v>
      </c>
      <c r="CO23" s="56">
        <v>0</v>
      </c>
      <c r="CP23" s="57">
        <v>0</v>
      </c>
      <c r="CQ23" s="57">
        <v>0</v>
      </c>
      <c r="CR23" s="57">
        <v>0</v>
      </c>
      <c r="CS23" s="57">
        <v>0</v>
      </c>
      <c r="CT23" s="56">
        <v>272</v>
      </c>
      <c r="CU23" s="56">
        <v>2953</v>
      </c>
      <c r="CV23" s="56">
        <v>25</v>
      </c>
      <c r="CW23" s="56"/>
      <c r="CX23" s="58"/>
      <c r="CY23" s="55">
        <v>577</v>
      </c>
      <c r="CZ23" s="56">
        <v>1892</v>
      </c>
      <c r="DA23" s="56">
        <v>0</v>
      </c>
      <c r="DB23" s="56">
        <v>0</v>
      </c>
      <c r="DC23" s="56">
        <v>0</v>
      </c>
      <c r="DD23" s="56">
        <v>0</v>
      </c>
      <c r="DE23" s="57">
        <v>0</v>
      </c>
      <c r="DF23" s="57">
        <v>0</v>
      </c>
      <c r="DG23" s="57">
        <v>0</v>
      </c>
      <c r="DH23" s="57">
        <v>0</v>
      </c>
      <c r="DI23" s="56">
        <v>129</v>
      </c>
      <c r="DJ23" s="56">
        <v>2628</v>
      </c>
      <c r="DK23" s="56">
        <v>11</v>
      </c>
      <c r="DL23" s="56"/>
      <c r="DM23" s="58"/>
    </row>
    <row r="24" spans="1:117" ht="15.75" customHeight="1" x14ac:dyDescent="0.2">
      <c r="A24" s="33">
        <v>21</v>
      </c>
      <c r="B24" s="34" t="s">
        <v>335</v>
      </c>
      <c r="C24" s="116">
        <v>4.2444444444444445</v>
      </c>
      <c r="D24" s="117" t="s">
        <v>445</v>
      </c>
      <c r="E24" s="37">
        <v>1</v>
      </c>
      <c r="F24" s="118">
        <v>34802</v>
      </c>
      <c r="G24" s="119">
        <v>30.057534246575344</v>
      </c>
      <c r="H24" s="39" t="s">
        <v>395</v>
      </c>
      <c r="I24" s="119">
        <v>23.052054794520547</v>
      </c>
      <c r="J24" s="131">
        <v>73</v>
      </c>
      <c r="K24" s="131">
        <v>238</v>
      </c>
      <c r="L24" s="131">
        <v>4.5199999999999996</v>
      </c>
      <c r="M24" s="40">
        <v>0</v>
      </c>
      <c r="N24" s="121">
        <v>8.8199989562131417E-2</v>
      </c>
      <c r="O24" s="122">
        <v>9.1331629095979555E-2</v>
      </c>
      <c r="P24" s="122">
        <v>0</v>
      </c>
      <c r="Q24" s="122">
        <v>7.0187793427230041E-2</v>
      </c>
      <c r="R24" s="122">
        <v>0.25738077214231647</v>
      </c>
      <c r="S24" s="42">
        <v>0.25738077214231647</v>
      </c>
      <c r="T24" s="42">
        <v>0.25738077214231647</v>
      </c>
      <c r="U24" s="42">
        <v>3.2822757111597373E-3</v>
      </c>
      <c r="V24" s="42">
        <v>7.425028835063438E-2</v>
      </c>
      <c r="W24" s="42">
        <v>7.425028835063438E-2</v>
      </c>
      <c r="X24" s="43">
        <v>7.425028835063438E-2</v>
      </c>
      <c r="Y24" s="44">
        <v>22.413698630136988</v>
      </c>
      <c r="Z24" s="45">
        <v>114.03895092788413</v>
      </c>
      <c r="AA24" s="45">
        <v>31.396884969037345</v>
      </c>
      <c r="AB24" s="45">
        <v>0.20121951219512196</v>
      </c>
      <c r="AC24" s="45">
        <v>4.9000000000000004</v>
      </c>
      <c r="AD24" s="45">
        <v>69.2</v>
      </c>
      <c r="AE24" s="45">
        <v>3.5</v>
      </c>
      <c r="AF24" s="46">
        <v>30.7</v>
      </c>
      <c r="AG24" s="123">
        <v>6</v>
      </c>
      <c r="AH24" s="49">
        <v>7</v>
      </c>
      <c r="AI24" s="49">
        <v>1</v>
      </c>
      <c r="AJ24" s="49">
        <v>10</v>
      </c>
      <c r="AK24" s="49">
        <v>4</v>
      </c>
      <c r="AL24" s="49">
        <v>0</v>
      </c>
      <c r="AM24" s="49">
        <v>1</v>
      </c>
      <c r="AN24" s="49">
        <v>2</v>
      </c>
      <c r="AO24" s="49">
        <v>0</v>
      </c>
      <c r="AP24" s="124">
        <v>0</v>
      </c>
      <c r="AQ24" s="55">
        <v>338</v>
      </c>
      <c r="AR24" s="56">
        <v>1442.7</v>
      </c>
      <c r="AS24" s="56"/>
      <c r="AT24" s="56"/>
      <c r="AU24" s="56"/>
      <c r="AV24" s="56"/>
      <c r="AW24" s="56"/>
      <c r="AX24" s="56"/>
      <c r="AY24" s="56"/>
      <c r="AZ24" s="56"/>
      <c r="BA24" s="56">
        <v>0</v>
      </c>
      <c r="BB24" s="56">
        <v>2389.5</v>
      </c>
      <c r="BC24" s="56"/>
      <c r="BD24" s="56"/>
      <c r="BE24" s="58"/>
      <c r="BF24" s="55">
        <v>349</v>
      </c>
      <c r="BG24" s="56">
        <v>1804</v>
      </c>
      <c r="BH24" s="56">
        <v>6</v>
      </c>
      <c r="BI24" s="56"/>
      <c r="BJ24" s="56">
        <v>61</v>
      </c>
      <c r="BK24" s="56">
        <v>15</v>
      </c>
      <c r="BL24" s="128">
        <v>5.7</v>
      </c>
      <c r="BM24" s="128">
        <v>92.4</v>
      </c>
      <c r="BN24" s="128">
        <v>3.64</v>
      </c>
      <c r="BO24" s="128">
        <v>39.200000000000003</v>
      </c>
      <c r="BP24" s="56">
        <v>44</v>
      </c>
      <c r="BQ24" s="56">
        <v>2499</v>
      </c>
      <c r="BR24" s="56">
        <v>2</v>
      </c>
      <c r="BS24" s="56"/>
      <c r="BT24" s="58"/>
      <c r="BU24" s="55">
        <v>0</v>
      </c>
      <c r="BV24" s="56">
        <v>1</v>
      </c>
      <c r="BW24" s="56"/>
      <c r="BX24" s="56"/>
      <c r="BY24" s="56"/>
      <c r="BZ24" s="56"/>
      <c r="CA24" s="128"/>
      <c r="CB24" s="128"/>
      <c r="CC24" s="57"/>
      <c r="CD24" s="57"/>
      <c r="CE24" s="56">
        <v>0</v>
      </c>
      <c r="CF24" s="56">
        <v>1</v>
      </c>
      <c r="CG24" s="56"/>
      <c r="CH24" s="56"/>
      <c r="CI24" s="58"/>
      <c r="CJ24" s="55">
        <v>290</v>
      </c>
      <c r="CK24" s="56">
        <v>1518</v>
      </c>
      <c r="CL24" s="56">
        <v>1</v>
      </c>
      <c r="CM24" s="56"/>
      <c r="CN24" s="56">
        <v>59</v>
      </c>
      <c r="CO24" s="56">
        <v>10</v>
      </c>
      <c r="CP24" s="57">
        <v>4.9000000000000004</v>
      </c>
      <c r="CQ24" s="57">
        <v>48.6</v>
      </c>
      <c r="CR24" s="57">
        <v>2.92</v>
      </c>
      <c r="CS24" s="57">
        <v>30.7</v>
      </c>
      <c r="CT24" s="56">
        <v>9</v>
      </c>
      <c r="CU24" s="56">
        <v>2742</v>
      </c>
      <c r="CV24" s="56">
        <v>1</v>
      </c>
      <c r="CW24" s="56"/>
      <c r="CX24" s="58"/>
      <c r="CY24" s="55">
        <v>713</v>
      </c>
      <c r="CZ24" s="56">
        <v>1783.1999999999998</v>
      </c>
      <c r="DA24" s="56">
        <v>6</v>
      </c>
      <c r="DB24" s="56"/>
      <c r="DC24" s="56">
        <v>164</v>
      </c>
      <c r="DD24" s="56">
        <v>33</v>
      </c>
      <c r="DE24" s="57">
        <v>4.3475609756097562</v>
      </c>
      <c r="DF24" s="57">
        <v>69.2</v>
      </c>
      <c r="DG24" s="57">
        <v>3.5</v>
      </c>
      <c r="DH24" s="57">
        <v>26.9</v>
      </c>
      <c r="DI24" s="56">
        <v>103</v>
      </c>
      <c r="DJ24" s="56">
        <v>1387.1999999999998</v>
      </c>
      <c r="DK24" s="56">
        <v>13</v>
      </c>
      <c r="DL24" s="56"/>
      <c r="DM24" s="58"/>
    </row>
    <row r="25" spans="1:117" ht="15.75" customHeight="1" x14ac:dyDescent="0.2">
      <c r="A25" s="33">
        <v>23</v>
      </c>
      <c r="B25" s="34" t="s">
        <v>102</v>
      </c>
      <c r="C25" s="116">
        <v>2.9944444444444449</v>
      </c>
      <c r="D25" s="117" t="s">
        <v>446</v>
      </c>
      <c r="E25" s="37">
        <v>1</v>
      </c>
      <c r="F25" s="118">
        <v>34502</v>
      </c>
      <c r="G25" s="119">
        <v>30.87945205479452</v>
      </c>
      <c r="H25" s="39" t="s">
        <v>395</v>
      </c>
      <c r="I25" s="119">
        <v>23.873972602739727</v>
      </c>
      <c r="J25" s="131">
        <v>71</v>
      </c>
      <c r="K25" s="131">
        <v>229</v>
      </c>
      <c r="L25" s="131">
        <v>4.5</v>
      </c>
      <c r="M25" s="40">
        <v>226</v>
      </c>
      <c r="N25" s="121">
        <v>0</v>
      </c>
      <c r="O25" s="122">
        <v>6.1911405650505756E-2</v>
      </c>
      <c r="P25" s="122">
        <v>9.3879429360331335E-2</v>
      </c>
      <c r="Q25" s="122">
        <v>6.8835768038955289E-2</v>
      </c>
      <c r="R25" s="122">
        <v>0.17741575541173846</v>
      </c>
      <c r="S25" s="42">
        <v>0.17741575541173846</v>
      </c>
      <c r="T25" s="42">
        <v>0.17741575541173846</v>
      </c>
      <c r="U25" s="42">
        <v>2.5983399494767231E-2</v>
      </c>
      <c r="V25" s="42">
        <v>6.9371196754563894E-2</v>
      </c>
      <c r="W25" s="42">
        <v>6.9371196754563894E-2</v>
      </c>
      <c r="X25" s="43">
        <v>6.9371196754563894E-2</v>
      </c>
      <c r="Y25" s="44">
        <v>23.235616438356164</v>
      </c>
      <c r="Z25" s="45">
        <v>111.69029111415942</v>
      </c>
      <c r="AA25" s="45">
        <v>31.93552866494743</v>
      </c>
      <c r="AB25" s="45">
        <v>9.4017094017094016E-2</v>
      </c>
      <c r="AC25" s="45">
        <v>5.3</v>
      </c>
      <c r="AD25" s="45">
        <v>39.799999999999997</v>
      </c>
      <c r="AE25" s="45">
        <v>3.16</v>
      </c>
      <c r="AF25" s="46">
        <v>38.9</v>
      </c>
      <c r="AG25" s="123">
        <v>3</v>
      </c>
      <c r="AH25" s="49">
        <v>7</v>
      </c>
      <c r="AI25" s="49">
        <v>0</v>
      </c>
      <c r="AJ25" s="49">
        <v>9</v>
      </c>
      <c r="AK25" s="49">
        <v>0</v>
      </c>
      <c r="AL25" s="49">
        <v>0</v>
      </c>
      <c r="AM25" s="49">
        <v>0</v>
      </c>
      <c r="AN25" s="49">
        <v>0</v>
      </c>
      <c r="AO25" s="49">
        <v>1</v>
      </c>
      <c r="AP25" s="124">
        <v>0</v>
      </c>
      <c r="AQ25" s="55">
        <v>0</v>
      </c>
      <c r="AR25" s="56">
        <v>2504</v>
      </c>
      <c r="AS25" s="56"/>
      <c r="AT25" s="56"/>
      <c r="AU25" s="56"/>
      <c r="AV25" s="56"/>
      <c r="AW25" s="56"/>
      <c r="AX25" s="56"/>
      <c r="AY25" s="56"/>
      <c r="AZ25" s="56"/>
      <c r="BA25" s="56">
        <v>0</v>
      </c>
      <c r="BB25" s="56">
        <v>1782</v>
      </c>
      <c r="BC25" s="56"/>
      <c r="BD25" s="56"/>
      <c r="BE25" s="58"/>
      <c r="BF25" s="55">
        <v>256</v>
      </c>
      <c r="BG25" s="56">
        <v>2073</v>
      </c>
      <c r="BH25" s="56">
        <v>2</v>
      </c>
      <c r="BI25" s="56"/>
      <c r="BJ25" s="56">
        <v>45</v>
      </c>
      <c r="BK25" s="56">
        <v>5</v>
      </c>
      <c r="BL25" s="128">
        <v>5.7</v>
      </c>
      <c r="BM25" s="128">
        <v>53.3</v>
      </c>
      <c r="BN25" s="128">
        <v>3.47</v>
      </c>
      <c r="BO25" s="128">
        <v>35.5</v>
      </c>
      <c r="BP25" s="56">
        <v>99</v>
      </c>
      <c r="BQ25" s="56">
        <v>3661</v>
      </c>
      <c r="BR25" s="56">
        <v>7</v>
      </c>
      <c r="BS25" s="56"/>
      <c r="BT25" s="58"/>
      <c r="BU25" s="55">
        <v>316</v>
      </c>
      <c r="BV25" s="56">
        <v>1856</v>
      </c>
      <c r="BW25" s="56">
        <v>0</v>
      </c>
      <c r="BX25" s="56"/>
      <c r="BY25" s="56">
        <v>86</v>
      </c>
      <c r="BZ25" s="56">
        <v>10</v>
      </c>
      <c r="CA25" s="128">
        <v>3.7</v>
      </c>
      <c r="CB25" s="128">
        <v>22.5</v>
      </c>
      <c r="CC25" s="57">
        <v>1.99</v>
      </c>
      <c r="CD25" s="57">
        <v>20.3</v>
      </c>
      <c r="CE25" s="56">
        <v>92</v>
      </c>
      <c r="CF25" s="56">
        <v>2490</v>
      </c>
      <c r="CG25" s="56">
        <v>11</v>
      </c>
      <c r="CH25" s="56"/>
      <c r="CI25" s="58"/>
      <c r="CJ25" s="55">
        <v>239</v>
      </c>
      <c r="CK25" s="56">
        <v>1747</v>
      </c>
      <c r="CL25" s="56">
        <v>3</v>
      </c>
      <c r="CM25" s="56"/>
      <c r="CN25" s="56">
        <v>56</v>
      </c>
      <c r="CO25" s="56">
        <v>5</v>
      </c>
      <c r="CP25" s="57">
        <v>4.3</v>
      </c>
      <c r="CQ25" s="57">
        <v>24.2</v>
      </c>
      <c r="CR25" s="57">
        <v>2.63</v>
      </c>
      <c r="CS25" s="57">
        <v>38.9</v>
      </c>
      <c r="CT25" s="56">
        <v>72</v>
      </c>
      <c r="CU25" s="56">
        <v>2771</v>
      </c>
      <c r="CV25" s="56">
        <v>9</v>
      </c>
      <c r="CW25" s="56"/>
      <c r="CX25" s="58"/>
      <c r="CY25" s="55">
        <v>624</v>
      </c>
      <c r="CZ25" s="56">
        <v>2016</v>
      </c>
      <c r="DA25" s="56">
        <v>8</v>
      </c>
      <c r="DB25" s="56"/>
      <c r="DC25" s="56">
        <v>117</v>
      </c>
      <c r="DD25" s="56">
        <v>11</v>
      </c>
      <c r="DE25" s="57">
        <v>5.3</v>
      </c>
      <c r="DF25" s="57">
        <v>39.799999999999997</v>
      </c>
      <c r="DG25" s="57">
        <v>3.16</v>
      </c>
      <c r="DH25" s="57">
        <v>28.7</v>
      </c>
      <c r="DI25" s="56">
        <v>171</v>
      </c>
      <c r="DJ25" s="56">
        <v>2465</v>
      </c>
      <c r="DK25" s="56">
        <v>10</v>
      </c>
      <c r="DL25" s="56"/>
      <c r="DM25" s="58"/>
    </row>
    <row r="26" spans="1:117" ht="15.75" customHeight="1" x14ac:dyDescent="0.2">
      <c r="A26" s="33">
        <v>24</v>
      </c>
      <c r="B26" s="34" t="s">
        <v>360</v>
      </c>
      <c r="C26" s="116">
        <v>2.4555555555555557</v>
      </c>
      <c r="D26" s="117" t="s">
        <v>389</v>
      </c>
      <c r="E26" s="37">
        <v>1</v>
      </c>
      <c r="F26" s="118">
        <v>34804</v>
      </c>
      <c r="G26" s="119">
        <v>30.052054794520547</v>
      </c>
      <c r="H26" s="39" t="s">
        <v>395</v>
      </c>
      <c r="I26" s="119">
        <v>23.046575342465754</v>
      </c>
      <c r="J26" s="131">
        <v>70</v>
      </c>
      <c r="K26" s="131">
        <v>229</v>
      </c>
      <c r="L26" s="131">
        <v>4.72</v>
      </c>
      <c r="M26" s="40">
        <v>0</v>
      </c>
      <c r="N26" s="121">
        <v>0</v>
      </c>
      <c r="O26" s="122">
        <v>7.3257891602144132E-2</v>
      </c>
      <c r="P26" s="122">
        <v>6.2511911568515335E-2</v>
      </c>
      <c r="Q26" s="122">
        <v>5.3181012408902897E-2</v>
      </c>
      <c r="R26" s="122">
        <v>0.21538173652694612</v>
      </c>
      <c r="S26" s="42">
        <v>0.21538173652694612</v>
      </c>
      <c r="T26" s="42">
        <v>0.21538173652694612</v>
      </c>
      <c r="U26" s="42">
        <v>1.6220955721174924E-2</v>
      </c>
      <c r="V26" s="42">
        <v>0.12514177693761816</v>
      </c>
      <c r="W26" s="42">
        <v>0.12514177693761816</v>
      </c>
      <c r="X26" s="43">
        <v>0.12514177693761816</v>
      </c>
      <c r="Y26" s="44">
        <v>22.408219178082192</v>
      </c>
      <c r="Z26" s="45">
        <v>92.277853445151976</v>
      </c>
      <c r="AA26" s="45">
        <v>32.854489795918369</v>
      </c>
      <c r="AB26" s="45">
        <v>0.14583333333333334</v>
      </c>
      <c r="AC26" s="45">
        <v>5.7</v>
      </c>
      <c r="AD26" s="45">
        <v>54.2</v>
      </c>
      <c r="AE26" s="45">
        <v>2.97</v>
      </c>
      <c r="AF26" s="46">
        <v>35.6</v>
      </c>
      <c r="AG26" s="123">
        <v>4</v>
      </c>
      <c r="AH26" s="49">
        <v>9</v>
      </c>
      <c r="AI26" s="49">
        <v>1</v>
      </c>
      <c r="AJ26" s="49">
        <v>2</v>
      </c>
      <c r="AK26" s="49">
        <v>1</v>
      </c>
      <c r="AL26" s="49">
        <v>1</v>
      </c>
      <c r="AM26" s="49">
        <v>0</v>
      </c>
      <c r="AN26" s="49">
        <v>0</v>
      </c>
      <c r="AO26" s="49">
        <v>0</v>
      </c>
      <c r="AP26" s="124">
        <v>0</v>
      </c>
      <c r="AQ26" s="55">
        <v>0</v>
      </c>
      <c r="AR26" s="56">
        <v>2630</v>
      </c>
      <c r="AS26" s="56"/>
      <c r="AT26" s="56"/>
      <c r="AU26" s="56"/>
      <c r="AV26" s="56"/>
      <c r="AW26" s="56"/>
      <c r="AX26" s="56"/>
      <c r="AY26" s="56"/>
      <c r="AZ26" s="56"/>
      <c r="BA26" s="56">
        <v>0</v>
      </c>
      <c r="BB26" s="56">
        <v>3263</v>
      </c>
      <c r="BC26" s="56"/>
      <c r="BD26" s="56"/>
      <c r="BE26" s="58"/>
      <c r="BF26" s="55">
        <v>306</v>
      </c>
      <c r="BG26" s="56">
        <v>2919</v>
      </c>
      <c r="BH26" s="56">
        <v>3</v>
      </c>
      <c r="BI26" s="56"/>
      <c r="BJ26" s="56">
        <v>64</v>
      </c>
      <c r="BK26" s="56">
        <v>12</v>
      </c>
      <c r="BL26" s="128">
        <v>4.8</v>
      </c>
      <c r="BM26" s="128">
        <v>56.9</v>
      </c>
      <c r="BN26" s="128">
        <v>2.66</v>
      </c>
      <c r="BO26" s="128">
        <v>18.3</v>
      </c>
      <c r="BP26" s="56">
        <v>63</v>
      </c>
      <c r="BQ26" s="56">
        <v>2118</v>
      </c>
      <c r="BR26" s="56">
        <v>6</v>
      </c>
      <c r="BS26" s="56"/>
      <c r="BT26" s="58"/>
      <c r="BU26" s="55">
        <v>297</v>
      </c>
      <c r="BV26" s="56">
        <v>3082</v>
      </c>
      <c r="BW26" s="56">
        <v>4</v>
      </c>
      <c r="BX26" s="56"/>
      <c r="BY26" s="56">
        <v>60</v>
      </c>
      <c r="BZ26" s="56">
        <v>8</v>
      </c>
      <c r="CA26" s="128">
        <v>5</v>
      </c>
      <c r="CB26" s="128">
        <v>46.9</v>
      </c>
      <c r="CC26" s="57">
        <v>3</v>
      </c>
      <c r="CD26" s="57">
        <v>22.6</v>
      </c>
      <c r="CE26" s="56">
        <v>31</v>
      </c>
      <c r="CF26" s="56">
        <v>2165</v>
      </c>
      <c r="CG26" s="56">
        <v>4</v>
      </c>
      <c r="CH26" s="56"/>
      <c r="CI26" s="58"/>
      <c r="CJ26" s="55">
        <v>233</v>
      </c>
      <c r="CK26" s="56">
        <v>2796</v>
      </c>
      <c r="CL26" s="56">
        <v>3</v>
      </c>
      <c r="CM26" s="56"/>
      <c r="CN26" s="56">
        <v>52</v>
      </c>
      <c r="CO26" s="56">
        <v>9</v>
      </c>
      <c r="CP26" s="57">
        <v>4.5</v>
      </c>
      <c r="CQ26" s="57">
        <v>54.2</v>
      </c>
      <c r="CR26" s="57">
        <v>2.81</v>
      </c>
      <c r="CS26" s="57">
        <v>18</v>
      </c>
      <c r="CT26" s="56">
        <v>37</v>
      </c>
      <c r="CU26" s="56">
        <v>2281</v>
      </c>
      <c r="CV26" s="56">
        <v>5</v>
      </c>
      <c r="CW26" s="56"/>
      <c r="CX26" s="58"/>
      <c r="CY26" s="55">
        <v>820</v>
      </c>
      <c r="CZ26" s="56">
        <v>2699</v>
      </c>
      <c r="DA26" s="56">
        <v>9</v>
      </c>
      <c r="DB26" s="56"/>
      <c r="DC26" s="56">
        <v>144</v>
      </c>
      <c r="DD26" s="56">
        <v>21</v>
      </c>
      <c r="DE26" s="57">
        <v>5.7</v>
      </c>
      <c r="DF26" s="57">
        <v>44.5</v>
      </c>
      <c r="DG26" s="57">
        <v>2.97</v>
      </c>
      <c r="DH26" s="57">
        <v>35.6</v>
      </c>
      <c r="DI26" s="56">
        <v>331</v>
      </c>
      <c r="DJ26" s="56">
        <v>2645</v>
      </c>
      <c r="DK26" s="56">
        <v>23</v>
      </c>
      <c r="DL26" s="56"/>
      <c r="DM26" s="58"/>
    </row>
    <row r="27" spans="1:117" ht="15.75" customHeight="1" x14ac:dyDescent="0.2">
      <c r="A27" s="33">
        <v>25</v>
      </c>
      <c r="B27" s="34" t="s">
        <v>368</v>
      </c>
      <c r="C27" s="116">
        <v>1.9055555555555554</v>
      </c>
      <c r="D27" s="117" t="s">
        <v>447</v>
      </c>
      <c r="E27" s="37">
        <v>10</v>
      </c>
      <c r="F27" s="118">
        <v>35019</v>
      </c>
      <c r="G27" s="119">
        <v>29.463013698630139</v>
      </c>
      <c r="H27" s="39" t="s">
        <v>395</v>
      </c>
      <c r="I27" s="119">
        <v>22.457534246575342</v>
      </c>
      <c r="J27" s="131">
        <v>71</v>
      </c>
      <c r="K27" s="131">
        <v>210</v>
      </c>
      <c r="L27" s="131">
        <v>4.57</v>
      </c>
      <c r="M27" s="40">
        <v>0</v>
      </c>
      <c r="N27" s="121">
        <v>0</v>
      </c>
      <c r="O27" s="122">
        <v>6.8164411539443456E-2</v>
      </c>
      <c r="P27" s="122">
        <v>0.23639677167404322</v>
      </c>
      <c r="Q27" s="122">
        <v>0.2644014401440144</v>
      </c>
      <c r="R27" s="122">
        <v>0.21551994973295632</v>
      </c>
      <c r="S27" s="42">
        <v>0.23996069493848537</v>
      </c>
      <c r="T27" s="42">
        <v>0.14397641696309121</v>
      </c>
      <c r="U27" s="42">
        <v>9.1211225997045786E-2</v>
      </c>
      <c r="V27" s="42">
        <v>4.0381791483113071E-2</v>
      </c>
      <c r="W27" s="42">
        <v>6.5796508740079432E-2</v>
      </c>
      <c r="X27" s="43">
        <v>3.9477905244047658E-2</v>
      </c>
      <c r="Y27" s="44">
        <v>19.802739726027397</v>
      </c>
      <c r="Z27" s="45">
        <v>96.290732421968798</v>
      </c>
      <c r="AA27" s="45">
        <v>29.28585598095616</v>
      </c>
      <c r="AB27" s="45">
        <v>0.19680851063829788</v>
      </c>
      <c r="AC27" s="45">
        <v>6.4</v>
      </c>
      <c r="AD27" s="45">
        <v>73</v>
      </c>
      <c r="AE27" s="45">
        <v>3.52</v>
      </c>
      <c r="AF27" s="46">
        <v>51</v>
      </c>
      <c r="AG27" s="123">
        <v>1</v>
      </c>
      <c r="AH27" s="49">
        <v>4</v>
      </c>
      <c r="AI27" s="49">
        <v>5</v>
      </c>
      <c r="AJ27" s="49">
        <v>4</v>
      </c>
      <c r="AK27" s="49">
        <v>3</v>
      </c>
      <c r="AL27" s="49">
        <v>4</v>
      </c>
      <c r="AM27" s="49">
        <v>1</v>
      </c>
      <c r="AN27" s="49">
        <v>2</v>
      </c>
      <c r="AO27" s="49">
        <v>0</v>
      </c>
      <c r="AP27" s="124">
        <v>0</v>
      </c>
      <c r="AQ27" s="55">
        <v>0</v>
      </c>
      <c r="AR27" s="56">
        <v>2349</v>
      </c>
      <c r="AS27" s="56"/>
      <c r="AT27" s="56"/>
      <c r="AU27" s="56"/>
      <c r="AV27" s="56"/>
      <c r="AW27" s="56"/>
      <c r="AX27" s="56"/>
      <c r="AY27" s="56"/>
      <c r="AZ27" s="56"/>
      <c r="BA27" s="56">
        <v>0</v>
      </c>
      <c r="BB27" s="56">
        <v>2987</v>
      </c>
      <c r="BC27" s="56"/>
      <c r="BD27" s="56"/>
      <c r="BE27" s="58"/>
      <c r="BF27" s="55">
        <v>226</v>
      </c>
      <c r="BG27" s="56">
        <v>1838</v>
      </c>
      <c r="BH27" s="56">
        <v>1</v>
      </c>
      <c r="BI27" s="56"/>
      <c r="BJ27" s="56">
        <v>49</v>
      </c>
      <c r="BK27" s="56">
        <v>14</v>
      </c>
      <c r="BL27" s="128">
        <v>4.5999999999999996</v>
      </c>
      <c r="BM27" s="128">
        <v>85.7</v>
      </c>
      <c r="BN27" s="128">
        <v>2.57</v>
      </c>
      <c r="BO27" s="128">
        <v>16.8</v>
      </c>
      <c r="BP27" s="56">
        <v>41</v>
      </c>
      <c r="BQ27" s="56">
        <v>2079</v>
      </c>
      <c r="BR27" s="56">
        <v>5</v>
      </c>
      <c r="BS27" s="56"/>
      <c r="BT27" s="58"/>
      <c r="BU27" s="55">
        <v>831</v>
      </c>
      <c r="BV27" s="56">
        <v>1904</v>
      </c>
      <c r="BW27" s="56">
        <v>1</v>
      </c>
      <c r="BX27" s="56"/>
      <c r="BY27" s="56">
        <v>155</v>
      </c>
      <c r="BZ27" s="56">
        <v>28</v>
      </c>
      <c r="CA27" s="128">
        <v>5.4</v>
      </c>
      <c r="CB27" s="128">
        <v>57.6</v>
      </c>
      <c r="CC27" s="57">
        <v>2.92</v>
      </c>
      <c r="CD27" s="57">
        <v>34.799999999999997</v>
      </c>
      <c r="CE27" s="56">
        <v>77</v>
      </c>
      <c r="CF27" s="56">
        <v>1937</v>
      </c>
      <c r="CG27" s="56">
        <v>12</v>
      </c>
      <c r="CH27" s="56"/>
      <c r="CI27" s="58"/>
      <c r="CJ27" s="55">
        <v>928</v>
      </c>
      <c r="CK27" s="56">
        <v>1736</v>
      </c>
      <c r="CL27" s="56">
        <v>14</v>
      </c>
      <c r="CM27" s="56"/>
      <c r="CN27" s="56">
        <v>170</v>
      </c>
      <c r="CO27" s="56">
        <v>27</v>
      </c>
      <c r="CP27" s="57">
        <v>5.5</v>
      </c>
      <c r="CQ27" s="57">
        <v>40.9</v>
      </c>
      <c r="CR27" s="57">
        <v>2.54</v>
      </c>
      <c r="CS27" s="57">
        <v>42.8</v>
      </c>
      <c r="CT27" s="56">
        <v>247</v>
      </c>
      <c r="CU27" s="56">
        <v>2708</v>
      </c>
      <c r="CV27" s="56">
        <v>29</v>
      </c>
      <c r="CW27" s="56"/>
      <c r="CX27" s="58"/>
      <c r="CY27" s="55">
        <v>1207</v>
      </c>
      <c r="CZ27" s="56">
        <v>2280</v>
      </c>
      <c r="DA27" s="56">
        <v>16</v>
      </c>
      <c r="DB27" s="56"/>
      <c r="DC27" s="56">
        <v>188</v>
      </c>
      <c r="DD27" s="56">
        <v>37</v>
      </c>
      <c r="DE27" s="57">
        <v>6.4</v>
      </c>
      <c r="DF27" s="57">
        <v>73</v>
      </c>
      <c r="DG27" s="57">
        <v>3.52</v>
      </c>
      <c r="DH27" s="57">
        <v>51</v>
      </c>
      <c r="DI27" s="56">
        <v>165</v>
      </c>
      <c r="DJ27" s="56">
        <v>4086</v>
      </c>
      <c r="DK27" s="56">
        <v>24</v>
      </c>
      <c r="DL27" s="56"/>
      <c r="DM27" s="58"/>
    </row>
    <row r="28" spans="1:117" ht="15.75" customHeight="1" x14ac:dyDescent="0.2">
      <c r="A28" s="60">
        <v>26</v>
      </c>
      <c r="B28" s="62" t="s">
        <v>373</v>
      </c>
      <c r="C28" s="132">
        <v>0</v>
      </c>
      <c r="D28" s="133" t="s">
        <v>411</v>
      </c>
      <c r="E28" s="66">
        <v>6</v>
      </c>
      <c r="F28" s="134">
        <v>35122</v>
      </c>
      <c r="G28" s="135">
        <v>29.18082191780822</v>
      </c>
      <c r="H28" s="68" t="s">
        <v>395</v>
      </c>
      <c r="I28" s="135">
        <v>22.175342465753424</v>
      </c>
      <c r="J28" s="143">
        <v>70</v>
      </c>
      <c r="K28" s="143">
        <v>210</v>
      </c>
      <c r="L28" s="143">
        <v>4.8</v>
      </c>
      <c r="M28" s="69">
        <v>0</v>
      </c>
      <c r="N28" s="138">
        <v>0</v>
      </c>
      <c r="O28" s="139">
        <v>7.029540481400437E-2</v>
      </c>
      <c r="P28" s="139">
        <v>0.11374325030482495</v>
      </c>
      <c r="Q28" s="139">
        <v>0.12691729323308271</v>
      </c>
      <c r="R28" s="139">
        <v>0.15513320337881742</v>
      </c>
      <c r="S28" s="71">
        <v>0.15513320337881742</v>
      </c>
      <c r="T28" s="71">
        <v>0.10859324236517219</v>
      </c>
      <c r="U28" s="71">
        <v>9.9625977558653517E-2</v>
      </c>
      <c r="V28" s="71">
        <v>4.6869768998995649E-2</v>
      </c>
      <c r="W28" s="71">
        <v>7.324787327882458E-2</v>
      </c>
      <c r="X28" s="72">
        <v>5.1273511295177203E-2</v>
      </c>
      <c r="Y28" s="73">
        <v>21.536986301369861</v>
      </c>
      <c r="Z28" s="74">
        <v>79.119646990740748</v>
      </c>
      <c r="AA28" s="74">
        <v>30.12857142857143</v>
      </c>
      <c r="AB28" s="74">
        <v>0.19487179487179487</v>
      </c>
      <c r="AC28" s="74">
        <v>5</v>
      </c>
      <c r="AD28" s="74">
        <v>55.7</v>
      </c>
      <c r="AE28" s="74">
        <v>2.81</v>
      </c>
      <c r="AF28" s="75">
        <v>27.5</v>
      </c>
      <c r="AG28" s="140">
        <v>0</v>
      </c>
      <c r="AH28" s="78">
        <v>5</v>
      </c>
      <c r="AI28" s="78">
        <v>2</v>
      </c>
      <c r="AJ28" s="78">
        <v>0</v>
      </c>
      <c r="AK28" s="78">
        <v>3</v>
      </c>
      <c r="AL28" s="78">
        <v>0</v>
      </c>
      <c r="AM28" s="78">
        <v>0</v>
      </c>
      <c r="AN28" s="78">
        <v>0</v>
      </c>
      <c r="AO28" s="78">
        <v>0</v>
      </c>
      <c r="AP28" s="141">
        <v>0</v>
      </c>
      <c r="AQ28" s="80">
        <v>0</v>
      </c>
      <c r="AR28" s="81">
        <v>1064</v>
      </c>
      <c r="AS28" s="81"/>
      <c r="AT28" s="81"/>
      <c r="AU28" s="81"/>
      <c r="AV28" s="81"/>
      <c r="AW28" s="81"/>
      <c r="AX28" s="81"/>
      <c r="AY28" s="81"/>
      <c r="AZ28" s="81"/>
      <c r="BA28" s="81">
        <v>0</v>
      </c>
      <c r="BB28" s="81">
        <v>2002</v>
      </c>
      <c r="BC28" s="81"/>
      <c r="BD28" s="81"/>
      <c r="BE28" s="83"/>
      <c r="BF28" s="80">
        <v>150</v>
      </c>
      <c r="BG28" s="81">
        <v>1295</v>
      </c>
      <c r="BH28" s="81">
        <v>0</v>
      </c>
      <c r="BI28" s="81"/>
      <c r="BJ28" s="81">
        <v>46</v>
      </c>
      <c r="BK28" s="81">
        <v>6</v>
      </c>
      <c r="BL28" s="142">
        <v>3.3</v>
      </c>
      <c r="BM28" s="142">
        <v>35.4</v>
      </c>
      <c r="BN28" s="142">
        <v>1.74</v>
      </c>
      <c r="BO28" s="142">
        <v>10.7</v>
      </c>
      <c r="BP28" s="81">
        <v>107</v>
      </c>
      <c r="BQ28" s="81">
        <v>2361</v>
      </c>
      <c r="BR28" s="81">
        <v>8</v>
      </c>
      <c r="BS28" s="81"/>
      <c r="BT28" s="83"/>
      <c r="BU28" s="80">
        <v>307</v>
      </c>
      <c r="BV28" s="81">
        <v>3205</v>
      </c>
      <c r="BW28" s="81">
        <v>1</v>
      </c>
      <c r="BX28" s="81"/>
      <c r="BY28" s="81">
        <v>71</v>
      </c>
      <c r="BZ28" s="81">
        <v>8</v>
      </c>
      <c r="CA28" s="142">
        <v>4.3</v>
      </c>
      <c r="CB28" s="142">
        <v>27.6</v>
      </c>
      <c r="CC28" s="82">
        <v>2.41</v>
      </c>
      <c r="CD28" s="82">
        <v>13.4</v>
      </c>
      <c r="CE28" s="81">
        <v>346</v>
      </c>
      <c r="CF28" s="81">
        <v>2536</v>
      </c>
      <c r="CG28" s="81">
        <v>25</v>
      </c>
      <c r="CH28" s="81"/>
      <c r="CI28" s="83"/>
      <c r="CJ28" s="80">
        <v>551</v>
      </c>
      <c r="CK28" s="81">
        <v>3709</v>
      </c>
      <c r="CL28" s="81">
        <v>8</v>
      </c>
      <c r="CM28" s="81"/>
      <c r="CN28" s="81">
        <v>110</v>
      </c>
      <c r="CO28" s="81">
        <v>24</v>
      </c>
      <c r="CP28" s="82">
        <v>5</v>
      </c>
      <c r="CQ28" s="82">
        <v>55</v>
      </c>
      <c r="CR28" s="82">
        <v>2.81</v>
      </c>
      <c r="CS28" s="82">
        <v>17.8</v>
      </c>
      <c r="CT28" s="81">
        <v>293</v>
      </c>
      <c r="CU28" s="81">
        <v>2941</v>
      </c>
      <c r="CV28" s="81">
        <v>28</v>
      </c>
      <c r="CW28" s="81"/>
      <c r="CX28" s="83"/>
      <c r="CY28" s="80">
        <v>815</v>
      </c>
      <c r="CZ28" s="81">
        <v>3169</v>
      </c>
      <c r="DA28" s="81">
        <v>7</v>
      </c>
      <c r="DB28" s="81"/>
      <c r="DC28" s="81">
        <v>195</v>
      </c>
      <c r="DD28" s="81">
        <v>38</v>
      </c>
      <c r="DE28" s="82">
        <v>4.2</v>
      </c>
      <c r="DF28" s="82">
        <v>55.7</v>
      </c>
      <c r="DG28" s="82">
        <v>2.64</v>
      </c>
      <c r="DH28" s="82">
        <v>27.5</v>
      </c>
      <c r="DI28" s="81">
        <v>140</v>
      </c>
      <c r="DJ28" s="81">
        <v>2987</v>
      </c>
      <c r="DK28" s="81">
        <v>9</v>
      </c>
      <c r="DL28" s="81"/>
      <c r="DM28" s="83"/>
    </row>
    <row r="29" spans="1:117" ht="15.75" customHeight="1" x14ac:dyDescent="0.2"/>
    <row r="30" spans="1:117" ht="15.75" customHeight="1" x14ac:dyDescent="0.2"/>
    <row r="31" spans="1:117" ht="15.75" customHeight="1" x14ac:dyDescent="0.2"/>
    <row r="32" spans="1:1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DM2" xr:uid="{00000000-0009-0000-0000-000006000000}"/>
  <mergeCells count="10">
    <mergeCell ref="BU1:CI1"/>
    <mergeCell ref="CJ1:CX1"/>
    <mergeCell ref="CY1:DM1"/>
    <mergeCell ref="A1:C1"/>
    <mergeCell ref="D1:M1"/>
    <mergeCell ref="N1:X1"/>
    <mergeCell ref="Y1:AF1"/>
    <mergeCell ref="AG1:AP1"/>
    <mergeCell ref="AQ1:BE1"/>
    <mergeCell ref="BF1:BT1"/>
  </mergeCells>
  <conditionalFormatting sqref="B3:B28">
    <cfRule type="expression" dxfId="98" priority="1" stopIfTrue="1">
      <formula>C3&gt;=13</formula>
    </cfRule>
    <cfRule type="expression" dxfId="97" priority="2">
      <formula>AND(C3&gt;=12,C3&lt;13)</formula>
    </cfRule>
    <cfRule type="expression" dxfId="96" priority="3" stopIfTrue="1">
      <formula>AND(C3&gt;=11,C3&lt;12)</formula>
    </cfRule>
    <cfRule type="expression" dxfId="95" priority="4">
      <formula>AND(C3&gt;=9,C3&lt;11)</formula>
    </cfRule>
    <cfRule type="expression" dxfId="94" priority="5">
      <formula>AND(C3&gt;=7,C3&lt;9)</formula>
    </cfRule>
    <cfRule type="expression" dxfId="93" priority="6" stopIfTrue="1">
      <formula>AND(C3&gt;=6,C3&lt;7)</formula>
    </cfRule>
    <cfRule type="expression" dxfId="92" priority="7" stopIfTrue="1">
      <formula>AND(C3&gt;=5,C3&lt;6)</formula>
    </cfRule>
    <cfRule type="expression" dxfId="91" priority="8">
      <formula>C3&lt;5</formula>
    </cfRule>
  </conditionalFormatting>
  <conditionalFormatting sqref="C3:C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28">
    <cfRule type="containsText" dxfId="90" priority="10" operator="containsText" text="SR">
      <formula>NOT(ISERROR(SEARCH(("SR"),(H3))))</formula>
    </cfRule>
  </conditionalFormatting>
  <conditionalFormatting sqref="N3:R27">
    <cfRule type="colorScale" priority="11">
      <colorScale>
        <cfvo type="formula" val="0.14999"/>
        <cfvo type="formula" val="0.15"/>
        <cfvo type="formula" val="0.4"/>
        <color rgb="FFFACACA"/>
        <color rgb="FFC0E399"/>
        <color rgb="FF63BE7B"/>
      </colorScale>
    </cfRule>
  </conditionalFormatting>
  <conditionalFormatting sqref="N3:R28">
    <cfRule type="cellIs" dxfId="89" priority="12" stopIfTrue="1" operator="between">
      <formula>0.15</formula>
      <formula>0.19999</formula>
    </cfRule>
    <cfRule type="cellIs" dxfId="88" priority="13" operator="equal">
      <formula>0</formula>
    </cfRule>
  </conditionalFormatting>
  <conditionalFormatting sqref="N28:R28">
    <cfRule type="colorScale" priority="14">
      <colorScale>
        <cfvo type="formula" val="0.14999"/>
        <cfvo type="formula" val="0.15"/>
        <cfvo type="formula" val="0.4"/>
        <color rgb="FFFACACA"/>
        <color rgb="FFC0E399"/>
        <color rgb="FF63BE7B"/>
      </colorScale>
    </cfRule>
  </conditionalFormatting>
  <conditionalFormatting sqref="S3:S27">
    <cfRule type="colorScale" priority="15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S28">
    <cfRule type="colorScale" priority="16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T3:T27">
    <cfRule type="colorScale" priority="17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T28">
    <cfRule type="colorScale" priority="18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U3:V2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2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2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S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M25" sqref="M25"/>
    </sheetView>
  </sheetViews>
  <sheetFormatPr baseColWidth="10" defaultColWidth="14.5" defaultRowHeight="15" customHeight="1" x14ac:dyDescent="0.2"/>
  <cols>
    <col min="1" max="1" width="8.5" customWidth="1"/>
    <col min="2" max="2" width="20.5" customWidth="1"/>
    <col min="3" max="3" width="12" customWidth="1"/>
    <col min="4" max="4" width="17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0" customWidth="1"/>
    <col min="11" max="11" width="10.5" customWidth="1"/>
    <col min="12" max="12" width="11.33203125" customWidth="1"/>
    <col min="13" max="13" width="12.5" customWidth="1"/>
    <col min="14" max="20" width="9.83203125" customWidth="1"/>
    <col min="21" max="22" width="11" customWidth="1"/>
    <col min="23" max="23" width="10" customWidth="1"/>
    <col min="24" max="24" width="11" customWidth="1"/>
    <col min="25" max="25" width="9.33203125" customWidth="1"/>
    <col min="26" max="26" width="9.5" customWidth="1"/>
    <col min="27" max="27" width="7.6640625" customWidth="1"/>
    <col min="28" max="28" width="10.1640625" customWidth="1"/>
    <col min="29" max="29" width="7.33203125" customWidth="1"/>
    <col min="30" max="30" width="7.5" customWidth="1"/>
    <col min="31" max="31" width="9.83203125" customWidth="1"/>
    <col min="32" max="32" width="11.5" customWidth="1"/>
    <col min="33" max="33" width="10.83203125" customWidth="1"/>
    <col min="34" max="34" width="11" customWidth="1"/>
    <col min="35" max="35" width="10.33203125" customWidth="1"/>
    <col min="36" max="36" width="10.5" customWidth="1"/>
    <col min="37" max="37" width="10.1640625" customWidth="1"/>
    <col min="38" max="39" width="8.5" customWidth="1"/>
    <col min="40" max="40" width="10.83203125" customWidth="1"/>
    <col min="41" max="41" width="7.6640625" customWidth="1"/>
    <col min="42" max="42" width="9.5" customWidth="1"/>
    <col min="43" max="43" width="12" customWidth="1"/>
    <col min="44" max="44" width="12.6640625" customWidth="1"/>
    <col min="45" max="45" width="12.33203125" customWidth="1"/>
    <col min="46" max="46" width="12.1640625" customWidth="1"/>
    <col min="47" max="47" width="6.6640625" customWidth="1"/>
    <col min="48" max="48" width="8" customWidth="1"/>
    <col min="49" max="49" width="7.33203125" customWidth="1"/>
    <col min="50" max="50" width="7.5" customWidth="1"/>
    <col min="51" max="51" width="9.83203125" customWidth="1"/>
    <col min="52" max="52" width="11.5" customWidth="1"/>
    <col min="53" max="53" width="10.83203125" customWidth="1"/>
    <col min="54" max="54" width="12.6640625" customWidth="1"/>
    <col min="55" max="55" width="8.1640625" customWidth="1"/>
    <col min="56" max="56" width="11.33203125" customWidth="1"/>
    <col min="57" max="57" width="13" customWidth="1"/>
    <col min="58" max="58" width="12" customWidth="1"/>
    <col min="59" max="59" width="12.6640625" customWidth="1"/>
    <col min="60" max="60" width="12.33203125" customWidth="1"/>
    <col min="61" max="61" width="12.1640625" customWidth="1"/>
    <col min="62" max="62" width="6.6640625" customWidth="1"/>
    <col min="63" max="63" width="8" customWidth="1"/>
    <col min="64" max="64" width="7.33203125" customWidth="1"/>
    <col min="65" max="65" width="7.5" customWidth="1"/>
    <col min="66" max="66" width="9.83203125" customWidth="1"/>
    <col min="67" max="67" width="11.5" customWidth="1"/>
    <col min="68" max="68" width="10.83203125" customWidth="1"/>
    <col min="69" max="69" width="12.6640625" customWidth="1"/>
    <col min="70" max="70" width="8.1640625" customWidth="1"/>
    <col min="71" max="71" width="11.33203125" customWidth="1"/>
    <col min="72" max="72" width="13" customWidth="1"/>
    <col min="73" max="73" width="12" customWidth="1"/>
    <col min="74" max="74" width="12.6640625" customWidth="1"/>
    <col min="75" max="75" width="12.33203125" customWidth="1"/>
    <col min="76" max="76" width="12.1640625" customWidth="1"/>
    <col min="77" max="77" width="6.6640625" customWidth="1"/>
    <col min="78" max="78" width="8" customWidth="1"/>
    <col min="79" max="79" width="7.33203125" customWidth="1"/>
    <col min="80" max="80" width="7.5" customWidth="1"/>
    <col min="81" max="81" width="9.83203125" customWidth="1"/>
    <col min="82" max="82" width="11.5" customWidth="1"/>
    <col min="83" max="83" width="10.83203125" customWidth="1"/>
    <col min="84" max="84" width="12.6640625" customWidth="1"/>
    <col min="85" max="85" width="8.1640625" customWidth="1"/>
    <col min="86" max="86" width="11.33203125" customWidth="1"/>
    <col min="87" max="87" width="13" customWidth="1"/>
    <col min="88" max="88" width="12" customWidth="1"/>
    <col min="89" max="89" width="12.6640625" customWidth="1"/>
    <col min="90" max="90" width="12.33203125" customWidth="1"/>
    <col min="91" max="91" width="12.1640625" customWidth="1"/>
    <col min="92" max="92" width="6.6640625" customWidth="1"/>
    <col min="93" max="93" width="8" customWidth="1"/>
    <col min="94" max="94" width="7.33203125" customWidth="1"/>
    <col min="95" max="95" width="7.5" customWidth="1"/>
    <col min="96" max="96" width="9.83203125" customWidth="1"/>
    <col min="97" max="97" width="11.5" customWidth="1"/>
    <col min="98" max="98" width="10.83203125" customWidth="1"/>
    <col min="99" max="99" width="12.6640625" customWidth="1"/>
    <col min="100" max="100" width="8.1640625" customWidth="1"/>
    <col min="101" max="101" width="11.33203125" customWidth="1"/>
    <col min="102" max="102" width="13" customWidth="1"/>
    <col min="103" max="103" width="12" customWidth="1"/>
    <col min="104" max="104" width="12.6640625" customWidth="1"/>
    <col min="105" max="105" width="12.33203125" customWidth="1"/>
    <col min="106" max="106" width="12.1640625" customWidth="1"/>
    <col min="107" max="107" width="6.6640625" customWidth="1"/>
    <col min="108" max="108" width="8" customWidth="1"/>
    <col min="109" max="109" width="7.33203125" customWidth="1"/>
    <col min="110" max="110" width="7.5" customWidth="1"/>
    <col min="111" max="111" width="9.83203125" customWidth="1"/>
    <col min="112" max="112" width="11.5" customWidth="1"/>
    <col min="113" max="113" width="10.83203125" customWidth="1"/>
    <col min="114" max="114" width="12.6640625" customWidth="1"/>
    <col min="115" max="115" width="8.1640625" customWidth="1"/>
    <col min="116" max="116" width="11.33203125" customWidth="1"/>
    <col min="117" max="117" width="13" customWidth="1"/>
    <col min="118" max="118" width="8" customWidth="1"/>
    <col min="119" max="119" width="3.5" customWidth="1"/>
    <col min="120" max="120" width="16.5" customWidth="1"/>
    <col min="121" max="121" width="11" customWidth="1"/>
    <col min="122" max="122" width="14.5" customWidth="1"/>
    <col min="123" max="123" width="10.5" customWidth="1"/>
  </cols>
  <sheetData>
    <row r="1" spans="1:123" x14ac:dyDescent="0.2">
      <c r="A1" s="212"/>
      <c r="B1" s="205"/>
      <c r="C1" s="206"/>
      <c r="D1" s="207" t="s">
        <v>156</v>
      </c>
      <c r="E1" s="205"/>
      <c r="F1" s="205"/>
      <c r="G1" s="205"/>
      <c r="H1" s="205"/>
      <c r="I1" s="205"/>
      <c r="J1" s="205"/>
      <c r="K1" s="205"/>
      <c r="L1" s="205"/>
      <c r="M1" s="206"/>
      <c r="N1" s="208" t="s">
        <v>157</v>
      </c>
      <c r="O1" s="205"/>
      <c r="P1" s="205"/>
      <c r="Q1" s="205"/>
      <c r="R1" s="205"/>
      <c r="S1" s="205"/>
      <c r="T1" s="205"/>
      <c r="U1" s="205"/>
      <c r="V1" s="205"/>
      <c r="W1" s="205"/>
      <c r="X1" s="206"/>
      <c r="Y1" s="209" t="s">
        <v>158</v>
      </c>
      <c r="Z1" s="205"/>
      <c r="AA1" s="205"/>
      <c r="AB1" s="205"/>
      <c r="AC1" s="205"/>
      <c r="AD1" s="205"/>
      <c r="AE1" s="205"/>
      <c r="AF1" s="206"/>
      <c r="AG1" s="210" t="s">
        <v>159</v>
      </c>
      <c r="AH1" s="205"/>
      <c r="AI1" s="205"/>
      <c r="AJ1" s="205"/>
      <c r="AK1" s="205"/>
      <c r="AL1" s="205"/>
      <c r="AM1" s="205"/>
      <c r="AN1" s="205"/>
      <c r="AO1" s="205"/>
      <c r="AP1" s="206"/>
      <c r="AQ1" s="201" t="s">
        <v>376</v>
      </c>
      <c r="AR1" s="202"/>
      <c r="AS1" s="202"/>
      <c r="AT1" s="202"/>
      <c r="AU1" s="202"/>
      <c r="AV1" s="202"/>
      <c r="AW1" s="202"/>
      <c r="AX1" s="202"/>
      <c r="AY1" s="202"/>
      <c r="AZ1" s="202"/>
      <c r="BA1" s="202"/>
      <c r="BB1" s="202"/>
      <c r="BC1" s="202"/>
      <c r="BD1" s="202"/>
      <c r="BE1" s="203"/>
      <c r="BF1" s="201" t="s">
        <v>377</v>
      </c>
      <c r="BG1" s="202"/>
      <c r="BH1" s="202"/>
      <c r="BI1" s="202"/>
      <c r="BJ1" s="202"/>
      <c r="BK1" s="202"/>
      <c r="BL1" s="202"/>
      <c r="BM1" s="202"/>
      <c r="BN1" s="202"/>
      <c r="BO1" s="202"/>
      <c r="BP1" s="202"/>
      <c r="BQ1" s="202"/>
      <c r="BR1" s="202"/>
      <c r="BS1" s="202"/>
      <c r="BT1" s="203"/>
      <c r="BU1" s="201" t="s">
        <v>378</v>
      </c>
      <c r="BV1" s="202"/>
      <c r="BW1" s="202"/>
      <c r="BX1" s="202"/>
      <c r="BY1" s="202"/>
      <c r="BZ1" s="202"/>
      <c r="CA1" s="202"/>
      <c r="CB1" s="202"/>
      <c r="CC1" s="202"/>
      <c r="CD1" s="202"/>
      <c r="CE1" s="202"/>
      <c r="CF1" s="202"/>
      <c r="CG1" s="202"/>
      <c r="CH1" s="202"/>
      <c r="CI1" s="203"/>
      <c r="CJ1" s="201" t="s">
        <v>426</v>
      </c>
      <c r="CK1" s="202"/>
      <c r="CL1" s="202"/>
      <c r="CM1" s="202"/>
      <c r="CN1" s="202"/>
      <c r="CO1" s="202"/>
      <c r="CP1" s="202"/>
      <c r="CQ1" s="202"/>
      <c r="CR1" s="202"/>
      <c r="CS1" s="202"/>
      <c r="CT1" s="202"/>
      <c r="CU1" s="202"/>
      <c r="CV1" s="202"/>
      <c r="CW1" s="202"/>
      <c r="CX1" s="203"/>
      <c r="CY1" s="201" t="s">
        <v>448</v>
      </c>
      <c r="CZ1" s="202"/>
      <c r="DA1" s="202"/>
      <c r="DB1" s="202"/>
      <c r="DC1" s="202"/>
      <c r="DD1" s="202"/>
      <c r="DE1" s="202"/>
      <c r="DF1" s="202"/>
      <c r="DG1" s="202"/>
      <c r="DH1" s="202"/>
      <c r="DI1" s="202"/>
      <c r="DJ1" s="202"/>
      <c r="DK1" s="202"/>
      <c r="DL1" s="202"/>
      <c r="DM1" s="203"/>
      <c r="DN1" s="114"/>
      <c r="DO1" s="11"/>
      <c r="DP1" s="7"/>
    </row>
    <row r="2" spans="1:123" x14ac:dyDescent="0.2">
      <c r="A2" s="15" t="s">
        <v>56</v>
      </c>
      <c r="B2" s="16" t="s">
        <v>58</v>
      </c>
      <c r="C2" s="17" t="s">
        <v>2</v>
      </c>
      <c r="D2" s="115" t="s">
        <v>168</v>
      </c>
      <c r="E2" s="19" t="s">
        <v>24</v>
      </c>
      <c r="F2" s="19" t="s">
        <v>28</v>
      </c>
      <c r="G2" s="19" t="s">
        <v>30</v>
      </c>
      <c r="H2" s="19" t="s">
        <v>57</v>
      </c>
      <c r="I2" s="19" t="s">
        <v>34</v>
      </c>
      <c r="J2" s="19" t="s">
        <v>170</v>
      </c>
      <c r="K2" s="19" t="s">
        <v>171</v>
      </c>
      <c r="L2" s="19" t="s">
        <v>172</v>
      </c>
      <c r="M2" s="20" t="s">
        <v>22</v>
      </c>
      <c r="N2" s="21" t="s">
        <v>36</v>
      </c>
      <c r="O2" s="22" t="s">
        <v>38</v>
      </c>
      <c r="P2" s="22" t="s">
        <v>40</v>
      </c>
      <c r="Q2" s="22" t="s">
        <v>42</v>
      </c>
      <c r="R2" s="22" t="s">
        <v>44</v>
      </c>
      <c r="S2" s="22" t="s">
        <v>18</v>
      </c>
      <c r="T2" s="22" t="s">
        <v>20</v>
      </c>
      <c r="U2" s="22" t="s">
        <v>173</v>
      </c>
      <c r="V2" s="22" t="s">
        <v>174</v>
      </c>
      <c r="W2" s="22" t="s">
        <v>175</v>
      </c>
      <c r="X2" s="23" t="s">
        <v>176</v>
      </c>
      <c r="Y2" s="24" t="s">
        <v>177</v>
      </c>
      <c r="Z2" s="25" t="s">
        <v>178</v>
      </c>
      <c r="AA2" s="25" t="s">
        <v>179</v>
      </c>
      <c r="AB2" s="25" t="s">
        <v>180</v>
      </c>
      <c r="AC2" s="25" t="s">
        <v>8</v>
      </c>
      <c r="AD2" s="25" t="s">
        <v>12</v>
      </c>
      <c r="AE2" s="25" t="s">
        <v>10</v>
      </c>
      <c r="AF2" s="26" t="s">
        <v>14</v>
      </c>
      <c r="AG2" s="27" t="s">
        <v>183</v>
      </c>
      <c r="AH2" s="28" t="s">
        <v>176</v>
      </c>
      <c r="AI2" s="28" t="s">
        <v>185</v>
      </c>
      <c r="AJ2" s="28" t="s">
        <v>186</v>
      </c>
      <c r="AK2" s="28" t="s">
        <v>180</v>
      </c>
      <c r="AL2" s="28" t="s">
        <v>187</v>
      </c>
      <c r="AM2" s="28" t="s">
        <v>188</v>
      </c>
      <c r="AN2" s="28" t="s">
        <v>189</v>
      </c>
      <c r="AO2" s="28" t="s">
        <v>26</v>
      </c>
      <c r="AP2" s="29" t="s">
        <v>16</v>
      </c>
      <c r="AQ2" s="30" t="s">
        <v>190</v>
      </c>
      <c r="AR2" s="31" t="s">
        <v>191</v>
      </c>
      <c r="AS2" s="31" t="s">
        <v>192</v>
      </c>
      <c r="AT2" s="31" t="s">
        <v>193</v>
      </c>
      <c r="AU2" s="31" t="s">
        <v>194</v>
      </c>
      <c r="AV2" s="31" t="s">
        <v>195</v>
      </c>
      <c r="AW2" s="31" t="s">
        <v>8</v>
      </c>
      <c r="AX2" s="31" t="s">
        <v>12</v>
      </c>
      <c r="AY2" s="31" t="s">
        <v>10</v>
      </c>
      <c r="AZ2" s="31" t="s">
        <v>14</v>
      </c>
      <c r="BA2" s="31" t="s">
        <v>196</v>
      </c>
      <c r="BB2" s="31" t="s">
        <v>191</v>
      </c>
      <c r="BC2" s="31" t="s">
        <v>197</v>
      </c>
      <c r="BD2" s="31" t="s">
        <v>198</v>
      </c>
      <c r="BE2" s="32" t="s">
        <v>199</v>
      </c>
      <c r="BF2" s="30" t="s">
        <v>190</v>
      </c>
      <c r="BG2" s="31" t="s">
        <v>191</v>
      </c>
      <c r="BH2" s="31" t="s">
        <v>192</v>
      </c>
      <c r="BI2" s="31" t="s">
        <v>193</v>
      </c>
      <c r="BJ2" s="31" t="s">
        <v>194</v>
      </c>
      <c r="BK2" s="31" t="s">
        <v>195</v>
      </c>
      <c r="BL2" s="31" t="s">
        <v>8</v>
      </c>
      <c r="BM2" s="31" t="s">
        <v>12</v>
      </c>
      <c r="BN2" s="31" t="s">
        <v>10</v>
      </c>
      <c r="BO2" s="31" t="s">
        <v>14</v>
      </c>
      <c r="BP2" s="31" t="s">
        <v>196</v>
      </c>
      <c r="BQ2" s="31" t="s">
        <v>191</v>
      </c>
      <c r="BR2" s="31" t="s">
        <v>197</v>
      </c>
      <c r="BS2" s="31" t="s">
        <v>198</v>
      </c>
      <c r="BT2" s="32" t="s">
        <v>199</v>
      </c>
      <c r="BU2" s="30" t="s">
        <v>190</v>
      </c>
      <c r="BV2" s="31" t="s">
        <v>191</v>
      </c>
      <c r="BW2" s="31" t="s">
        <v>192</v>
      </c>
      <c r="BX2" s="31" t="s">
        <v>193</v>
      </c>
      <c r="BY2" s="31" t="s">
        <v>194</v>
      </c>
      <c r="BZ2" s="31" t="s">
        <v>195</v>
      </c>
      <c r="CA2" s="31" t="s">
        <v>8</v>
      </c>
      <c r="CB2" s="31" t="s">
        <v>12</v>
      </c>
      <c r="CC2" s="31" t="s">
        <v>10</v>
      </c>
      <c r="CD2" s="31" t="s">
        <v>14</v>
      </c>
      <c r="CE2" s="31" t="s">
        <v>196</v>
      </c>
      <c r="CF2" s="31" t="s">
        <v>191</v>
      </c>
      <c r="CG2" s="31" t="s">
        <v>197</v>
      </c>
      <c r="CH2" s="31" t="s">
        <v>198</v>
      </c>
      <c r="CI2" s="32" t="s">
        <v>199</v>
      </c>
      <c r="CJ2" s="30" t="s">
        <v>190</v>
      </c>
      <c r="CK2" s="31" t="s">
        <v>191</v>
      </c>
      <c r="CL2" s="31" t="s">
        <v>192</v>
      </c>
      <c r="CM2" s="31" t="s">
        <v>193</v>
      </c>
      <c r="CN2" s="31" t="s">
        <v>194</v>
      </c>
      <c r="CO2" s="31" t="s">
        <v>195</v>
      </c>
      <c r="CP2" s="31" t="s">
        <v>8</v>
      </c>
      <c r="CQ2" s="31" t="s">
        <v>12</v>
      </c>
      <c r="CR2" s="31" t="s">
        <v>10</v>
      </c>
      <c r="CS2" s="31" t="s">
        <v>14</v>
      </c>
      <c r="CT2" s="31" t="s">
        <v>196</v>
      </c>
      <c r="CU2" s="31" t="s">
        <v>191</v>
      </c>
      <c r="CV2" s="31" t="s">
        <v>197</v>
      </c>
      <c r="CW2" s="31" t="s">
        <v>198</v>
      </c>
      <c r="CX2" s="32" t="s">
        <v>199</v>
      </c>
      <c r="CY2" s="30" t="s">
        <v>190</v>
      </c>
      <c r="CZ2" s="31" t="s">
        <v>191</v>
      </c>
      <c r="DA2" s="31" t="s">
        <v>192</v>
      </c>
      <c r="DB2" s="31" t="s">
        <v>193</v>
      </c>
      <c r="DC2" s="31" t="s">
        <v>194</v>
      </c>
      <c r="DD2" s="31" t="s">
        <v>195</v>
      </c>
      <c r="DE2" s="31" t="s">
        <v>8</v>
      </c>
      <c r="DF2" s="31" t="s">
        <v>12</v>
      </c>
      <c r="DG2" s="31" t="s">
        <v>10</v>
      </c>
      <c r="DH2" s="31" t="s">
        <v>14</v>
      </c>
      <c r="DI2" s="31" t="s">
        <v>196</v>
      </c>
      <c r="DJ2" s="31" t="s">
        <v>191</v>
      </c>
      <c r="DK2" s="31" t="s">
        <v>197</v>
      </c>
      <c r="DL2" s="31" t="s">
        <v>198</v>
      </c>
      <c r="DM2" s="32" t="s">
        <v>199</v>
      </c>
      <c r="DN2" s="11"/>
      <c r="DO2" s="11"/>
      <c r="DP2" s="11" t="s">
        <v>380</v>
      </c>
      <c r="DQ2" s="11" t="s">
        <v>381</v>
      </c>
      <c r="DR2" s="11" t="s">
        <v>382</v>
      </c>
      <c r="DS2" s="11" t="s">
        <v>383</v>
      </c>
    </row>
    <row r="3" spans="1:123" x14ac:dyDescent="0.2">
      <c r="A3" s="33">
        <v>1</v>
      </c>
      <c r="B3" s="34" t="s">
        <v>103</v>
      </c>
      <c r="C3" s="116">
        <v>11.100000000000001</v>
      </c>
      <c r="D3" s="117" t="s">
        <v>434</v>
      </c>
      <c r="E3" s="37">
        <v>1</v>
      </c>
      <c r="F3" s="118">
        <v>35837</v>
      </c>
      <c r="G3" s="119">
        <v>27.221917808219178</v>
      </c>
      <c r="H3" s="39" t="s">
        <v>385</v>
      </c>
      <c r="I3" s="119">
        <v>21.213698630136985</v>
      </c>
      <c r="J3" s="120">
        <v>70</v>
      </c>
      <c r="K3" s="120">
        <v>220</v>
      </c>
      <c r="L3" s="120">
        <v>4.5199999999999996</v>
      </c>
      <c r="M3" s="40">
        <v>24</v>
      </c>
      <c r="N3" s="121">
        <v>0</v>
      </c>
      <c r="O3" s="122">
        <v>0</v>
      </c>
      <c r="P3" s="122">
        <v>0.10704349099428906</v>
      </c>
      <c r="Q3" s="122">
        <v>9.0963855421686751E-2</v>
      </c>
      <c r="R3" s="122">
        <v>0.1532567049808429</v>
      </c>
      <c r="S3" s="42">
        <v>0.1532567049808429</v>
      </c>
      <c r="T3" s="42">
        <v>0.1532567049808429</v>
      </c>
      <c r="U3" s="42">
        <v>7.780847145488029E-2</v>
      </c>
      <c r="V3" s="42">
        <v>6.1804697156983932E-2</v>
      </c>
      <c r="W3" s="42">
        <v>6.9806584305932118E-2</v>
      </c>
      <c r="X3" s="43">
        <v>6.9806584305932118E-2</v>
      </c>
      <c r="Y3" s="44">
        <v>20.564383561643837</v>
      </c>
      <c r="Z3" s="45">
        <v>105.4141563198929</v>
      </c>
      <c r="AA3" s="45">
        <v>31.563265306122446</v>
      </c>
      <c r="AB3" s="45">
        <v>0.27272727272727271</v>
      </c>
      <c r="AC3" s="45">
        <v>6.2</v>
      </c>
      <c r="AD3" s="45">
        <v>109.8</v>
      </c>
      <c r="AE3" s="45">
        <v>4.07</v>
      </c>
      <c r="AF3" s="46">
        <v>23.6</v>
      </c>
      <c r="AG3" s="123">
        <v>2</v>
      </c>
      <c r="AH3" s="49">
        <v>7</v>
      </c>
      <c r="AI3" s="49">
        <v>3</v>
      </c>
      <c r="AJ3" s="49">
        <v>8</v>
      </c>
      <c r="AK3" s="49">
        <v>7</v>
      </c>
      <c r="AL3" s="49">
        <v>4</v>
      </c>
      <c r="AM3" s="49">
        <v>5</v>
      </c>
      <c r="AN3" s="49">
        <v>5</v>
      </c>
      <c r="AO3" s="49">
        <v>10</v>
      </c>
      <c r="AP3" s="124">
        <v>1</v>
      </c>
      <c r="AQ3" s="51">
        <v>0</v>
      </c>
      <c r="AR3" s="52">
        <v>2893</v>
      </c>
      <c r="AS3" s="52">
        <v>0</v>
      </c>
      <c r="AT3" s="52">
        <v>35</v>
      </c>
      <c r="AU3" s="52">
        <v>0</v>
      </c>
      <c r="AV3" s="52">
        <v>0</v>
      </c>
      <c r="AW3" s="53">
        <v>0</v>
      </c>
      <c r="AX3" s="53">
        <v>0</v>
      </c>
      <c r="AY3" s="53">
        <v>0</v>
      </c>
      <c r="AZ3" s="53">
        <v>0</v>
      </c>
      <c r="BA3" s="52">
        <v>0</v>
      </c>
      <c r="BB3" s="52">
        <v>3890</v>
      </c>
      <c r="BC3" s="52">
        <v>0</v>
      </c>
      <c r="BD3" s="52"/>
      <c r="BE3" s="54">
        <v>32</v>
      </c>
      <c r="BF3" s="51">
        <v>0</v>
      </c>
      <c r="BG3" s="52">
        <v>2999</v>
      </c>
      <c r="BH3" s="52">
        <v>0</v>
      </c>
      <c r="BI3" s="52">
        <v>33</v>
      </c>
      <c r="BJ3" s="52">
        <v>0</v>
      </c>
      <c r="BK3" s="52">
        <v>0</v>
      </c>
      <c r="BL3" s="53">
        <v>0</v>
      </c>
      <c r="BM3" s="53">
        <v>0</v>
      </c>
      <c r="BN3" s="53">
        <v>0</v>
      </c>
      <c r="BO3" s="53">
        <v>0</v>
      </c>
      <c r="BP3" s="52">
        <v>0</v>
      </c>
      <c r="BQ3" s="52">
        <v>3407</v>
      </c>
      <c r="BR3" s="52">
        <v>0</v>
      </c>
      <c r="BS3" s="52"/>
      <c r="BT3" s="54">
        <v>22</v>
      </c>
      <c r="BU3" s="51">
        <v>564</v>
      </c>
      <c r="BV3" s="52">
        <v>3675</v>
      </c>
      <c r="BW3" s="52">
        <v>4</v>
      </c>
      <c r="BX3" s="52">
        <v>33</v>
      </c>
      <c r="BY3" s="52">
        <v>86</v>
      </c>
      <c r="BZ3" s="52">
        <v>26</v>
      </c>
      <c r="CA3" s="53">
        <v>6.6</v>
      </c>
      <c r="CB3" s="53">
        <v>165.8</v>
      </c>
      <c r="CC3" s="53">
        <v>4.5999999999999996</v>
      </c>
      <c r="CD3" s="53">
        <v>45.2</v>
      </c>
      <c r="CE3" s="52">
        <v>167</v>
      </c>
      <c r="CF3" s="52">
        <v>3154</v>
      </c>
      <c r="CG3" s="52">
        <v>14</v>
      </c>
      <c r="CH3" s="52"/>
      <c r="CI3" s="54">
        <v>26</v>
      </c>
      <c r="CJ3" s="51">
        <v>284</v>
      </c>
      <c r="CK3" s="52">
        <v>2808</v>
      </c>
      <c r="CL3" s="52">
        <v>1</v>
      </c>
      <c r="CM3" s="52">
        <v>36</v>
      </c>
      <c r="CN3" s="52">
        <v>46</v>
      </c>
      <c r="CO3" s="52">
        <v>4</v>
      </c>
      <c r="CP3" s="53">
        <v>6.2</v>
      </c>
      <c r="CQ3" s="53">
        <v>53.6</v>
      </c>
      <c r="CR3" s="53">
        <v>3.22</v>
      </c>
      <c r="CS3" s="53">
        <v>23.6</v>
      </c>
      <c r="CT3" s="52">
        <v>169</v>
      </c>
      <c r="CU3" s="52">
        <v>2172</v>
      </c>
      <c r="CV3" s="52">
        <v>14</v>
      </c>
      <c r="CW3" s="52"/>
      <c r="CX3" s="54">
        <v>28</v>
      </c>
      <c r="CY3" s="51">
        <v>900</v>
      </c>
      <c r="CZ3" s="52">
        <v>2976</v>
      </c>
      <c r="DA3" s="52">
        <v>11</v>
      </c>
      <c r="DB3" s="52">
        <v>33</v>
      </c>
      <c r="DC3" s="52">
        <v>121</v>
      </c>
      <c r="DD3" s="52">
        <v>33</v>
      </c>
      <c r="DE3" s="53">
        <v>5.3</v>
      </c>
      <c r="DF3" s="53">
        <v>109.8</v>
      </c>
      <c r="DG3" s="53">
        <v>4.07</v>
      </c>
      <c r="DH3" s="53">
        <v>22.8</v>
      </c>
      <c r="DI3" s="52">
        <v>300</v>
      </c>
      <c r="DJ3" s="52">
        <v>4854</v>
      </c>
      <c r="DK3" s="52">
        <v>20</v>
      </c>
      <c r="DL3" s="52"/>
      <c r="DM3" s="54">
        <v>52</v>
      </c>
      <c r="DN3" s="126"/>
      <c r="DO3" s="11">
        <v>1</v>
      </c>
      <c r="DP3" s="42" t="s">
        <v>386</v>
      </c>
      <c r="DQ3" s="7">
        <v>1</v>
      </c>
      <c r="DR3" s="127">
        <v>41882</v>
      </c>
      <c r="DS3" s="127">
        <v>43580</v>
      </c>
    </row>
    <row r="4" spans="1:123" x14ac:dyDescent="0.2">
      <c r="A4" s="33">
        <v>2</v>
      </c>
      <c r="B4" s="34" t="s">
        <v>106</v>
      </c>
      <c r="C4" s="116">
        <v>10.433333333333334</v>
      </c>
      <c r="D4" s="117" t="s">
        <v>449</v>
      </c>
      <c r="E4" s="37">
        <v>2</v>
      </c>
      <c r="F4" s="118">
        <v>35551</v>
      </c>
      <c r="G4" s="119">
        <v>28.005479452054793</v>
      </c>
      <c r="H4" s="39" t="s">
        <v>385</v>
      </c>
      <c r="I4" s="119">
        <v>21.997260273972604</v>
      </c>
      <c r="J4" s="120">
        <v>71</v>
      </c>
      <c r="K4" s="120">
        <v>211</v>
      </c>
      <c r="L4" s="120">
        <v>4.49</v>
      </c>
      <c r="M4" s="40">
        <v>53</v>
      </c>
      <c r="N4" s="121">
        <v>0</v>
      </c>
      <c r="O4" s="122">
        <v>0</v>
      </c>
      <c r="P4" s="122">
        <v>3.4346103038309116E-2</v>
      </c>
      <c r="Q4" s="122">
        <v>3.6931818181818184E-2</v>
      </c>
      <c r="R4" s="122">
        <v>0.25550100018185123</v>
      </c>
      <c r="S4" s="42">
        <v>0.25550100018185123</v>
      </c>
      <c r="T4" s="42">
        <v>0.25550100018185123</v>
      </c>
      <c r="U4" s="42">
        <v>7.9533404029692462E-3</v>
      </c>
      <c r="V4" s="42">
        <v>4.5502645502645503E-2</v>
      </c>
      <c r="W4" s="42">
        <v>4.5502645502645503E-2</v>
      </c>
      <c r="X4" s="43">
        <v>4.5502645502645503E-2</v>
      </c>
      <c r="Y4" s="44">
        <v>21.347945205479451</v>
      </c>
      <c r="Z4" s="45">
        <v>103.8310120039714</v>
      </c>
      <c r="AA4" s="45">
        <v>29.425312438008334</v>
      </c>
      <c r="AB4" s="45">
        <v>0.21363636363636362</v>
      </c>
      <c r="AC4" s="45">
        <v>6.2</v>
      </c>
      <c r="AD4" s="45">
        <v>201.4</v>
      </c>
      <c r="AE4" s="45">
        <v>4.97</v>
      </c>
      <c r="AF4" s="46">
        <v>55.5</v>
      </c>
      <c r="AG4" s="123">
        <v>6</v>
      </c>
      <c r="AH4" s="49">
        <v>5</v>
      </c>
      <c r="AI4" s="49">
        <v>2</v>
      </c>
      <c r="AJ4" s="49">
        <v>7</v>
      </c>
      <c r="AK4" s="49">
        <v>4</v>
      </c>
      <c r="AL4" s="49">
        <v>4</v>
      </c>
      <c r="AM4" s="49">
        <v>9</v>
      </c>
      <c r="AN4" s="49">
        <v>8</v>
      </c>
      <c r="AO4" s="49">
        <v>7</v>
      </c>
      <c r="AP4" s="124">
        <v>1</v>
      </c>
      <c r="AQ4" s="55">
        <v>0</v>
      </c>
      <c r="AR4" s="56">
        <v>1325</v>
      </c>
      <c r="AS4" s="56">
        <v>0</v>
      </c>
      <c r="AT4" s="56">
        <v>13</v>
      </c>
      <c r="AU4" s="56">
        <v>0</v>
      </c>
      <c r="AV4" s="56">
        <v>0</v>
      </c>
      <c r="AW4" s="57">
        <v>0</v>
      </c>
      <c r="AX4" s="57">
        <v>0</v>
      </c>
      <c r="AY4" s="57">
        <v>0</v>
      </c>
      <c r="AZ4" s="57">
        <v>0</v>
      </c>
      <c r="BA4" s="56">
        <v>0</v>
      </c>
      <c r="BB4" s="56">
        <v>3034</v>
      </c>
      <c r="BC4" s="56">
        <v>0</v>
      </c>
      <c r="BD4" s="56"/>
      <c r="BE4" s="58">
        <v>13</v>
      </c>
      <c r="BF4" s="55">
        <v>0</v>
      </c>
      <c r="BG4" s="56">
        <v>1744</v>
      </c>
      <c r="BH4" s="56">
        <v>0</v>
      </c>
      <c r="BI4" s="56">
        <v>15</v>
      </c>
      <c r="BJ4" s="56">
        <v>0</v>
      </c>
      <c r="BK4" s="56">
        <v>0</v>
      </c>
      <c r="BL4" s="57">
        <v>0</v>
      </c>
      <c r="BM4" s="57">
        <v>0</v>
      </c>
      <c r="BN4" s="57">
        <v>0</v>
      </c>
      <c r="BO4" s="57">
        <v>0</v>
      </c>
      <c r="BP4" s="56">
        <v>0</v>
      </c>
      <c r="BQ4" s="56">
        <v>2788</v>
      </c>
      <c r="BR4" s="56">
        <v>0</v>
      </c>
      <c r="BS4" s="56"/>
      <c r="BT4" s="58">
        <v>20</v>
      </c>
      <c r="BU4" s="55">
        <v>184</v>
      </c>
      <c r="BV4" s="56">
        <v>2406</v>
      </c>
      <c r="BW4" s="56">
        <v>1</v>
      </c>
      <c r="BX4" s="56">
        <v>34</v>
      </c>
      <c r="BY4" s="56">
        <v>25</v>
      </c>
      <c r="BZ4" s="56">
        <v>7</v>
      </c>
      <c r="CA4" s="57">
        <v>7.4</v>
      </c>
      <c r="CB4" s="57">
        <v>148.1</v>
      </c>
      <c r="CC4" s="57">
        <v>5</v>
      </c>
      <c r="CD4" s="57">
        <v>75.5</v>
      </c>
      <c r="CE4" s="56">
        <v>24</v>
      </c>
      <c r="CF4" s="56">
        <v>3650</v>
      </c>
      <c r="CG4" s="56">
        <v>2</v>
      </c>
      <c r="CH4" s="56"/>
      <c r="CI4" s="58">
        <v>29</v>
      </c>
      <c r="CJ4" s="55">
        <v>191</v>
      </c>
      <c r="CK4" s="56">
        <v>2212</v>
      </c>
      <c r="CL4" s="56">
        <v>2</v>
      </c>
      <c r="CM4" s="56">
        <v>36</v>
      </c>
      <c r="CN4" s="56">
        <v>31</v>
      </c>
      <c r="CO4" s="56">
        <v>12</v>
      </c>
      <c r="CP4" s="57">
        <v>6.2</v>
      </c>
      <c r="CQ4" s="57">
        <v>201.4</v>
      </c>
      <c r="CR4" s="57">
        <v>4.97</v>
      </c>
      <c r="CS4" s="57">
        <v>55.5</v>
      </c>
      <c r="CT4" s="56">
        <v>30</v>
      </c>
      <c r="CU4" s="56">
        <v>3772</v>
      </c>
      <c r="CV4" s="56">
        <v>6</v>
      </c>
      <c r="CW4" s="56"/>
      <c r="CX4" s="58">
        <v>32</v>
      </c>
      <c r="CY4" s="55">
        <v>1276</v>
      </c>
      <c r="CZ4" s="56">
        <v>2664</v>
      </c>
      <c r="DA4" s="56">
        <v>9</v>
      </c>
      <c r="DB4" s="56">
        <v>34</v>
      </c>
      <c r="DC4" s="56">
        <v>220</v>
      </c>
      <c r="DD4" s="56">
        <v>47</v>
      </c>
      <c r="DE4" s="57">
        <v>5.8</v>
      </c>
      <c r="DF4" s="57">
        <v>77.5</v>
      </c>
      <c r="DG4" s="57">
        <v>3.84</v>
      </c>
      <c r="DH4" s="57">
        <v>35.1</v>
      </c>
      <c r="DI4" s="56">
        <v>129</v>
      </c>
      <c r="DJ4" s="56">
        <v>2835</v>
      </c>
      <c r="DK4" s="56">
        <v>23</v>
      </c>
      <c r="DL4" s="56"/>
      <c r="DM4" s="58">
        <v>21</v>
      </c>
      <c r="DN4" s="126"/>
      <c r="DO4" s="11">
        <v>2</v>
      </c>
      <c r="DP4" s="42" t="s">
        <v>388</v>
      </c>
      <c r="DQ4" s="7">
        <v>1</v>
      </c>
      <c r="DR4" s="129">
        <v>42247</v>
      </c>
    </row>
    <row r="5" spans="1:123" x14ac:dyDescent="0.2">
      <c r="A5" s="33">
        <v>3</v>
      </c>
      <c r="B5" s="34" t="s">
        <v>109</v>
      </c>
      <c r="C5" s="116">
        <v>9.8555555555555543</v>
      </c>
      <c r="D5" s="117" t="s">
        <v>450</v>
      </c>
      <c r="E5" s="37">
        <v>6</v>
      </c>
      <c r="F5" s="118">
        <v>35661</v>
      </c>
      <c r="G5" s="119">
        <v>27.704109589041096</v>
      </c>
      <c r="H5" s="39" t="s">
        <v>385</v>
      </c>
      <c r="I5" s="119">
        <v>21.695890410958903</v>
      </c>
      <c r="J5" s="120">
        <v>68</v>
      </c>
      <c r="K5" s="120">
        <v>208</v>
      </c>
      <c r="L5" s="120">
        <v>4.49</v>
      </c>
      <c r="M5" s="40">
        <v>70</v>
      </c>
      <c r="N5" s="121">
        <v>0</v>
      </c>
      <c r="O5" s="122">
        <v>0</v>
      </c>
      <c r="P5" s="122">
        <v>0.11861313868613138</v>
      </c>
      <c r="Q5" s="122">
        <v>0.19820731531010555</v>
      </c>
      <c r="R5" s="122">
        <v>0.30092845439650462</v>
      </c>
      <c r="S5" s="42">
        <v>0.30092845439650462</v>
      </c>
      <c r="T5" s="42">
        <v>0.22569634079737846</v>
      </c>
      <c r="U5" s="42">
        <v>5.1894374282433986E-2</v>
      </c>
      <c r="V5" s="42">
        <v>8.6637298091042578E-2</v>
      </c>
      <c r="W5" s="42">
        <v>8.6637298091042578E-2</v>
      </c>
      <c r="X5" s="43">
        <v>6.497797356828193E-2</v>
      </c>
      <c r="Y5" s="44">
        <v>20.046575342465754</v>
      </c>
      <c r="Z5" s="45">
        <v>102.35474169111872</v>
      </c>
      <c r="AA5" s="45">
        <v>31.622837370242216</v>
      </c>
      <c r="AB5" s="45">
        <v>0.26635514018691586</v>
      </c>
      <c r="AC5" s="45">
        <v>8.9</v>
      </c>
      <c r="AD5" s="45">
        <v>143.69999999999999</v>
      </c>
      <c r="AE5" s="45">
        <v>5.6</v>
      </c>
      <c r="AF5" s="46">
        <v>60.3</v>
      </c>
      <c r="AG5" s="123">
        <v>4</v>
      </c>
      <c r="AH5" s="49">
        <v>7</v>
      </c>
      <c r="AI5" s="49">
        <v>4</v>
      </c>
      <c r="AJ5" s="49">
        <v>6</v>
      </c>
      <c r="AK5" s="49">
        <v>7</v>
      </c>
      <c r="AL5" s="49">
        <v>9</v>
      </c>
      <c r="AM5" s="49">
        <v>7</v>
      </c>
      <c r="AN5" s="49">
        <v>9</v>
      </c>
      <c r="AO5" s="49">
        <v>6</v>
      </c>
      <c r="AP5" s="124">
        <v>1</v>
      </c>
      <c r="AQ5" s="55">
        <v>0</v>
      </c>
      <c r="AR5" s="56">
        <v>2479</v>
      </c>
      <c r="AS5" s="56">
        <v>0</v>
      </c>
      <c r="AT5" s="56">
        <v>31</v>
      </c>
      <c r="AU5" s="56">
        <v>0</v>
      </c>
      <c r="AV5" s="56">
        <v>0</v>
      </c>
      <c r="AW5" s="57">
        <v>0</v>
      </c>
      <c r="AX5" s="57">
        <v>0</v>
      </c>
      <c r="AY5" s="57">
        <v>0</v>
      </c>
      <c r="AZ5" s="57">
        <v>0</v>
      </c>
      <c r="BA5" s="56">
        <v>0</v>
      </c>
      <c r="BB5" s="56">
        <v>3076</v>
      </c>
      <c r="BC5" s="56">
        <v>0</v>
      </c>
      <c r="BD5" s="56"/>
      <c r="BE5" s="58">
        <v>23</v>
      </c>
      <c r="BF5" s="55">
        <v>0</v>
      </c>
      <c r="BG5" s="56">
        <v>2333</v>
      </c>
      <c r="BH5" s="56">
        <v>0</v>
      </c>
      <c r="BI5" s="56">
        <v>29</v>
      </c>
      <c r="BJ5" s="56">
        <v>0</v>
      </c>
      <c r="BK5" s="56">
        <v>0</v>
      </c>
      <c r="BL5" s="57">
        <v>0</v>
      </c>
      <c r="BM5" s="57">
        <v>0</v>
      </c>
      <c r="BN5" s="57">
        <v>0</v>
      </c>
      <c r="BO5" s="57">
        <v>0</v>
      </c>
      <c r="BP5" s="56">
        <v>0</v>
      </c>
      <c r="BQ5" s="56">
        <v>3997</v>
      </c>
      <c r="BR5" s="56">
        <v>0</v>
      </c>
      <c r="BS5" s="56"/>
      <c r="BT5" s="58">
        <v>30</v>
      </c>
      <c r="BU5" s="55">
        <v>478</v>
      </c>
      <c r="BV5" s="56">
        <v>2071</v>
      </c>
      <c r="BW5" s="56">
        <v>5</v>
      </c>
      <c r="BX5" s="56">
        <v>23</v>
      </c>
      <c r="BY5" s="56">
        <v>86</v>
      </c>
      <c r="BZ5" s="56">
        <v>16</v>
      </c>
      <c r="CA5" s="57">
        <v>5.6</v>
      </c>
      <c r="CB5" s="57">
        <v>57.7</v>
      </c>
      <c r="CC5" s="57">
        <v>3.22</v>
      </c>
      <c r="CD5" s="57">
        <v>37.200000000000003</v>
      </c>
      <c r="CE5" s="56">
        <v>237</v>
      </c>
      <c r="CF5" s="56">
        <v>3957</v>
      </c>
      <c r="CG5" s="56">
        <v>20</v>
      </c>
      <c r="CH5" s="56"/>
      <c r="CI5" s="58">
        <v>34</v>
      </c>
      <c r="CJ5" s="55">
        <v>1145</v>
      </c>
      <c r="CK5" s="56">
        <v>2562</v>
      </c>
      <c r="CL5" s="56">
        <v>9</v>
      </c>
      <c r="CM5" s="56">
        <v>33</v>
      </c>
      <c r="CN5" s="56">
        <v>128</v>
      </c>
      <c r="CO5" s="56">
        <v>34</v>
      </c>
      <c r="CP5" s="57">
        <v>8.9</v>
      </c>
      <c r="CQ5" s="57">
        <v>143.69999999999999</v>
      </c>
      <c r="CR5" s="57">
        <v>5.6</v>
      </c>
      <c r="CS5" s="57">
        <v>60.3</v>
      </c>
      <c r="CT5" s="56">
        <v>226</v>
      </c>
      <c r="CU5" s="56">
        <v>4355</v>
      </c>
      <c r="CV5" s="56">
        <v>24</v>
      </c>
      <c r="CW5" s="56"/>
      <c r="CX5" s="58">
        <v>39</v>
      </c>
      <c r="CY5" s="55">
        <v>1909</v>
      </c>
      <c r="CZ5" s="56">
        <v>3919</v>
      </c>
      <c r="DA5" s="56">
        <v>22</v>
      </c>
      <c r="DB5" s="56">
        <v>48</v>
      </c>
      <c r="DC5" s="56">
        <v>214</v>
      </c>
      <c r="DD5" s="56">
        <v>57</v>
      </c>
      <c r="DE5" s="57">
        <v>8.9</v>
      </c>
      <c r="DF5" s="57">
        <v>158.6</v>
      </c>
      <c r="DG5" s="57">
        <v>6.16</v>
      </c>
      <c r="DH5" s="57">
        <v>70.8</v>
      </c>
      <c r="DI5" s="56">
        <v>295</v>
      </c>
      <c r="DJ5" s="56">
        <v>3405</v>
      </c>
      <c r="DK5" s="56">
        <v>19</v>
      </c>
      <c r="DL5" s="56"/>
      <c r="DM5" s="58">
        <v>28</v>
      </c>
      <c r="DN5" s="126"/>
      <c r="DO5" s="5">
        <v>3</v>
      </c>
      <c r="DP5" s="42" t="s">
        <v>390</v>
      </c>
      <c r="DQ5" s="7">
        <v>0.9</v>
      </c>
      <c r="DR5" s="129">
        <v>42614</v>
      </c>
    </row>
    <row r="6" spans="1:123" x14ac:dyDescent="0.2">
      <c r="A6" s="33">
        <v>4</v>
      </c>
      <c r="B6" s="34" t="s">
        <v>104</v>
      </c>
      <c r="C6" s="116">
        <v>9.3222222222222229</v>
      </c>
      <c r="D6" s="117" t="s">
        <v>451</v>
      </c>
      <c r="E6" s="37">
        <v>3</v>
      </c>
      <c r="F6" s="118">
        <v>35588</v>
      </c>
      <c r="G6" s="119">
        <v>27.904109589041095</v>
      </c>
      <c r="H6" s="39" t="s">
        <v>385</v>
      </c>
      <c r="I6" s="119">
        <v>21.895890410958906</v>
      </c>
      <c r="J6" s="120">
        <v>70</v>
      </c>
      <c r="K6" s="120">
        <v>222</v>
      </c>
      <c r="L6" s="120">
        <v>4.63</v>
      </c>
      <c r="M6" s="40">
        <v>73</v>
      </c>
      <c r="N6" s="121">
        <v>0</v>
      </c>
      <c r="O6" s="122">
        <v>0</v>
      </c>
      <c r="P6" s="122">
        <v>0.13579758845621664</v>
      </c>
      <c r="Q6" s="122">
        <v>0.28716620167397372</v>
      </c>
      <c r="R6" s="122">
        <v>0.28467758656437903</v>
      </c>
      <c r="S6" s="42">
        <v>0.28592189411917635</v>
      </c>
      <c r="T6" s="42">
        <v>0.25732970470725874</v>
      </c>
      <c r="U6" s="42">
        <v>8.3427282976324693E-2</v>
      </c>
      <c r="V6" s="42">
        <v>5.0127713920817371E-2</v>
      </c>
      <c r="W6" s="42">
        <v>6.6777498448571032E-2</v>
      </c>
      <c r="X6" s="43">
        <v>6.0099748603713928E-2</v>
      </c>
      <c r="Y6" s="44">
        <v>20.246575342465754</v>
      </c>
      <c r="Z6" s="45">
        <v>96.618214179525268</v>
      </c>
      <c r="AA6" s="45">
        <v>31.850204081632654</v>
      </c>
      <c r="AB6" s="45">
        <v>0.38671875</v>
      </c>
      <c r="AC6" s="45">
        <v>5.0999999999999996</v>
      </c>
      <c r="AD6" s="45">
        <v>127.8</v>
      </c>
      <c r="AE6" s="45">
        <v>3.67</v>
      </c>
      <c r="AF6" s="46">
        <v>31.2</v>
      </c>
      <c r="AG6" s="123">
        <v>6</v>
      </c>
      <c r="AH6" s="49">
        <v>6</v>
      </c>
      <c r="AI6" s="49">
        <v>4</v>
      </c>
      <c r="AJ6" s="49">
        <v>4</v>
      </c>
      <c r="AK6" s="49">
        <v>10</v>
      </c>
      <c r="AL6" s="49">
        <v>0</v>
      </c>
      <c r="AM6" s="49">
        <v>6</v>
      </c>
      <c r="AN6" s="49">
        <v>3</v>
      </c>
      <c r="AO6" s="49">
        <v>6</v>
      </c>
      <c r="AP6" s="124">
        <v>1</v>
      </c>
      <c r="AQ6" s="55">
        <v>0</v>
      </c>
      <c r="AR6" s="56">
        <v>1489</v>
      </c>
      <c r="AS6" s="56">
        <v>0</v>
      </c>
      <c r="AT6" s="56">
        <v>12</v>
      </c>
      <c r="AU6" s="56">
        <v>0</v>
      </c>
      <c r="AV6" s="56">
        <v>0</v>
      </c>
      <c r="AW6" s="57">
        <v>0</v>
      </c>
      <c r="AX6" s="57">
        <v>0</v>
      </c>
      <c r="AY6" s="57">
        <v>0</v>
      </c>
      <c r="AZ6" s="57">
        <v>0</v>
      </c>
      <c r="BA6" s="56">
        <v>0</v>
      </c>
      <c r="BB6" s="56">
        <v>2981</v>
      </c>
      <c r="BC6" s="56">
        <v>0</v>
      </c>
      <c r="BD6" s="56"/>
      <c r="BE6" s="58">
        <v>21</v>
      </c>
      <c r="BF6" s="55">
        <v>0</v>
      </c>
      <c r="BG6" s="56">
        <v>2184</v>
      </c>
      <c r="BH6" s="56">
        <v>0</v>
      </c>
      <c r="BI6" s="56">
        <v>18</v>
      </c>
      <c r="BJ6" s="56">
        <v>0</v>
      </c>
      <c r="BK6" s="56">
        <v>0</v>
      </c>
      <c r="BL6" s="57">
        <v>0</v>
      </c>
      <c r="BM6" s="57">
        <v>0</v>
      </c>
      <c r="BN6" s="57">
        <v>0</v>
      </c>
      <c r="BO6" s="57">
        <v>0</v>
      </c>
      <c r="BP6" s="56">
        <v>0</v>
      </c>
      <c r="BQ6" s="56">
        <v>2716</v>
      </c>
      <c r="BR6" s="56">
        <v>0</v>
      </c>
      <c r="BS6" s="56"/>
      <c r="BT6" s="58">
        <v>18</v>
      </c>
      <c r="BU6" s="55">
        <v>563</v>
      </c>
      <c r="BV6" s="56">
        <v>1953</v>
      </c>
      <c r="BW6" s="56">
        <v>2</v>
      </c>
      <c r="BX6" s="56">
        <v>18</v>
      </c>
      <c r="BY6" s="56">
        <v>110</v>
      </c>
      <c r="BZ6" s="56">
        <v>22</v>
      </c>
      <c r="CA6" s="57">
        <v>5.0999999999999996</v>
      </c>
      <c r="CB6" s="57">
        <v>87.3</v>
      </c>
      <c r="CC6" s="57">
        <v>3.67</v>
      </c>
      <c r="CD6" s="57">
        <v>30.6</v>
      </c>
      <c r="CE6" s="56">
        <v>124</v>
      </c>
      <c r="CF6" s="56">
        <v>3106</v>
      </c>
      <c r="CG6" s="56">
        <v>12</v>
      </c>
      <c r="CH6" s="56"/>
      <c r="CI6" s="58">
        <v>21</v>
      </c>
      <c r="CJ6" s="55">
        <v>1145</v>
      </c>
      <c r="CK6" s="56">
        <v>1470</v>
      </c>
      <c r="CL6" s="56">
        <v>11</v>
      </c>
      <c r="CM6" s="56">
        <v>16</v>
      </c>
      <c r="CN6" s="56">
        <v>258</v>
      </c>
      <c r="CO6" s="56">
        <v>86</v>
      </c>
      <c r="CP6" s="57">
        <v>4.4000000000000004</v>
      </c>
      <c r="CQ6" s="57">
        <v>127.2</v>
      </c>
      <c r="CR6" s="57">
        <v>3.43</v>
      </c>
      <c r="CS6" s="57">
        <v>30.7</v>
      </c>
      <c r="CT6" s="56">
        <v>296</v>
      </c>
      <c r="CU6" s="56">
        <v>3548</v>
      </c>
      <c r="CV6" s="56">
        <v>36</v>
      </c>
      <c r="CW6" s="56"/>
      <c r="CX6" s="58">
        <v>27</v>
      </c>
      <c r="CY6" s="55">
        <v>1216</v>
      </c>
      <c r="CZ6" s="56">
        <v>1691</v>
      </c>
      <c r="DA6" s="56">
        <v>13</v>
      </c>
      <c r="DB6" s="56">
        <v>20</v>
      </c>
      <c r="DC6" s="56">
        <v>256</v>
      </c>
      <c r="DD6" s="56">
        <v>99</v>
      </c>
      <c r="DE6" s="57">
        <v>4.8</v>
      </c>
      <c r="DF6" s="57">
        <v>127.8</v>
      </c>
      <c r="DG6" s="57">
        <v>3.48</v>
      </c>
      <c r="DH6" s="57">
        <v>31.2</v>
      </c>
      <c r="DI6" s="56">
        <v>157</v>
      </c>
      <c r="DJ6" s="56">
        <v>3132</v>
      </c>
      <c r="DK6" s="56">
        <v>22</v>
      </c>
      <c r="DL6" s="56"/>
      <c r="DM6" s="58">
        <v>20</v>
      </c>
      <c r="DN6" s="126"/>
      <c r="DO6" s="5">
        <v>4</v>
      </c>
      <c r="DP6" s="42" t="s">
        <v>393</v>
      </c>
      <c r="DQ6" s="7">
        <v>0.9</v>
      </c>
      <c r="DR6" s="129">
        <v>42978</v>
      </c>
    </row>
    <row r="7" spans="1:123" x14ac:dyDescent="0.2">
      <c r="A7" s="33">
        <v>5</v>
      </c>
      <c r="B7" s="34" t="s">
        <v>107</v>
      </c>
      <c r="C7" s="116">
        <v>8.9944444444444436</v>
      </c>
      <c r="D7" s="117" t="s">
        <v>452</v>
      </c>
      <c r="E7" s="37">
        <v>1</v>
      </c>
      <c r="F7" s="118">
        <v>35676</v>
      </c>
      <c r="G7" s="119">
        <v>27.663013698630138</v>
      </c>
      <c r="H7" s="39" t="s">
        <v>385</v>
      </c>
      <c r="I7" s="119">
        <v>21.654794520547945</v>
      </c>
      <c r="J7" s="120">
        <v>67</v>
      </c>
      <c r="K7" s="120">
        <v>203</v>
      </c>
      <c r="L7" s="120">
        <v>4.66</v>
      </c>
      <c r="M7" s="40">
        <v>74</v>
      </c>
      <c r="N7" s="121">
        <v>0</v>
      </c>
      <c r="O7" s="122">
        <v>0</v>
      </c>
      <c r="P7" s="122">
        <v>0.24984306340238543</v>
      </c>
      <c r="Q7" s="122">
        <v>0.30113229181596674</v>
      </c>
      <c r="R7" s="122">
        <v>0.23860076575008701</v>
      </c>
      <c r="S7" s="42">
        <v>0.26986652878302686</v>
      </c>
      <c r="T7" s="42">
        <v>0.26986652878302686</v>
      </c>
      <c r="U7" s="42">
        <v>6.8052296345960439E-2</v>
      </c>
      <c r="V7" s="42">
        <v>1.2658227848101266E-2</v>
      </c>
      <c r="W7" s="42">
        <v>4.0355262097030851E-2</v>
      </c>
      <c r="X7" s="43">
        <v>4.0355262097030851E-2</v>
      </c>
      <c r="Y7" s="44">
        <v>19.008219178082193</v>
      </c>
      <c r="Z7" s="45">
        <v>86.095879490871027</v>
      </c>
      <c r="AA7" s="45">
        <v>31.790822009356202</v>
      </c>
      <c r="AB7" s="45">
        <v>0.36363636363636365</v>
      </c>
      <c r="AC7" s="45">
        <v>6.3</v>
      </c>
      <c r="AD7" s="45">
        <v>138.30000000000001</v>
      </c>
      <c r="AE7" s="45">
        <v>3.89</v>
      </c>
      <c r="AF7" s="46">
        <v>48.3</v>
      </c>
      <c r="AG7" s="123">
        <v>7</v>
      </c>
      <c r="AH7" s="49">
        <v>4</v>
      </c>
      <c r="AI7" s="49">
        <v>8</v>
      </c>
      <c r="AJ7" s="49">
        <v>1</v>
      </c>
      <c r="AK7" s="49">
        <v>9</v>
      </c>
      <c r="AL7" s="49">
        <v>4</v>
      </c>
      <c r="AM7" s="49">
        <v>7</v>
      </c>
      <c r="AN7" s="49">
        <v>4</v>
      </c>
      <c r="AO7" s="49">
        <v>6</v>
      </c>
      <c r="AP7" s="124">
        <v>0</v>
      </c>
      <c r="AQ7" s="55">
        <v>0</v>
      </c>
      <c r="AR7" s="56">
        <v>1963</v>
      </c>
      <c r="AS7" s="56">
        <v>0</v>
      </c>
      <c r="AT7" s="56">
        <v>14</v>
      </c>
      <c r="AU7" s="56">
        <v>0</v>
      </c>
      <c r="AV7" s="56">
        <v>0</v>
      </c>
      <c r="AW7" s="57">
        <v>0</v>
      </c>
      <c r="AX7" s="57">
        <v>0</v>
      </c>
      <c r="AY7" s="57">
        <v>0</v>
      </c>
      <c r="AZ7" s="57">
        <v>0</v>
      </c>
      <c r="BA7" s="56">
        <v>0</v>
      </c>
      <c r="BB7" s="56">
        <v>2394</v>
      </c>
      <c r="BC7" s="56">
        <v>0</v>
      </c>
      <c r="BD7" s="56"/>
      <c r="BE7" s="58">
        <v>18</v>
      </c>
      <c r="BF7" s="55">
        <v>0</v>
      </c>
      <c r="BG7" s="56">
        <v>1961</v>
      </c>
      <c r="BH7" s="56">
        <v>0</v>
      </c>
      <c r="BI7" s="56">
        <v>15</v>
      </c>
      <c r="BJ7" s="56">
        <v>0</v>
      </c>
      <c r="BK7" s="56">
        <v>0</v>
      </c>
      <c r="BL7" s="57">
        <v>0</v>
      </c>
      <c r="BM7" s="57">
        <v>0</v>
      </c>
      <c r="BN7" s="57">
        <v>0</v>
      </c>
      <c r="BO7" s="57">
        <v>0</v>
      </c>
      <c r="BP7" s="56">
        <v>0</v>
      </c>
      <c r="BQ7" s="56">
        <v>2557</v>
      </c>
      <c r="BR7" s="56">
        <v>0</v>
      </c>
      <c r="BS7" s="56"/>
      <c r="BT7" s="58">
        <v>12</v>
      </c>
      <c r="BU7" s="55">
        <v>1027</v>
      </c>
      <c r="BV7" s="56">
        <v>2258</v>
      </c>
      <c r="BW7" s="56">
        <v>12</v>
      </c>
      <c r="BX7" s="56">
        <v>31</v>
      </c>
      <c r="BY7" s="56">
        <v>154</v>
      </c>
      <c r="BZ7" s="56">
        <v>24</v>
      </c>
      <c r="CA7" s="57">
        <v>6.7</v>
      </c>
      <c r="CB7" s="57">
        <v>87.7</v>
      </c>
      <c r="CC7" s="57">
        <v>4.62</v>
      </c>
      <c r="CD7" s="57">
        <v>43.3</v>
      </c>
      <c r="CE7" s="56">
        <v>167</v>
      </c>
      <c r="CF7" s="56">
        <v>2521</v>
      </c>
      <c r="CG7" s="56">
        <v>25</v>
      </c>
      <c r="CH7" s="56"/>
      <c r="CI7" s="58">
        <v>9</v>
      </c>
      <c r="CJ7" s="55">
        <v>1898</v>
      </c>
      <c r="CK7" s="56">
        <v>3994</v>
      </c>
      <c r="CL7" s="56">
        <v>32</v>
      </c>
      <c r="CM7" s="56">
        <v>52</v>
      </c>
      <c r="CN7" s="56">
        <v>299</v>
      </c>
      <c r="CO7" s="56">
        <v>83</v>
      </c>
      <c r="CP7" s="57">
        <v>6.3</v>
      </c>
      <c r="CQ7" s="57">
        <v>112.5</v>
      </c>
      <c r="CR7" s="57">
        <v>3.86</v>
      </c>
      <c r="CS7" s="57">
        <v>48.3</v>
      </c>
      <c r="CT7" s="56">
        <v>203</v>
      </c>
      <c r="CU7" s="56">
        <v>2983</v>
      </c>
      <c r="CV7" s="56">
        <v>20</v>
      </c>
      <c r="CW7" s="56"/>
      <c r="CX7" s="58">
        <v>21</v>
      </c>
      <c r="CY7" s="55">
        <v>1335</v>
      </c>
      <c r="CZ7" s="56">
        <v>2902</v>
      </c>
      <c r="DA7" s="56">
        <v>22</v>
      </c>
      <c r="DB7" s="56">
        <v>35</v>
      </c>
      <c r="DC7" s="56">
        <v>264</v>
      </c>
      <c r="DD7" s="56">
        <v>96</v>
      </c>
      <c r="DE7" s="57">
        <v>5.0999999999999996</v>
      </c>
      <c r="DF7" s="57">
        <v>138.30000000000001</v>
      </c>
      <c r="DG7" s="57">
        <v>3.89</v>
      </c>
      <c r="DH7" s="57">
        <v>47.2</v>
      </c>
      <c r="DI7" s="56">
        <v>36</v>
      </c>
      <c r="DJ7" s="56">
        <v>2844</v>
      </c>
      <c r="DK7" s="56">
        <v>6</v>
      </c>
      <c r="DL7" s="56"/>
      <c r="DM7" s="58">
        <v>14</v>
      </c>
      <c r="DN7" s="126"/>
      <c r="DO7" s="5">
        <v>5</v>
      </c>
      <c r="DP7" s="42" t="s">
        <v>396</v>
      </c>
      <c r="DQ7" s="7">
        <v>0.85</v>
      </c>
      <c r="DR7" s="129">
        <v>43343</v>
      </c>
    </row>
    <row r="8" spans="1:123" x14ac:dyDescent="0.2">
      <c r="A8" s="33">
        <v>6</v>
      </c>
      <c r="B8" s="34" t="s">
        <v>105</v>
      </c>
      <c r="C8" s="116">
        <v>8.5222222222222221</v>
      </c>
      <c r="D8" s="117" t="s">
        <v>434</v>
      </c>
      <c r="E8" s="37">
        <v>1</v>
      </c>
      <c r="F8" s="118">
        <v>35472</v>
      </c>
      <c r="G8" s="119">
        <v>28.221917808219178</v>
      </c>
      <c r="H8" s="39" t="s">
        <v>395</v>
      </c>
      <c r="I8" s="119">
        <v>22.213698630136985</v>
      </c>
      <c r="J8" s="120">
        <v>70</v>
      </c>
      <c r="K8" s="120">
        <v>216</v>
      </c>
      <c r="L8" s="120">
        <v>4.57</v>
      </c>
      <c r="M8" s="40">
        <v>87</v>
      </c>
      <c r="N8" s="121">
        <v>0</v>
      </c>
      <c r="O8" s="122">
        <v>2.6693724633156415E-2</v>
      </c>
      <c r="P8" s="122">
        <v>0.16620295797334894</v>
      </c>
      <c r="Q8" s="122">
        <v>0.1753257198005469</v>
      </c>
      <c r="R8" s="122">
        <v>0.13729246487867178</v>
      </c>
      <c r="S8" s="42">
        <v>0.15630909233960932</v>
      </c>
      <c r="T8" s="42">
        <v>0.15630909233960932</v>
      </c>
      <c r="U8" s="42">
        <v>3.3604135893648447E-2</v>
      </c>
      <c r="V8" s="42">
        <v>4.2027194066749075E-2</v>
      </c>
      <c r="W8" s="42">
        <v>4.2027194066749075E-2</v>
      </c>
      <c r="X8" s="43">
        <v>4.2027194066749075E-2</v>
      </c>
      <c r="Y8" s="44">
        <v>19.567123287671233</v>
      </c>
      <c r="Z8" s="45">
        <v>99.041896205453625</v>
      </c>
      <c r="AA8" s="45">
        <v>30.98938775510204</v>
      </c>
      <c r="AB8" s="45">
        <v>0.1476510067114094</v>
      </c>
      <c r="AC8" s="45">
        <v>7.4</v>
      </c>
      <c r="AD8" s="45">
        <v>125.2</v>
      </c>
      <c r="AE8" s="45">
        <v>4.84</v>
      </c>
      <c r="AF8" s="46">
        <v>45.4</v>
      </c>
      <c r="AG8" s="123">
        <v>2</v>
      </c>
      <c r="AH8" s="49">
        <v>4</v>
      </c>
      <c r="AI8" s="49">
        <v>6</v>
      </c>
      <c r="AJ8" s="49">
        <v>5</v>
      </c>
      <c r="AK8" s="49">
        <v>1</v>
      </c>
      <c r="AL8" s="49">
        <v>7</v>
      </c>
      <c r="AM8" s="49">
        <v>6</v>
      </c>
      <c r="AN8" s="49">
        <v>8</v>
      </c>
      <c r="AO8" s="49">
        <v>6</v>
      </c>
      <c r="AP8" s="124">
        <v>1</v>
      </c>
      <c r="AQ8" s="55">
        <v>0</v>
      </c>
      <c r="AR8" s="56">
        <v>2893</v>
      </c>
      <c r="AS8" s="56">
        <v>0</v>
      </c>
      <c r="AT8" s="56">
        <v>35</v>
      </c>
      <c r="AU8" s="56">
        <v>0</v>
      </c>
      <c r="AV8" s="56">
        <v>0</v>
      </c>
      <c r="AW8" s="57">
        <v>0</v>
      </c>
      <c r="AX8" s="57">
        <v>0</v>
      </c>
      <c r="AY8" s="57">
        <v>0</v>
      </c>
      <c r="AZ8" s="57">
        <v>0</v>
      </c>
      <c r="BA8" s="56">
        <v>0</v>
      </c>
      <c r="BB8" s="56">
        <v>3890</v>
      </c>
      <c r="BC8" s="56">
        <v>0</v>
      </c>
      <c r="BD8" s="56"/>
      <c r="BE8" s="58">
        <v>32</v>
      </c>
      <c r="BF8" s="55">
        <v>157</v>
      </c>
      <c r="BG8" s="56">
        <v>2999</v>
      </c>
      <c r="BH8" s="56">
        <v>1</v>
      </c>
      <c r="BI8" s="56">
        <v>33</v>
      </c>
      <c r="BJ8" s="56">
        <v>46</v>
      </c>
      <c r="BK8" s="56">
        <v>6</v>
      </c>
      <c r="BL8" s="57">
        <v>3.4</v>
      </c>
      <c r="BM8" s="57">
        <v>32.299999999999997</v>
      </c>
      <c r="BN8" s="57">
        <v>2.2999999999999998</v>
      </c>
      <c r="BO8" s="57">
        <v>26.1</v>
      </c>
      <c r="BP8" s="56">
        <v>14</v>
      </c>
      <c r="BQ8" s="56">
        <v>3407</v>
      </c>
      <c r="BR8" s="56">
        <v>4</v>
      </c>
      <c r="BS8" s="56"/>
      <c r="BT8" s="58">
        <v>22</v>
      </c>
      <c r="BU8" s="55">
        <v>1036</v>
      </c>
      <c r="BV8" s="56">
        <v>3675</v>
      </c>
      <c r="BW8" s="56">
        <v>2</v>
      </c>
      <c r="BX8" s="56">
        <v>33</v>
      </c>
      <c r="BY8" s="56">
        <v>145</v>
      </c>
      <c r="BZ8" s="56">
        <v>32</v>
      </c>
      <c r="CA8" s="57">
        <v>7.1</v>
      </c>
      <c r="CB8" s="57">
        <v>85.9</v>
      </c>
      <c r="CC8" s="57">
        <v>3.69</v>
      </c>
      <c r="CD8" s="57">
        <v>45.8</v>
      </c>
      <c r="CE8" s="56">
        <v>99</v>
      </c>
      <c r="CF8" s="56">
        <v>3154</v>
      </c>
      <c r="CG8" s="56">
        <v>14</v>
      </c>
      <c r="CH8" s="56"/>
      <c r="CI8" s="58">
        <v>26</v>
      </c>
      <c r="CJ8" s="55">
        <v>999</v>
      </c>
      <c r="CK8" s="56">
        <v>3509</v>
      </c>
      <c r="CL8" s="56">
        <v>11</v>
      </c>
      <c r="CM8" s="56">
        <v>36</v>
      </c>
      <c r="CN8" s="56">
        <v>135</v>
      </c>
      <c r="CO8" s="56">
        <v>33</v>
      </c>
      <c r="CP8" s="57">
        <v>7.4</v>
      </c>
      <c r="CQ8" s="57">
        <v>125.2</v>
      </c>
      <c r="CR8" s="57">
        <v>4.84</v>
      </c>
      <c r="CS8" s="57">
        <v>45.4</v>
      </c>
      <c r="CT8" s="56">
        <v>91</v>
      </c>
      <c r="CU8" s="56">
        <v>2708</v>
      </c>
      <c r="CV8" s="56">
        <v>12</v>
      </c>
      <c r="CW8" s="56"/>
      <c r="CX8" s="58">
        <v>28</v>
      </c>
      <c r="CY8" s="55">
        <v>871</v>
      </c>
      <c r="CZ8" s="56">
        <v>2976</v>
      </c>
      <c r="DA8" s="56">
        <v>9</v>
      </c>
      <c r="DB8" s="56">
        <v>33</v>
      </c>
      <c r="DC8" s="56">
        <v>149</v>
      </c>
      <c r="DD8" s="56">
        <v>22</v>
      </c>
      <c r="DE8" s="57">
        <v>5.8</v>
      </c>
      <c r="DF8" s="57">
        <v>49.9</v>
      </c>
      <c r="DG8" s="57">
        <v>3.16</v>
      </c>
      <c r="DH8" s="57">
        <v>39.5</v>
      </c>
      <c r="DI8" s="56">
        <v>204</v>
      </c>
      <c r="DJ8" s="56">
        <v>4854</v>
      </c>
      <c r="DK8" s="56">
        <v>22</v>
      </c>
      <c r="DL8" s="56"/>
      <c r="DM8" s="58">
        <v>52</v>
      </c>
      <c r="DN8" s="126"/>
      <c r="DO8" s="5">
        <v>6</v>
      </c>
      <c r="DP8" s="42" t="s">
        <v>398</v>
      </c>
      <c r="DQ8" s="7">
        <v>0.75</v>
      </c>
      <c r="DR8" s="129"/>
    </row>
    <row r="9" spans="1:123" x14ac:dyDescent="0.2">
      <c r="A9" s="33">
        <v>7</v>
      </c>
      <c r="B9" s="34" t="s">
        <v>110</v>
      </c>
      <c r="C9" s="116">
        <v>8.3888888888888893</v>
      </c>
      <c r="D9" s="117" t="s">
        <v>450</v>
      </c>
      <c r="E9" s="37">
        <v>6</v>
      </c>
      <c r="F9" s="118">
        <v>35550</v>
      </c>
      <c r="G9" s="119">
        <v>28.008219178082193</v>
      </c>
      <c r="H9" s="39" t="s">
        <v>400</v>
      </c>
      <c r="I9" s="119">
        <v>22</v>
      </c>
      <c r="J9" s="120">
        <v>70</v>
      </c>
      <c r="K9" s="120">
        <v>210</v>
      </c>
      <c r="L9" s="120">
        <v>4.5199999999999996</v>
      </c>
      <c r="M9" s="40">
        <v>128</v>
      </c>
      <c r="N9" s="121">
        <v>0</v>
      </c>
      <c r="O9" s="122">
        <v>0</v>
      </c>
      <c r="P9" s="122">
        <v>7.581287325812873E-2</v>
      </c>
      <c r="Q9" s="122">
        <v>0.11074165100477086</v>
      </c>
      <c r="R9" s="122">
        <v>0.1388585472419443</v>
      </c>
      <c r="S9" s="42">
        <v>0.1388585472419443</v>
      </c>
      <c r="T9" s="42">
        <v>0.10414391043145822</v>
      </c>
      <c r="U9" s="42">
        <v>0.12307692307692308</v>
      </c>
      <c r="V9" s="42">
        <v>0.13450807635829662</v>
      </c>
      <c r="W9" s="42">
        <v>0.13450807635829662</v>
      </c>
      <c r="X9" s="43">
        <v>0.10088105726872246</v>
      </c>
      <c r="Y9" s="44" t="s">
        <v>435</v>
      </c>
      <c r="Z9" s="45">
        <v>100.62260375989776</v>
      </c>
      <c r="AA9" s="45">
        <v>30.12857142857143</v>
      </c>
      <c r="AB9" s="45">
        <v>0.24050632911392406</v>
      </c>
      <c r="AC9" s="45">
        <v>7.7</v>
      </c>
      <c r="AD9" s="45">
        <v>120.4</v>
      </c>
      <c r="AE9" s="45">
        <v>4.97</v>
      </c>
      <c r="AF9" s="46">
        <v>60.4</v>
      </c>
      <c r="AG9" s="123">
        <v>0</v>
      </c>
      <c r="AH9" s="49">
        <v>9</v>
      </c>
      <c r="AI9" s="49">
        <v>0</v>
      </c>
      <c r="AJ9" s="49">
        <v>6</v>
      </c>
      <c r="AK9" s="49">
        <v>6</v>
      </c>
      <c r="AL9" s="49">
        <v>8</v>
      </c>
      <c r="AM9" s="49">
        <v>6</v>
      </c>
      <c r="AN9" s="49">
        <v>8</v>
      </c>
      <c r="AO9" s="49">
        <v>4</v>
      </c>
      <c r="AP9" s="124">
        <v>1</v>
      </c>
      <c r="AQ9" s="55">
        <v>0</v>
      </c>
      <c r="AR9" s="56">
        <v>2476</v>
      </c>
      <c r="AS9" s="56">
        <v>0</v>
      </c>
      <c r="AT9" s="56">
        <v>31</v>
      </c>
      <c r="AU9" s="56">
        <v>0</v>
      </c>
      <c r="AV9" s="56">
        <v>0</v>
      </c>
      <c r="AW9" s="57">
        <v>0</v>
      </c>
      <c r="AX9" s="57">
        <v>0</v>
      </c>
      <c r="AY9" s="57">
        <v>0</v>
      </c>
      <c r="AZ9" s="57">
        <v>0</v>
      </c>
      <c r="BA9" s="56">
        <v>0</v>
      </c>
      <c r="BB9" s="56">
        <v>3076</v>
      </c>
      <c r="BC9" s="56">
        <v>0</v>
      </c>
      <c r="BD9" s="56"/>
      <c r="BE9" s="58">
        <v>23</v>
      </c>
      <c r="BF9" s="55">
        <v>0</v>
      </c>
      <c r="BG9" s="56">
        <v>2333</v>
      </c>
      <c r="BH9" s="56">
        <v>0</v>
      </c>
      <c r="BI9" s="56">
        <v>29</v>
      </c>
      <c r="BJ9" s="56">
        <v>0</v>
      </c>
      <c r="BK9" s="56">
        <v>0</v>
      </c>
      <c r="BL9" s="57">
        <v>0</v>
      </c>
      <c r="BM9" s="57">
        <v>0</v>
      </c>
      <c r="BN9" s="57">
        <v>0</v>
      </c>
      <c r="BO9" s="57">
        <v>0</v>
      </c>
      <c r="BP9" s="56">
        <v>0</v>
      </c>
      <c r="BQ9" s="56">
        <v>3997</v>
      </c>
      <c r="BR9" s="56">
        <v>0</v>
      </c>
      <c r="BS9" s="56"/>
      <c r="BT9" s="58">
        <v>30</v>
      </c>
      <c r="BU9" s="55">
        <v>159</v>
      </c>
      <c r="BV9" s="56">
        <v>2071</v>
      </c>
      <c r="BW9" s="56">
        <v>1</v>
      </c>
      <c r="BX9" s="56">
        <v>23</v>
      </c>
      <c r="BY9" s="56">
        <v>31</v>
      </c>
      <c r="BZ9" s="56">
        <v>7</v>
      </c>
      <c r="CA9" s="57">
        <v>5.0999999999999996</v>
      </c>
      <c r="CB9" s="57">
        <v>85.5</v>
      </c>
      <c r="CC9" s="57">
        <v>3.42</v>
      </c>
      <c r="CD9" s="57">
        <v>11.9</v>
      </c>
      <c r="CE9" s="56">
        <v>298</v>
      </c>
      <c r="CF9" s="56">
        <v>3957</v>
      </c>
      <c r="CG9" s="56">
        <v>29</v>
      </c>
      <c r="CH9" s="56"/>
      <c r="CI9" s="58">
        <v>34</v>
      </c>
      <c r="CJ9" s="55">
        <v>230</v>
      </c>
      <c r="CK9" s="56">
        <v>2562</v>
      </c>
      <c r="CL9" s="56">
        <v>2</v>
      </c>
      <c r="CM9" s="56">
        <v>33</v>
      </c>
      <c r="CN9" s="56">
        <v>30</v>
      </c>
      <c r="CO9" s="56">
        <v>9</v>
      </c>
      <c r="CP9" s="57">
        <v>7.7</v>
      </c>
      <c r="CQ9" s="57">
        <v>120.4</v>
      </c>
      <c r="CR9" s="57">
        <v>4.97</v>
      </c>
      <c r="CS9" s="57">
        <v>60.4</v>
      </c>
      <c r="CT9" s="56">
        <v>536</v>
      </c>
      <c r="CU9" s="56">
        <v>4355</v>
      </c>
      <c r="CV9" s="56">
        <v>36</v>
      </c>
      <c r="CW9" s="56"/>
      <c r="CX9" s="58">
        <v>39</v>
      </c>
      <c r="CY9" s="55">
        <v>559</v>
      </c>
      <c r="CZ9" s="56">
        <v>3919</v>
      </c>
      <c r="DA9" s="56">
        <v>6</v>
      </c>
      <c r="DB9" s="56">
        <v>48</v>
      </c>
      <c r="DC9" s="56">
        <v>79</v>
      </c>
      <c r="DD9" s="56">
        <v>19</v>
      </c>
      <c r="DE9" s="57">
        <v>7.1</v>
      </c>
      <c r="DF9" s="57">
        <v>87.1</v>
      </c>
      <c r="DG9" s="57">
        <v>3.54</v>
      </c>
      <c r="DH9" s="57">
        <v>47.8</v>
      </c>
      <c r="DI9" s="56">
        <v>458</v>
      </c>
      <c r="DJ9" s="56">
        <v>3405</v>
      </c>
      <c r="DK9" s="56">
        <v>39</v>
      </c>
      <c r="DL9" s="56"/>
      <c r="DM9" s="58">
        <v>28</v>
      </c>
      <c r="DN9" s="126"/>
      <c r="DO9" s="5">
        <v>7</v>
      </c>
      <c r="DP9" s="42" t="s">
        <v>401</v>
      </c>
      <c r="DQ9" s="7">
        <v>0.75</v>
      </c>
    </row>
    <row r="10" spans="1:123" x14ac:dyDescent="0.2">
      <c r="A10" s="33">
        <v>8</v>
      </c>
      <c r="B10" s="34" t="s">
        <v>123</v>
      </c>
      <c r="C10" s="116">
        <v>8.1833333333333336</v>
      </c>
      <c r="D10" s="117" t="s">
        <v>384</v>
      </c>
      <c r="E10" s="37">
        <v>5</v>
      </c>
      <c r="F10" s="118">
        <v>35619</v>
      </c>
      <c r="G10" s="119">
        <v>27.81917808219178</v>
      </c>
      <c r="H10" s="39" t="s">
        <v>395</v>
      </c>
      <c r="I10" s="119">
        <v>21.81095890410959</v>
      </c>
      <c r="J10" s="120">
        <v>69</v>
      </c>
      <c r="K10" s="120">
        <v>200</v>
      </c>
      <c r="L10" s="120">
        <v>4.3499999999999996</v>
      </c>
      <c r="M10" s="40">
        <v>112</v>
      </c>
      <c r="N10" s="121">
        <v>0</v>
      </c>
      <c r="O10" s="122">
        <v>7.7415122191241595E-2</v>
      </c>
      <c r="P10" s="122">
        <v>0.1804857621440536</v>
      </c>
      <c r="Q10" s="122">
        <v>0.39496416099981618</v>
      </c>
      <c r="R10" s="122">
        <v>0.16818090046436504</v>
      </c>
      <c r="S10" s="42">
        <v>0.2815725307320906</v>
      </c>
      <c r="T10" s="42">
        <v>0.23933665112227701</v>
      </c>
      <c r="U10" s="42">
        <v>1.2653374233128834E-2</v>
      </c>
      <c r="V10" s="42">
        <v>2.7887323943661974E-2</v>
      </c>
      <c r="W10" s="42">
        <v>2.7887323943661974E-2</v>
      </c>
      <c r="X10" s="43">
        <v>2.3704225352112678E-2</v>
      </c>
      <c r="Y10" s="44">
        <v>19.164383561643834</v>
      </c>
      <c r="Z10" s="45">
        <v>111.71280676140373</v>
      </c>
      <c r="AA10" s="45">
        <v>29.531611006091154</v>
      </c>
      <c r="AB10" s="45">
        <v>0.26060606060606062</v>
      </c>
      <c r="AC10" s="45">
        <v>8.1</v>
      </c>
      <c r="AD10" s="45">
        <v>125.1</v>
      </c>
      <c r="AE10" s="45">
        <v>4.3</v>
      </c>
      <c r="AF10" s="46">
        <v>66.400000000000006</v>
      </c>
      <c r="AG10" s="123">
        <v>5</v>
      </c>
      <c r="AH10" s="49">
        <v>2</v>
      </c>
      <c r="AI10" s="49">
        <v>7</v>
      </c>
      <c r="AJ10" s="49">
        <v>9</v>
      </c>
      <c r="AK10" s="49">
        <v>7</v>
      </c>
      <c r="AL10" s="49">
        <v>8</v>
      </c>
      <c r="AM10" s="49">
        <v>6</v>
      </c>
      <c r="AN10" s="49">
        <v>6</v>
      </c>
      <c r="AO10" s="49">
        <v>4</v>
      </c>
      <c r="AP10" s="124">
        <v>0</v>
      </c>
      <c r="AQ10" s="55">
        <v>0</v>
      </c>
      <c r="AR10" s="56">
        <v>2064</v>
      </c>
      <c r="AS10" s="56">
        <v>0</v>
      </c>
      <c r="AT10" s="56">
        <v>22</v>
      </c>
      <c r="AU10" s="56">
        <v>0</v>
      </c>
      <c r="AV10" s="56">
        <v>0</v>
      </c>
      <c r="AW10" s="57">
        <v>0</v>
      </c>
      <c r="AX10" s="57">
        <v>0</v>
      </c>
      <c r="AY10" s="57">
        <v>0</v>
      </c>
      <c r="AZ10" s="57">
        <v>0</v>
      </c>
      <c r="BA10" s="56">
        <v>0</v>
      </c>
      <c r="BB10" s="56">
        <v>2988</v>
      </c>
      <c r="BC10" s="56">
        <v>0</v>
      </c>
      <c r="BD10" s="56"/>
      <c r="BE10" s="58">
        <v>20</v>
      </c>
      <c r="BF10" s="55">
        <v>226</v>
      </c>
      <c r="BG10" s="56">
        <v>3132</v>
      </c>
      <c r="BH10" s="56">
        <v>2</v>
      </c>
      <c r="BI10" s="56">
        <v>33</v>
      </c>
      <c r="BJ10" s="56">
        <v>29</v>
      </c>
      <c r="BK10" s="56">
        <v>8</v>
      </c>
      <c r="BL10" s="57">
        <v>7.8</v>
      </c>
      <c r="BM10" s="57">
        <v>156.69999999999999</v>
      </c>
      <c r="BN10" s="57">
        <v>4.3099999999999996</v>
      </c>
      <c r="BO10" s="57">
        <v>65</v>
      </c>
      <c r="BP10" s="56">
        <v>246</v>
      </c>
      <c r="BQ10" s="56">
        <v>2965</v>
      </c>
      <c r="BR10" s="56">
        <v>15</v>
      </c>
      <c r="BS10" s="56"/>
      <c r="BT10" s="58">
        <v>30</v>
      </c>
      <c r="BU10" s="55">
        <v>779</v>
      </c>
      <c r="BV10" s="56">
        <v>2720</v>
      </c>
      <c r="BW10" s="56">
        <v>3</v>
      </c>
      <c r="BX10" s="56">
        <v>20</v>
      </c>
      <c r="BY10" s="56">
        <v>112</v>
      </c>
      <c r="BZ10" s="56">
        <v>31</v>
      </c>
      <c r="CA10" s="57">
        <v>7</v>
      </c>
      <c r="CB10" s="57">
        <v>134.1</v>
      </c>
      <c r="CC10" s="57">
        <v>4.5999999999999996</v>
      </c>
      <c r="CD10" s="57">
        <v>56.6</v>
      </c>
      <c r="CE10" s="56">
        <v>83</v>
      </c>
      <c r="CF10" s="56">
        <v>2056</v>
      </c>
      <c r="CG10" s="56">
        <v>8</v>
      </c>
      <c r="CH10" s="56"/>
      <c r="CI10" s="58">
        <v>15</v>
      </c>
      <c r="CJ10" s="55">
        <v>2116</v>
      </c>
      <c r="CK10" s="56">
        <v>2833</v>
      </c>
      <c r="CL10" s="56">
        <v>19</v>
      </c>
      <c r="CM10" s="56">
        <v>31</v>
      </c>
      <c r="CN10" s="56">
        <v>262</v>
      </c>
      <c r="CO10" s="56">
        <v>76</v>
      </c>
      <c r="CP10" s="57">
        <v>8.1</v>
      </c>
      <c r="CQ10" s="57">
        <v>125.1</v>
      </c>
      <c r="CR10" s="57">
        <v>4.3</v>
      </c>
      <c r="CS10" s="57">
        <v>66.400000000000006</v>
      </c>
      <c r="CT10" s="56">
        <v>33</v>
      </c>
      <c r="CU10" s="56">
        <v>2608</v>
      </c>
      <c r="CV10" s="56">
        <v>6</v>
      </c>
      <c r="CW10" s="56"/>
      <c r="CX10" s="58">
        <v>23</v>
      </c>
      <c r="CY10" s="55">
        <v>734</v>
      </c>
      <c r="CZ10" s="56">
        <v>1403</v>
      </c>
      <c r="DA10" s="56">
        <v>6</v>
      </c>
      <c r="DB10" s="56">
        <v>16</v>
      </c>
      <c r="DC10" s="56">
        <v>165</v>
      </c>
      <c r="DD10" s="56">
        <v>43</v>
      </c>
      <c r="DE10" s="57">
        <v>4.4000000000000004</v>
      </c>
      <c r="DF10" s="57">
        <v>94.1</v>
      </c>
      <c r="DG10" s="57">
        <v>3.55</v>
      </c>
      <c r="DH10" s="57">
        <v>41.3</v>
      </c>
      <c r="DI10" s="56">
        <v>99</v>
      </c>
      <c r="DJ10" s="56">
        <v>3550</v>
      </c>
      <c r="DK10" s="56">
        <v>20</v>
      </c>
      <c r="DL10" s="56"/>
      <c r="DM10" s="58">
        <v>29</v>
      </c>
      <c r="DN10" s="126"/>
      <c r="DO10" s="5">
        <v>8</v>
      </c>
      <c r="DP10" s="42" t="s">
        <v>403</v>
      </c>
      <c r="DQ10" s="7">
        <v>0.65</v>
      </c>
      <c r="DR10" s="130"/>
    </row>
    <row r="11" spans="1:123" x14ac:dyDescent="0.2">
      <c r="A11" s="33">
        <v>9</v>
      </c>
      <c r="B11" s="34" t="s">
        <v>120</v>
      </c>
      <c r="C11" s="116">
        <v>7.2722222222222221</v>
      </c>
      <c r="D11" s="117" t="s">
        <v>453</v>
      </c>
      <c r="E11" s="37">
        <v>1</v>
      </c>
      <c r="F11" s="118">
        <v>35721</v>
      </c>
      <c r="G11" s="119">
        <v>27.539726027397261</v>
      </c>
      <c r="H11" s="39" t="s">
        <v>385</v>
      </c>
      <c r="I11" s="119">
        <v>21.531506849315068</v>
      </c>
      <c r="J11" s="120">
        <v>68</v>
      </c>
      <c r="K11" s="120">
        <v>206</v>
      </c>
      <c r="L11" s="120">
        <v>4.51</v>
      </c>
      <c r="M11" s="40">
        <v>182</v>
      </c>
      <c r="N11" s="121">
        <v>0</v>
      </c>
      <c r="O11" s="122">
        <v>0</v>
      </c>
      <c r="P11" s="122">
        <v>0.18876626585406028</v>
      </c>
      <c r="Q11" s="122">
        <v>0.18737001323501606</v>
      </c>
      <c r="R11" s="122">
        <v>0.33240906866742781</v>
      </c>
      <c r="S11" s="42">
        <v>0.33240906866742781</v>
      </c>
      <c r="T11" s="42">
        <v>0.33240906866742781</v>
      </c>
      <c r="U11" s="42">
        <v>5.8787507654623393E-2</v>
      </c>
      <c r="V11" s="42">
        <v>8.5870889159561509E-2</v>
      </c>
      <c r="W11" s="42">
        <v>8.5870889159561509E-2</v>
      </c>
      <c r="X11" s="43">
        <v>8.5870889159561509E-2</v>
      </c>
      <c r="Y11" s="44">
        <v>18.884931506849316</v>
      </c>
      <c r="Z11" s="45">
        <v>99.584339797459563</v>
      </c>
      <c r="AA11" s="45">
        <v>31.318771626297579</v>
      </c>
      <c r="AB11" s="45">
        <v>0.17407407407407408</v>
      </c>
      <c r="AC11" s="45">
        <v>6.5</v>
      </c>
      <c r="AD11" s="45">
        <v>74.900000000000006</v>
      </c>
      <c r="AE11" s="45">
        <v>3.79</v>
      </c>
      <c r="AF11" s="46">
        <v>48.7</v>
      </c>
      <c r="AG11" s="123">
        <v>9</v>
      </c>
      <c r="AH11" s="49">
        <v>8</v>
      </c>
      <c r="AI11" s="49">
        <v>8</v>
      </c>
      <c r="AJ11" s="49">
        <v>5</v>
      </c>
      <c r="AK11" s="49">
        <v>2</v>
      </c>
      <c r="AL11" s="49">
        <v>5</v>
      </c>
      <c r="AM11" s="49">
        <v>1</v>
      </c>
      <c r="AN11" s="49">
        <v>3</v>
      </c>
      <c r="AO11" s="49">
        <v>2</v>
      </c>
      <c r="AP11" s="124">
        <v>0</v>
      </c>
      <c r="AQ11" s="55">
        <v>0</v>
      </c>
      <c r="AR11" s="56">
        <v>1949</v>
      </c>
      <c r="AS11" s="56">
        <v>0</v>
      </c>
      <c r="AT11" s="56">
        <v>20</v>
      </c>
      <c r="AU11" s="56">
        <v>0</v>
      </c>
      <c r="AV11" s="56">
        <v>0</v>
      </c>
      <c r="AW11" s="57">
        <v>0</v>
      </c>
      <c r="AX11" s="57">
        <v>0</v>
      </c>
      <c r="AY11" s="57">
        <v>0</v>
      </c>
      <c r="AZ11" s="57">
        <v>0</v>
      </c>
      <c r="BA11" s="56">
        <v>0</v>
      </c>
      <c r="BB11" s="56">
        <v>3971</v>
      </c>
      <c r="BC11" s="56">
        <v>0</v>
      </c>
      <c r="BD11" s="56"/>
      <c r="BE11" s="58">
        <v>39</v>
      </c>
      <c r="BF11" s="55">
        <v>0</v>
      </c>
      <c r="BG11" s="56">
        <v>2198</v>
      </c>
      <c r="BH11" s="56">
        <v>0</v>
      </c>
      <c r="BI11" s="56">
        <v>13</v>
      </c>
      <c r="BJ11" s="56">
        <v>0</v>
      </c>
      <c r="BK11" s="56">
        <v>0</v>
      </c>
      <c r="BL11" s="57">
        <v>0</v>
      </c>
      <c r="BM11" s="57">
        <v>0</v>
      </c>
      <c r="BN11" s="57">
        <v>0</v>
      </c>
      <c r="BO11" s="57">
        <v>0</v>
      </c>
      <c r="BP11" s="56">
        <v>0</v>
      </c>
      <c r="BQ11" s="56">
        <v>3323</v>
      </c>
      <c r="BR11" s="56">
        <v>0</v>
      </c>
      <c r="BS11" s="56"/>
      <c r="BT11" s="58">
        <v>25</v>
      </c>
      <c r="BU11" s="55">
        <v>1055</v>
      </c>
      <c r="BV11" s="56">
        <v>2754</v>
      </c>
      <c r="BW11" s="56">
        <v>8</v>
      </c>
      <c r="BX11" s="56">
        <v>28</v>
      </c>
      <c r="BY11" s="56">
        <v>156</v>
      </c>
      <c r="BZ11" s="56">
        <v>40</v>
      </c>
      <c r="CA11" s="57">
        <v>6.8</v>
      </c>
      <c r="CB11" s="57">
        <v>91.4</v>
      </c>
      <c r="CC11" s="57">
        <v>3.72</v>
      </c>
      <c r="CD11" s="57">
        <v>47.1</v>
      </c>
      <c r="CE11" s="56">
        <v>91</v>
      </c>
      <c r="CF11" s="56">
        <v>3317</v>
      </c>
      <c r="CG11" s="56">
        <v>19</v>
      </c>
      <c r="CH11" s="56"/>
      <c r="CI11" s="58">
        <v>25</v>
      </c>
      <c r="CJ11" s="55">
        <v>799</v>
      </c>
      <c r="CK11" s="56">
        <v>2023</v>
      </c>
      <c r="CL11" s="56">
        <v>8</v>
      </c>
      <c r="CM11" s="56">
        <v>26</v>
      </c>
      <c r="CN11" s="56">
        <v>173</v>
      </c>
      <c r="CO11" s="56">
        <v>17</v>
      </c>
      <c r="CP11" s="57">
        <v>4.5999999999999996</v>
      </c>
      <c r="CQ11" s="57">
        <v>27.3</v>
      </c>
      <c r="CR11" s="57">
        <v>2.77</v>
      </c>
      <c r="CS11" s="57">
        <v>34.799999999999997</v>
      </c>
      <c r="CT11" s="56">
        <v>192</v>
      </c>
      <c r="CU11" s="56">
        <v>3266</v>
      </c>
      <c r="CV11" s="56">
        <v>20</v>
      </c>
      <c r="CW11" s="56"/>
      <c r="CX11" s="58">
        <v>22</v>
      </c>
      <c r="CY11" s="55">
        <v>1756</v>
      </c>
      <c r="CZ11" s="56">
        <v>2847</v>
      </c>
      <c r="DA11" s="56">
        <v>18</v>
      </c>
      <c r="DB11" s="56">
        <v>28</v>
      </c>
      <c r="DC11" s="56">
        <v>270</v>
      </c>
      <c r="DD11" s="56">
        <v>47</v>
      </c>
      <c r="DE11" s="57">
        <v>6.5</v>
      </c>
      <c r="DF11" s="57">
        <v>74.900000000000006</v>
      </c>
      <c r="DG11" s="57">
        <v>3.79</v>
      </c>
      <c r="DH11" s="57">
        <v>48.7</v>
      </c>
      <c r="DI11" s="56">
        <v>282</v>
      </c>
      <c r="DJ11" s="56">
        <v>3284</v>
      </c>
      <c r="DK11" s="56">
        <v>28</v>
      </c>
      <c r="DL11" s="56"/>
      <c r="DM11" s="58">
        <v>25</v>
      </c>
      <c r="DN11" s="126"/>
      <c r="DO11" s="5">
        <v>9</v>
      </c>
      <c r="DP11" s="42" t="s">
        <v>405</v>
      </c>
      <c r="DQ11" s="7">
        <v>0.65</v>
      </c>
      <c r="DR11" s="130"/>
    </row>
    <row r="12" spans="1:123" x14ac:dyDescent="0.2">
      <c r="A12" s="33">
        <v>10</v>
      </c>
      <c r="B12" s="34" t="s">
        <v>112</v>
      </c>
      <c r="C12" s="116">
        <v>6.8388888888888886</v>
      </c>
      <c r="D12" s="117" t="s">
        <v>454</v>
      </c>
      <c r="E12" s="37">
        <v>2</v>
      </c>
      <c r="F12" s="118">
        <v>35690</v>
      </c>
      <c r="G12" s="119">
        <v>27.624657534246577</v>
      </c>
      <c r="H12" s="39" t="s">
        <v>395</v>
      </c>
      <c r="I12" s="119">
        <v>21.616438356164384</v>
      </c>
      <c r="J12" s="120">
        <v>69</v>
      </c>
      <c r="K12" s="120">
        <v>209</v>
      </c>
      <c r="L12" s="120">
        <v>4.34</v>
      </c>
      <c r="M12" s="40">
        <v>186</v>
      </c>
      <c r="N12" s="121">
        <v>0</v>
      </c>
      <c r="O12" s="122">
        <v>6.222222222222222E-2</v>
      </c>
      <c r="P12" s="122">
        <v>0.24638566483404603</v>
      </c>
      <c r="Q12" s="122">
        <v>0.24097938144329897</v>
      </c>
      <c r="R12" s="122">
        <v>0.11824096926183532</v>
      </c>
      <c r="S12" s="42">
        <v>0.18231331704794068</v>
      </c>
      <c r="T12" s="42">
        <v>0.18231331704794068</v>
      </c>
      <c r="U12" s="42">
        <v>3.0927835051546393E-2</v>
      </c>
      <c r="V12" s="42">
        <v>1.2979351032448377E-2</v>
      </c>
      <c r="W12" s="42">
        <v>2.1953593041997385E-2</v>
      </c>
      <c r="X12" s="43">
        <v>2.1953593041997385E-2</v>
      </c>
      <c r="Y12" s="44">
        <v>18.969863013698632</v>
      </c>
      <c r="Z12" s="45">
        <v>117.81955110312674</v>
      </c>
      <c r="AA12" s="45">
        <v>30.860533501365261</v>
      </c>
      <c r="AB12" s="45">
        <v>0.21212121212121213</v>
      </c>
      <c r="AC12" s="45">
        <v>7.7</v>
      </c>
      <c r="AD12" s="45">
        <v>98.7</v>
      </c>
      <c r="AE12" s="45">
        <v>5.08</v>
      </c>
      <c r="AF12" s="46">
        <v>58.1</v>
      </c>
      <c r="AG12" s="123">
        <v>3</v>
      </c>
      <c r="AH12" s="49">
        <v>2</v>
      </c>
      <c r="AI12" s="49">
        <v>8</v>
      </c>
      <c r="AJ12" s="49">
        <v>10</v>
      </c>
      <c r="AK12" s="49">
        <v>4</v>
      </c>
      <c r="AL12" s="49">
        <v>8</v>
      </c>
      <c r="AM12" s="49">
        <v>4</v>
      </c>
      <c r="AN12" s="49">
        <v>8</v>
      </c>
      <c r="AO12" s="49">
        <v>2</v>
      </c>
      <c r="AP12" s="124">
        <v>0</v>
      </c>
      <c r="AQ12" s="55">
        <v>0</v>
      </c>
      <c r="AR12" s="56">
        <v>1582</v>
      </c>
      <c r="AS12" s="56">
        <v>0</v>
      </c>
      <c r="AT12" s="56">
        <v>21</v>
      </c>
      <c r="AU12" s="56">
        <v>0</v>
      </c>
      <c r="AV12" s="56">
        <v>0</v>
      </c>
      <c r="AW12" s="57">
        <v>0</v>
      </c>
      <c r="AX12" s="57">
        <v>0</v>
      </c>
      <c r="AY12" s="57">
        <v>0</v>
      </c>
      <c r="AZ12" s="57">
        <v>0</v>
      </c>
      <c r="BA12" s="56">
        <v>0</v>
      </c>
      <c r="BB12" s="56">
        <v>2863</v>
      </c>
      <c r="BC12" s="56">
        <v>0</v>
      </c>
      <c r="BD12" s="56"/>
      <c r="BE12" s="58">
        <v>19</v>
      </c>
      <c r="BF12" s="55">
        <v>250</v>
      </c>
      <c r="BG12" s="56">
        <v>2408</v>
      </c>
      <c r="BH12" s="56">
        <v>3</v>
      </c>
      <c r="BI12" s="56">
        <v>20</v>
      </c>
      <c r="BJ12" s="56">
        <v>35</v>
      </c>
      <c r="BK12" s="56">
        <v>10</v>
      </c>
      <c r="BL12" s="57">
        <v>7.1</v>
      </c>
      <c r="BM12" s="57">
        <v>82.4</v>
      </c>
      <c r="BN12" s="57">
        <v>2.77</v>
      </c>
      <c r="BO12" s="57">
        <v>58</v>
      </c>
      <c r="BP12" s="56">
        <v>30</v>
      </c>
      <c r="BQ12" s="56">
        <v>2092</v>
      </c>
      <c r="BR12" s="56">
        <v>2</v>
      </c>
      <c r="BS12" s="56"/>
      <c r="BT12" s="58">
        <v>15</v>
      </c>
      <c r="BU12" s="55">
        <v>1004</v>
      </c>
      <c r="BV12" s="56">
        <v>2594</v>
      </c>
      <c r="BW12" s="56">
        <v>6</v>
      </c>
      <c r="BX12" s="56">
        <v>26</v>
      </c>
      <c r="BY12" s="56">
        <v>110</v>
      </c>
      <c r="BZ12" s="56">
        <v>24</v>
      </c>
      <c r="CA12" s="57">
        <v>9.1</v>
      </c>
      <c r="CB12" s="57">
        <v>108.6</v>
      </c>
      <c r="CC12" s="57">
        <v>5.26</v>
      </c>
      <c r="CD12" s="57">
        <v>68.7</v>
      </c>
      <c r="CE12" s="56">
        <v>206</v>
      </c>
      <c r="CF12" s="56">
        <v>2317</v>
      </c>
      <c r="CG12" s="56">
        <v>16</v>
      </c>
      <c r="CH12" s="56"/>
      <c r="CI12" s="58">
        <v>15</v>
      </c>
      <c r="CJ12" s="55">
        <v>875</v>
      </c>
      <c r="CK12" s="56">
        <v>1940</v>
      </c>
      <c r="CL12" s="56">
        <v>5</v>
      </c>
      <c r="CM12" s="56">
        <v>19</v>
      </c>
      <c r="CN12" s="56">
        <v>137</v>
      </c>
      <c r="CO12" s="56">
        <v>19</v>
      </c>
      <c r="CP12" s="57">
        <v>6.4</v>
      </c>
      <c r="CQ12" s="57">
        <v>49.2</v>
      </c>
      <c r="CR12" s="57">
        <v>3.68</v>
      </c>
      <c r="CS12" s="57">
        <v>58.1</v>
      </c>
      <c r="CT12" s="56">
        <v>60</v>
      </c>
      <c r="CU12" s="56">
        <v>1940</v>
      </c>
      <c r="CV12" s="56">
        <v>5</v>
      </c>
      <c r="CW12" s="56"/>
      <c r="CX12" s="58">
        <v>15</v>
      </c>
      <c r="CY12" s="55">
        <v>505</v>
      </c>
      <c r="CZ12" s="56">
        <v>2762</v>
      </c>
      <c r="DA12" s="56">
        <v>3</v>
      </c>
      <c r="DB12" s="56">
        <v>26</v>
      </c>
      <c r="DC12" s="56">
        <v>66</v>
      </c>
      <c r="DD12" s="56">
        <v>14</v>
      </c>
      <c r="DE12" s="57">
        <v>7.7</v>
      </c>
      <c r="DF12" s="57">
        <v>98.7</v>
      </c>
      <c r="DG12" s="57">
        <v>5.08</v>
      </c>
      <c r="DH12" s="57">
        <v>53.5</v>
      </c>
      <c r="DI12" s="56">
        <v>22</v>
      </c>
      <c r="DJ12" s="56">
        <v>1695</v>
      </c>
      <c r="DK12" s="56">
        <v>6</v>
      </c>
      <c r="DL12" s="56"/>
      <c r="DM12" s="58">
        <v>12</v>
      </c>
      <c r="DN12" s="126"/>
      <c r="DO12" s="5">
        <v>10</v>
      </c>
      <c r="DP12" s="42" t="s">
        <v>407</v>
      </c>
      <c r="DQ12" s="7">
        <v>0.6</v>
      </c>
    </row>
    <row r="13" spans="1:123" x14ac:dyDescent="0.2">
      <c r="A13" s="33">
        <v>11</v>
      </c>
      <c r="B13" s="34" t="s">
        <v>111</v>
      </c>
      <c r="C13" s="116">
        <v>6.6277777777777782</v>
      </c>
      <c r="D13" s="117" t="s">
        <v>406</v>
      </c>
      <c r="E13" s="37">
        <v>7</v>
      </c>
      <c r="F13" s="118">
        <v>35965</v>
      </c>
      <c r="G13" s="119">
        <v>26.87123287671233</v>
      </c>
      <c r="H13" s="39" t="s">
        <v>385</v>
      </c>
      <c r="I13" s="119">
        <v>20.863013698630137</v>
      </c>
      <c r="J13" s="120">
        <v>71</v>
      </c>
      <c r="K13" s="120">
        <v>221</v>
      </c>
      <c r="L13" s="120">
        <v>4.5999999999999996</v>
      </c>
      <c r="M13" s="40">
        <v>102</v>
      </c>
      <c r="N13" s="121">
        <v>0</v>
      </c>
      <c r="O13" s="122">
        <v>0</v>
      </c>
      <c r="P13" s="122">
        <v>6.2154246664497231E-2</v>
      </c>
      <c r="Q13" s="122">
        <v>0.24234963067182555</v>
      </c>
      <c r="R13" s="122">
        <v>0.26581854703716101</v>
      </c>
      <c r="S13" s="42">
        <v>0.26581854703716101</v>
      </c>
      <c r="T13" s="42">
        <v>0.19936391027787076</v>
      </c>
      <c r="U13" s="42">
        <v>7.8596682077780797E-2</v>
      </c>
      <c r="V13" s="42">
        <v>4.5574288724973655E-2</v>
      </c>
      <c r="W13" s="42">
        <v>6.2085485401377226E-2</v>
      </c>
      <c r="X13" s="43">
        <v>4.6564114051032918E-2</v>
      </c>
      <c r="Y13" s="44">
        <v>19.213698630136985</v>
      </c>
      <c r="Z13" s="45">
        <v>98.716771309422171</v>
      </c>
      <c r="AA13" s="45">
        <v>30.819877008530053</v>
      </c>
      <c r="AB13" s="45">
        <v>0.2251655629139073</v>
      </c>
      <c r="AC13" s="45">
        <v>5.0999999999999996</v>
      </c>
      <c r="AD13" s="45">
        <v>65.099999999999994</v>
      </c>
      <c r="AE13" s="45">
        <v>3.23</v>
      </c>
      <c r="AF13" s="46">
        <v>35.5</v>
      </c>
      <c r="AG13" s="123">
        <v>3</v>
      </c>
      <c r="AH13" s="49">
        <v>5</v>
      </c>
      <c r="AI13" s="49">
        <v>7</v>
      </c>
      <c r="AJ13" s="49">
        <v>4</v>
      </c>
      <c r="AK13" s="49">
        <v>5</v>
      </c>
      <c r="AL13" s="49">
        <v>0</v>
      </c>
      <c r="AM13" s="49">
        <v>1</v>
      </c>
      <c r="AN13" s="49">
        <v>1</v>
      </c>
      <c r="AO13" s="49">
        <v>6</v>
      </c>
      <c r="AP13" s="124">
        <v>1</v>
      </c>
      <c r="AQ13" s="55">
        <v>0</v>
      </c>
      <c r="AR13" s="56">
        <v>2994</v>
      </c>
      <c r="AS13" s="56">
        <v>0</v>
      </c>
      <c r="AT13" s="56">
        <v>39</v>
      </c>
      <c r="AU13" s="56">
        <v>0</v>
      </c>
      <c r="AV13" s="56">
        <v>0</v>
      </c>
      <c r="AW13" s="57">
        <v>0</v>
      </c>
      <c r="AX13" s="57">
        <v>0</v>
      </c>
      <c r="AY13" s="57">
        <v>0</v>
      </c>
      <c r="AZ13" s="57">
        <v>0</v>
      </c>
      <c r="BA13" s="56">
        <v>0</v>
      </c>
      <c r="BB13" s="56">
        <v>3926</v>
      </c>
      <c r="BC13" s="56">
        <v>0</v>
      </c>
      <c r="BD13" s="56"/>
      <c r="BE13" s="58">
        <v>27</v>
      </c>
      <c r="BF13" s="55">
        <v>0</v>
      </c>
      <c r="BG13" s="56">
        <v>2488</v>
      </c>
      <c r="BH13" s="56">
        <v>0</v>
      </c>
      <c r="BI13" s="56">
        <v>36</v>
      </c>
      <c r="BJ13" s="56">
        <v>0</v>
      </c>
      <c r="BK13" s="56">
        <v>0</v>
      </c>
      <c r="BL13" s="57">
        <v>0</v>
      </c>
      <c r="BM13" s="57">
        <v>0</v>
      </c>
      <c r="BN13" s="57">
        <v>0</v>
      </c>
      <c r="BO13" s="57">
        <v>0</v>
      </c>
      <c r="BP13" s="56">
        <v>0</v>
      </c>
      <c r="BQ13" s="56">
        <v>4032</v>
      </c>
      <c r="BR13" s="56">
        <v>0</v>
      </c>
      <c r="BS13" s="56"/>
      <c r="BT13" s="58">
        <v>24</v>
      </c>
      <c r="BU13" s="55">
        <v>328</v>
      </c>
      <c r="BV13" s="56">
        <v>2268</v>
      </c>
      <c r="BW13" s="56">
        <v>4</v>
      </c>
      <c r="BX13" s="56">
        <v>29</v>
      </c>
      <c r="BY13" s="56">
        <v>67</v>
      </c>
      <c r="BZ13" s="56">
        <v>12</v>
      </c>
      <c r="CA13" s="57">
        <v>4.9000000000000004</v>
      </c>
      <c r="CB13" s="57">
        <v>56.6</v>
      </c>
      <c r="CC13" s="57">
        <v>2.91</v>
      </c>
      <c r="CD13" s="57">
        <v>25.6</v>
      </c>
      <c r="CE13" s="56">
        <v>54</v>
      </c>
      <c r="CF13" s="56">
        <v>3878</v>
      </c>
      <c r="CG13" s="56">
        <v>5</v>
      </c>
      <c r="CH13" s="56"/>
      <c r="CI13" s="58">
        <v>28</v>
      </c>
      <c r="CJ13" s="55">
        <v>1089</v>
      </c>
      <c r="CK13" s="56">
        <v>2009</v>
      </c>
      <c r="CL13" s="56">
        <v>12</v>
      </c>
      <c r="CM13" s="56">
        <v>25</v>
      </c>
      <c r="CN13" s="56">
        <v>213</v>
      </c>
      <c r="CO13" s="56">
        <v>40</v>
      </c>
      <c r="CP13" s="57">
        <v>5.0999999999999996</v>
      </c>
      <c r="CQ13" s="57">
        <v>61.6</v>
      </c>
      <c r="CR13" s="57">
        <v>3.23</v>
      </c>
      <c r="CS13" s="57">
        <v>35.5</v>
      </c>
      <c r="CT13" s="56">
        <v>289</v>
      </c>
      <c r="CU13" s="56">
        <v>3677</v>
      </c>
      <c r="CV13" s="56">
        <v>28</v>
      </c>
      <c r="CW13" s="56"/>
      <c r="CX13" s="58">
        <v>26</v>
      </c>
      <c r="CY13" s="55">
        <v>1415</v>
      </c>
      <c r="CZ13" s="56">
        <v>2178</v>
      </c>
      <c r="DA13" s="56">
        <v>17</v>
      </c>
      <c r="DB13" s="56">
        <v>24</v>
      </c>
      <c r="DC13" s="56">
        <v>302</v>
      </c>
      <c r="DD13" s="56">
        <v>68</v>
      </c>
      <c r="DE13" s="57">
        <v>4.7</v>
      </c>
      <c r="DF13" s="57">
        <v>65.099999999999994</v>
      </c>
      <c r="DG13" s="57">
        <v>2.85</v>
      </c>
      <c r="DH13" s="57">
        <v>19</v>
      </c>
      <c r="DI13" s="56">
        <v>173</v>
      </c>
      <c r="DJ13" s="56">
        <v>3796</v>
      </c>
      <c r="DK13" s="56">
        <v>27</v>
      </c>
      <c r="DL13" s="56"/>
      <c r="DM13" s="58">
        <v>31</v>
      </c>
      <c r="DN13" s="126"/>
      <c r="DO13" s="11">
        <v>11</v>
      </c>
      <c r="DP13" s="42" t="s">
        <v>409</v>
      </c>
      <c r="DQ13" s="7">
        <v>0.55000000000000004</v>
      </c>
    </row>
    <row r="14" spans="1:123" x14ac:dyDescent="0.2">
      <c r="A14" s="33">
        <v>12</v>
      </c>
      <c r="B14" s="34" t="s">
        <v>114</v>
      </c>
      <c r="C14" s="116">
        <v>6.5666666666666664</v>
      </c>
      <c r="D14" s="117" t="s">
        <v>438</v>
      </c>
      <c r="E14" s="37">
        <v>4</v>
      </c>
      <c r="F14" s="118">
        <v>36014</v>
      </c>
      <c r="G14" s="119">
        <v>26.736986301369864</v>
      </c>
      <c r="H14" s="39" t="s">
        <v>385</v>
      </c>
      <c r="I14" s="119">
        <v>20.728767123287671</v>
      </c>
      <c r="J14" s="120">
        <v>70</v>
      </c>
      <c r="K14" s="120">
        <v>201</v>
      </c>
      <c r="L14" s="120">
        <v>4.4800000000000004</v>
      </c>
      <c r="M14" s="40">
        <v>204</v>
      </c>
      <c r="N14" s="121">
        <v>0</v>
      </c>
      <c r="O14" s="122">
        <v>0</v>
      </c>
      <c r="P14" s="122">
        <v>7.4047318042261149E-3</v>
      </c>
      <c r="Q14" s="122">
        <v>0.22677856189204654</v>
      </c>
      <c r="R14" s="122">
        <v>0.25064322469982847</v>
      </c>
      <c r="S14" s="42">
        <v>0.25064322469982847</v>
      </c>
      <c r="T14" s="42">
        <v>0.22557890222984564</v>
      </c>
      <c r="U14" s="42">
        <v>6.9457659372026637E-2</v>
      </c>
      <c r="V14" s="42">
        <v>8.5517241379310341E-2</v>
      </c>
      <c r="W14" s="42">
        <v>8.5517241379310341E-2</v>
      </c>
      <c r="X14" s="43">
        <v>7.6965517241379303E-2</v>
      </c>
      <c r="Y14" s="44">
        <v>19.079452054794519</v>
      </c>
      <c r="Z14" s="45">
        <v>99.796198249508649</v>
      </c>
      <c r="AA14" s="45">
        <v>28.837346938775511</v>
      </c>
      <c r="AB14" s="45">
        <v>0.17682926829268292</v>
      </c>
      <c r="AC14" s="45">
        <v>6</v>
      </c>
      <c r="AD14" s="45">
        <v>87.4</v>
      </c>
      <c r="AE14" s="45">
        <v>4.0599999999999996</v>
      </c>
      <c r="AF14" s="46">
        <v>49.2</v>
      </c>
      <c r="AG14" s="123">
        <v>4</v>
      </c>
      <c r="AH14" s="49">
        <v>8</v>
      </c>
      <c r="AI14" s="49">
        <v>8</v>
      </c>
      <c r="AJ14" s="49">
        <v>5</v>
      </c>
      <c r="AK14" s="49">
        <v>2</v>
      </c>
      <c r="AL14" s="49">
        <v>3</v>
      </c>
      <c r="AM14" s="49">
        <v>3</v>
      </c>
      <c r="AN14" s="49">
        <v>5</v>
      </c>
      <c r="AO14" s="49">
        <v>2</v>
      </c>
      <c r="AP14" s="124">
        <v>0</v>
      </c>
      <c r="AQ14" s="55">
        <v>0</v>
      </c>
      <c r="AR14" s="56">
        <v>2345</v>
      </c>
      <c r="AS14" s="56">
        <v>0</v>
      </c>
      <c r="AT14" s="56">
        <v>19</v>
      </c>
      <c r="AU14" s="56">
        <v>0</v>
      </c>
      <c r="AV14" s="56">
        <v>0</v>
      </c>
      <c r="AW14" s="57">
        <v>0</v>
      </c>
      <c r="AX14" s="57">
        <v>0</v>
      </c>
      <c r="AY14" s="57">
        <v>0</v>
      </c>
      <c r="AZ14" s="57">
        <v>0</v>
      </c>
      <c r="BA14" s="56">
        <v>0</v>
      </c>
      <c r="BB14" s="56">
        <v>3249</v>
      </c>
      <c r="BC14" s="56">
        <v>0</v>
      </c>
      <c r="BD14" s="56"/>
      <c r="BE14" s="58">
        <v>26</v>
      </c>
      <c r="BF14" s="55">
        <v>0</v>
      </c>
      <c r="BG14" s="56">
        <v>1548</v>
      </c>
      <c r="BH14" s="56">
        <v>0</v>
      </c>
      <c r="BI14" s="56">
        <v>20</v>
      </c>
      <c r="BJ14" s="56">
        <v>0</v>
      </c>
      <c r="BK14" s="56">
        <v>0</v>
      </c>
      <c r="BL14" s="57">
        <v>0</v>
      </c>
      <c r="BM14" s="57">
        <v>0</v>
      </c>
      <c r="BN14" s="57">
        <v>0</v>
      </c>
      <c r="BO14" s="57">
        <v>0</v>
      </c>
      <c r="BP14" s="56">
        <v>0</v>
      </c>
      <c r="BQ14" s="56">
        <v>3602</v>
      </c>
      <c r="BR14" s="56">
        <v>0</v>
      </c>
      <c r="BS14" s="56"/>
      <c r="BT14" s="58">
        <v>18</v>
      </c>
      <c r="BU14" s="55">
        <v>41</v>
      </c>
      <c r="BV14" s="56">
        <v>1973</v>
      </c>
      <c r="BW14" s="56">
        <v>0</v>
      </c>
      <c r="BX14" s="56">
        <v>24</v>
      </c>
      <c r="BY14" s="56">
        <v>7</v>
      </c>
      <c r="BZ14" s="56">
        <v>1</v>
      </c>
      <c r="CA14" s="57">
        <v>5.9</v>
      </c>
      <c r="CB14" s="57">
        <v>55.1</v>
      </c>
      <c r="CC14" s="57">
        <v>3.86</v>
      </c>
      <c r="CD14" s="57">
        <v>41.5</v>
      </c>
      <c r="CE14" s="56">
        <v>0</v>
      </c>
      <c r="CF14" s="56">
        <v>3564</v>
      </c>
      <c r="CG14" s="56">
        <v>0</v>
      </c>
      <c r="CH14" s="56"/>
      <c r="CI14" s="58">
        <v>27</v>
      </c>
      <c r="CJ14" s="55">
        <v>970</v>
      </c>
      <c r="CK14" s="56">
        <v>2090</v>
      </c>
      <c r="CL14" s="56">
        <v>8</v>
      </c>
      <c r="CM14" s="56">
        <v>19</v>
      </c>
      <c r="CN14" s="56">
        <v>163</v>
      </c>
      <c r="CO14" s="56">
        <v>31</v>
      </c>
      <c r="CP14" s="57">
        <v>6</v>
      </c>
      <c r="CQ14" s="57">
        <v>87.4</v>
      </c>
      <c r="CR14" s="57">
        <v>4.0599999999999996</v>
      </c>
      <c r="CS14" s="57">
        <v>47.9</v>
      </c>
      <c r="CT14" s="56">
        <v>219</v>
      </c>
      <c r="CU14" s="56">
        <v>3153</v>
      </c>
      <c r="CV14" s="56">
        <v>18</v>
      </c>
      <c r="CW14" s="56"/>
      <c r="CX14" s="58">
        <v>26</v>
      </c>
      <c r="CY14" s="55">
        <v>983</v>
      </c>
      <c r="CZ14" s="56">
        <v>2489</v>
      </c>
      <c r="DA14" s="56">
        <v>4</v>
      </c>
      <c r="DB14" s="56">
        <v>25</v>
      </c>
      <c r="DC14" s="56">
        <v>164</v>
      </c>
      <c r="DD14" s="56">
        <v>29</v>
      </c>
      <c r="DE14" s="57">
        <v>6</v>
      </c>
      <c r="DF14" s="57">
        <v>77.400000000000006</v>
      </c>
      <c r="DG14" s="57">
        <v>4.05</v>
      </c>
      <c r="DH14" s="57">
        <v>49.2</v>
      </c>
      <c r="DI14" s="56">
        <v>186</v>
      </c>
      <c r="DJ14" s="56">
        <v>2175</v>
      </c>
      <c r="DK14" s="56">
        <v>19</v>
      </c>
      <c r="DL14" s="56"/>
      <c r="DM14" s="58">
        <v>19</v>
      </c>
      <c r="DN14" s="126"/>
      <c r="DO14" s="11">
        <v>12</v>
      </c>
      <c r="DP14" s="42" t="s">
        <v>410</v>
      </c>
      <c r="DQ14" s="7">
        <v>0.5</v>
      </c>
    </row>
    <row r="15" spans="1:123" x14ac:dyDescent="0.2">
      <c r="A15" s="33">
        <v>13</v>
      </c>
      <c r="B15" s="34" t="s">
        <v>115</v>
      </c>
      <c r="C15" s="116">
        <v>6.5166666666666666</v>
      </c>
      <c r="D15" s="117" t="s">
        <v>455</v>
      </c>
      <c r="E15" s="37">
        <v>1</v>
      </c>
      <c r="F15" s="118">
        <v>35853</v>
      </c>
      <c r="G15" s="119">
        <v>27.17808219178082</v>
      </c>
      <c r="H15" s="39" t="s">
        <v>385</v>
      </c>
      <c r="I15" s="119">
        <v>21.169863013698631</v>
      </c>
      <c r="J15" s="120">
        <v>70</v>
      </c>
      <c r="K15" s="120">
        <v>224</v>
      </c>
      <c r="L15" s="120">
        <v>4.66</v>
      </c>
      <c r="M15" s="40">
        <v>122</v>
      </c>
      <c r="N15" s="121">
        <v>0</v>
      </c>
      <c r="O15" s="122">
        <v>0</v>
      </c>
      <c r="P15" s="122">
        <v>0.2066630056745378</v>
      </c>
      <c r="Q15" s="122">
        <v>0.30892700087950747</v>
      </c>
      <c r="R15" s="122">
        <v>0.33169899808143255</v>
      </c>
      <c r="S15" s="42">
        <v>0.33169899808143255</v>
      </c>
      <c r="T15" s="42">
        <v>0.33169899808143255</v>
      </c>
      <c r="U15" s="42">
        <v>2.902698282910875E-2</v>
      </c>
      <c r="V15" s="42">
        <v>5.0023820867079564E-2</v>
      </c>
      <c r="W15" s="42">
        <v>5.0023820867079564E-2</v>
      </c>
      <c r="X15" s="43">
        <v>5.0023820867079564E-2</v>
      </c>
      <c r="Y15" s="44">
        <v>18.523287671232875</v>
      </c>
      <c r="Z15" s="45">
        <v>95.002349783030098</v>
      </c>
      <c r="AA15" s="45">
        <v>32.137142857142855</v>
      </c>
      <c r="AB15" s="45">
        <v>0.15972222222222221</v>
      </c>
      <c r="AC15" s="45">
        <v>5.0999999999999996</v>
      </c>
      <c r="AD15" s="45">
        <v>54</v>
      </c>
      <c r="AE15" s="45">
        <v>3.36</v>
      </c>
      <c r="AF15" s="46">
        <v>34.200000000000003</v>
      </c>
      <c r="AG15" s="123">
        <v>9</v>
      </c>
      <c r="AH15" s="49">
        <v>5</v>
      </c>
      <c r="AI15" s="49">
        <v>9</v>
      </c>
      <c r="AJ15" s="49">
        <v>3</v>
      </c>
      <c r="AK15" s="49">
        <v>1</v>
      </c>
      <c r="AL15" s="49">
        <v>0</v>
      </c>
      <c r="AM15" s="49">
        <v>0</v>
      </c>
      <c r="AN15" s="49">
        <v>1</v>
      </c>
      <c r="AO15" s="49">
        <v>4</v>
      </c>
      <c r="AP15" s="124">
        <v>0</v>
      </c>
      <c r="AQ15" s="55">
        <v>0</v>
      </c>
      <c r="AR15" s="56">
        <v>1840</v>
      </c>
      <c r="AS15" s="56">
        <v>0</v>
      </c>
      <c r="AT15" s="56">
        <v>21</v>
      </c>
      <c r="AU15" s="56">
        <v>0</v>
      </c>
      <c r="AV15" s="56">
        <v>0</v>
      </c>
      <c r="AW15" s="57">
        <v>0</v>
      </c>
      <c r="AX15" s="57">
        <v>0</v>
      </c>
      <c r="AY15" s="57">
        <v>0</v>
      </c>
      <c r="AZ15" s="57">
        <v>0</v>
      </c>
      <c r="BA15" s="56">
        <v>0</v>
      </c>
      <c r="BB15" s="56">
        <v>2774</v>
      </c>
      <c r="BC15" s="56">
        <v>0</v>
      </c>
      <c r="BD15" s="56"/>
      <c r="BE15" s="58">
        <v>14</v>
      </c>
      <c r="BF15" s="55">
        <v>0</v>
      </c>
      <c r="BG15" s="56">
        <v>1952</v>
      </c>
      <c r="BH15" s="56">
        <v>0</v>
      </c>
      <c r="BI15" s="56">
        <v>22</v>
      </c>
      <c r="BJ15" s="56">
        <v>0</v>
      </c>
      <c r="BK15" s="56">
        <v>0</v>
      </c>
      <c r="BL15" s="57">
        <v>0</v>
      </c>
      <c r="BM15" s="57">
        <v>0</v>
      </c>
      <c r="BN15" s="57">
        <v>0</v>
      </c>
      <c r="BO15" s="57">
        <v>0</v>
      </c>
      <c r="BP15" s="56">
        <v>0</v>
      </c>
      <c r="BQ15" s="56">
        <v>2512</v>
      </c>
      <c r="BR15" s="56">
        <v>0</v>
      </c>
      <c r="BS15" s="56"/>
      <c r="BT15" s="58">
        <v>10</v>
      </c>
      <c r="BU15" s="55">
        <v>1090</v>
      </c>
      <c r="BV15" s="56">
        <v>3044</v>
      </c>
      <c r="BW15" s="56">
        <v>13</v>
      </c>
      <c r="BX15" s="56">
        <v>30</v>
      </c>
      <c r="BY15" s="56">
        <v>186</v>
      </c>
      <c r="BZ15" s="56">
        <v>44</v>
      </c>
      <c r="CA15" s="57">
        <v>5.9</v>
      </c>
      <c r="CB15" s="57">
        <v>94.5</v>
      </c>
      <c r="CC15" s="57">
        <v>4.04</v>
      </c>
      <c r="CD15" s="57">
        <v>39</v>
      </c>
      <c r="CE15" s="56">
        <v>39</v>
      </c>
      <c r="CF15" s="56">
        <v>2419</v>
      </c>
      <c r="CG15" s="56">
        <v>2</v>
      </c>
      <c r="CH15" s="56"/>
      <c r="CI15" s="58">
        <v>17</v>
      </c>
      <c r="CJ15" s="55">
        <v>1334</v>
      </c>
      <c r="CK15" s="56">
        <v>2102</v>
      </c>
      <c r="CL15" s="56">
        <v>19</v>
      </c>
      <c r="CM15" s="56">
        <v>27</v>
      </c>
      <c r="CN15" s="56">
        <v>264</v>
      </c>
      <c r="CO15" s="56">
        <v>44</v>
      </c>
      <c r="CP15" s="57">
        <v>5.0999999999999996</v>
      </c>
      <c r="CQ15" s="57">
        <v>54</v>
      </c>
      <c r="CR15" s="57">
        <v>3.36</v>
      </c>
      <c r="CS15" s="57">
        <v>34.200000000000003</v>
      </c>
      <c r="CT15" s="56">
        <v>71</v>
      </c>
      <c r="CU15" s="56">
        <v>2446</v>
      </c>
      <c r="CV15" s="56">
        <v>10</v>
      </c>
      <c r="CW15" s="56"/>
      <c r="CX15" s="58">
        <v>10</v>
      </c>
      <c r="CY15" s="55">
        <v>1451</v>
      </c>
      <c r="CZ15" s="56">
        <v>2592</v>
      </c>
      <c r="DA15" s="56">
        <v>16</v>
      </c>
      <c r="DB15" s="56">
        <v>27</v>
      </c>
      <c r="DC15" s="56">
        <v>288</v>
      </c>
      <c r="DD15" s="56">
        <v>46</v>
      </c>
      <c r="DE15" s="57">
        <v>5</v>
      </c>
      <c r="DF15" s="57">
        <v>52.9</v>
      </c>
      <c r="DG15" s="57">
        <v>3.23</v>
      </c>
      <c r="DH15" s="57">
        <v>29.5</v>
      </c>
      <c r="DI15" s="56">
        <v>105</v>
      </c>
      <c r="DJ15" s="56">
        <v>2099</v>
      </c>
      <c r="DK15" s="56">
        <v>17</v>
      </c>
      <c r="DL15" s="56"/>
      <c r="DM15" s="58">
        <v>14</v>
      </c>
      <c r="DN15" s="126"/>
      <c r="DO15" s="11"/>
      <c r="DP15" s="42"/>
    </row>
    <row r="16" spans="1:123" x14ac:dyDescent="0.2">
      <c r="A16" s="33">
        <v>14</v>
      </c>
      <c r="B16" s="34" t="s">
        <v>122</v>
      </c>
      <c r="C16" s="116">
        <v>6.3944444444444439</v>
      </c>
      <c r="D16" s="117" t="s">
        <v>456</v>
      </c>
      <c r="E16" s="37">
        <v>1</v>
      </c>
      <c r="F16" s="118">
        <v>35104</v>
      </c>
      <c r="G16" s="119">
        <v>29.230136986301371</v>
      </c>
      <c r="H16" s="39" t="s">
        <v>385</v>
      </c>
      <c r="I16" s="119">
        <v>23.221917808219178</v>
      </c>
      <c r="J16" s="120">
        <v>71</v>
      </c>
      <c r="K16" s="120">
        <v>208</v>
      </c>
      <c r="L16" s="120">
        <v>4.47</v>
      </c>
      <c r="M16" s="40">
        <v>154</v>
      </c>
      <c r="N16" s="121">
        <v>0</v>
      </c>
      <c r="O16" s="122">
        <v>3.8922155688622756E-2</v>
      </c>
      <c r="P16" s="122">
        <v>0.2039355992844365</v>
      </c>
      <c r="Q16" s="122">
        <v>0</v>
      </c>
      <c r="R16" s="122">
        <v>0.15269515053181901</v>
      </c>
      <c r="S16" s="42">
        <v>0.17831537490812777</v>
      </c>
      <c r="T16" s="42">
        <v>0.17831537490812777</v>
      </c>
      <c r="U16" s="42">
        <v>0</v>
      </c>
      <c r="V16" s="42">
        <v>2.7377521613832854E-2</v>
      </c>
      <c r="W16" s="42">
        <v>2.7377521613832854E-2</v>
      </c>
      <c r="X16" s="43">
        <v>2.7377521613832854E-2</v>
      </c>
      <c r="Y16" s="44">
        <v>20.575342465753426</v>
      </c>
      <c r="Z16" s="45">
        <v>104.19892491456234</v>
      </c>
      <c r="AA16" s="45">
        <v>29.006943066851814</v>
      </c>
      <c r="AB16" s="45">
        <v>0.32061068702290074</v>
      </c>
      <c r="AC16" s="45">
        <v>5.9</v>
      </c>
      <c r="AD16" s="45">
        <v>125.5</v>
      </c>
      <c r="AE16" s="45">
        <v>3.99</v>
      </c>
      <c r="AF16" s="46">
        <v>37.1</v>
      </c>
      <c r="AG16" s="123">
        <v>3</v>
      </c>
      <c r="AH16" s="49">
        <v>3</v>
      </c>
      <c r="AI16" s="49">
        <v>3</v>
      </c>
      <c r="AJ16" s="49">
        <v>7</v>
      </c>
      <c r="AK16" s="49">
        <v>9</v>
      </c>
      <c r="AL16" s="49">
        <v>2</v>
      </c>
      <c r="AM16" s="49">
        <v>6</v>
      </c>
      <c r="AN16" s="49">
        <v>4</v>
      </c>
      <c r="AO16" s="49">
        <v>3</v>
      </c>
      <c r="AP16" s="124">
        <v>0</v>
      </c>
      <c r="AQ16" s="55">
        <v>0</v>
      </c>
      <c r="AR16" s="56">
        <v>2252</v>
      </c>
      <c r="AS16" s="56">
        <v>0</v>
      </c>
      <c r="AT16" s="56">
        <v>22</v>
      </c>
      <c r="AU16" s="56">
        <v>0</v>
      </c>
      <c r="AV16" s="56">
        <v>0</v>
      </c>
      <c r="AW16" s="57">
        <v>0</v>
      </c>
      <c r="AX16" s="57">
        <v>0</v>
      </c>
      <c r="AY16" s="57">
        <v>0</v>
      </c>
      <c r="AZ16" s="57">
        <v>0</v>
      </c>
      <c r="BA16" s="56">
        <v>0</v>
      </c>
      <c r="BB16" s="56">
        <v>2159</v>
      </c>
      <c r="BC16" s="56">
        <v>0</v>
      </c>
      <c r="BD16" s="56"/>
      <c r="BE16" s="58">
        <v>18</v>
      </c>
      <c r="BF16" s="55">
        <v>181</v>
      </c>
      <c r="BG16" s="56">
        <v>1777</v>
      </c>
      <c r="BH16" s="56">
        <v>1</v>
      </c>
      <c r="BI16" s="56">
        <v>19</v>
      </c>
      <c r="BJ16" s="56">
        <v>34</v>
      </c>
      <c r="BK16" s="56">
        <v>10</v>
      </c>
      <c r="BL16" s="57">
        <v>5.3</v>
      </c>
      <c r="BM16" s="57">
        <v>109.2</v>
      </c>
      <c r="BN16" s="57">
        <v>3.82</v>
      </c>
      <c r="BO16" s="57">
        <v>52.5</v>
      </c>
      <c r="BP16" s="56">
        <v>1</v>
      </c>
      <c r="BQ16" s="56">
        <v>2899</v>
      </c>
      <c r="BR16" s="56">
        <v>1</v>
      </c>
      <c r="BS16" s="56"/>
      <c r="BT16" s="58">
        <v>20</v>
      </c>
      <c r="BU16" s="55">
        <v>889</v>
      </c>
      <c r="BV16" s="56">
        <v>1667</v>
      </c>
      <c r="BW16" s="56">
        <v>6</v>
      </c>
      <c r="BX16" s="56">
        <v>11</v>
      </c>
      <c r="BY16" s="56">
        <v>179</v>
      </c>
      <c r="BZ16" s="56">
        <v>50</v>
      </c>
      <c r="CA16" s="57">
        <v>5</v>
      </c>
      <c r="CB16" s="57">
        <v>104.5</v>
      </c>
      <c r="CC16" s="57">
        <v>3.75</v>
      </c>
      <c r="CD16" s="57">
        <v>26</v>
      </c>
      <c r="CE16" s="56">
        <v>23</v>
      </c>
      <c r="CF16" s="56">
        <v>2805</v>
      </c>
      <c r="CG16" s="56">
        <v>4</v>
      </c>
      <c r="CH16" s="56"/>
      <c r="CI16" s="58">
        <v>18</v>
      </c>
      <c r="CJ16" s="55">
        <v>0</v>
      </c>
      <c r="CK16" s="56">
        <v>1720</v>
      </c>
      <c r="CL16" s="56">
        <v>0</v>
      </c>
      <c r="CM16" s="56">
        <v>15</v>
      </c>
      <c r="CN16" s="56">
        <v>0</v>
      </c>
      <c r="CO16" s="56">
        <v>0</v>
      </c>
      <c r="CP16" s="57">
        <v>0</v>
      </c>
      <c r="CQ16" s="57">
        <v>0</v>
      </c>
      <c r="CR16" s="57">
        <v>0</v>
      </c>
      <c r="CS16" s="57">
        <v>0</v>
      </c>
      <c r="CT16" s="56">
        <v>0</v>
      </c>
      <c r="CU16" s="56">
        <v>1975</v>
      </c>
      <c r="CV16" s="56">
        <v>0</v>
      </c>
      <c r="CW16" s="56"/>
      <c r="CX16" s="58">
        <v>10</v>
      </c>
      <c r="CY16" s="55">
        <v>771</v>
      </c>
      <c r="CZ16" s="56">
        <v>2771</v>
      </c>
      <c r="DA16" s="56">
        <v>5</v>
      </c>
      <c r="DB16" s="56">
        <v>23</v>
      </c>
      <c r="DC16" s="56">
        <v>131</v>
      </c>
      <c r="DD16" s="56">
        <v>42</v>
      </c>
      <c r="DE16" s="57">
        <v>5.9</v>
      </c>
      <c r="DF16" s="57">
        <v>125.5</v>
      </c>
      <c r="DG16" s="57">
        <v>3.99</v>
      </c>
      <c r="DH16" s="57">
        <v>37.1</v>
      </c>
      <c r="DI16" s="56">
        <v>76</v>
      </c>
      <c r="DJ16" s="56">
        <v>2776</v>
      </c>
      <c r="DK16" s="56">
        <v>9</v>
      </c>
      <c r="DL16" s="56"/>
      <c r="DM16" s="58">
        <v>28</v>
      </c>
      <c r="DN16" s="126"/>
      <c r="DO16" s="11"/>
      <c r="DP16" s="42"/>
    </row>
    <row r="17" spans="1:117" x14ac:dyDescent="0.2">
      <c r="A17" s="33">
        <v>15</v>
      </c>
      <c r="B17" s="34" t="s">
        <v>117</v>
      </c>
      <c r="C17" s="116">
        <v>6.15</v>
      </c>
      <c r="D17" s="117" t="s">
        <v>457</v>
      </c>
      <c r="E17" s="37">
        <v>3</v>
      </c>
      <c r="F17" s="118">
        <v>35748</v>
      </c>
      <c r="G17" s="119">
        <v>27.465753424657535</v>
      </c>
      <c r="H17" s="39" t="s">
        <v>385</v>
      </c>
      <c r="I17" s="119">
        <v>21.457534246575342</v>
      </c>
      <c r="J17" s="120">
        <v>70</v>
      </c>
      <c r="K17" s="120">
        <v>198</v>
      </c>
      <c r="L17" s="120">
        <v>4.4000000000000004</v>
      </c>
      <c r="M17" s="40">
        <v>113</v>
      </c>
      <c r="N17" s="121">
        <v>0</v>
      </c>
      <c r="O17" s="122">
        <v>0</v>
      </c>
      <c r="P17" s="122">
        <v>0.18407960199004975</v>
      </c>
      <c r="Q17" s="122">
        <v>0.22444564629529476</v>
      </c>
      <c r="R17" s="122">
        <v>0.15349123346662566</v>
      </c>
      <c r="S17" s="42">
        <v>0.18896843988096021</v>
      </c>
      <c r="T17" s="42">
        <v>0.17007159589286419</v>
      </c>
      <c r="U17" s="42">
        <v>3.8149831982605256E-2</v>
      </c>
      <c r="V17" s="42">
        <v>1.7130089374379345E-2</v>
      </c>
      <c r="W17" s="42">
        <v>2.7639960678492302E-2</v>
      </c>
      <c r="X17" s="43">
        <v>2.4875964610643071E-2</v>
      </c>
      <c r="Y17" s="44">
        <v>18.81095890410959</v>
      </c>
      <c r="Z17" s="45">
        <v>105.65364387678434</v>
      </c>
      <c r="AA17" s="45">
        <v>28.406938775510202</v>
      </c>
      <c r="AB17" s="45">
        <v>0.21518987341772153</v>
      </c>
      <c r="AC17" s="45">
        <v>5.9</v>
      </c>
      <c r="AD17" s="45">
        <v>64.2</v>
      </c>
      <c r="AE17" s="45">
        <v>3.19</v>
      </c>
      <c r="AF17" s="46">
        <v>44.9</v>
      </c>
      <c r="AG17" s="123">
        <v>3</v>
      </c>
      <c r="AH17" s="49">
        <v>2</v>
      </c>
      <c r="AI17" s="49">
        <v>9</v>
      </c>
      <c r="AJ17" s="49">
        <v>8</v>
      </c>
      <c r="AK17" s="49">
        <v>4</v>
      </c>
      <c r="AL17" s="49">
        <v>2</v>
      </c>
      <c r="AM17" s="49">
        <v>1</v>
      </c>
      <c r="AN17" s="49">
        <v>0</v>
      </c>
      <c r="AO17" s="49">
        <v>4</v>
      </c>
      <c r="AP17" s="124">
        <v>0</v>
      </c>
      <c r="AQ17" s="55">
        <v>0</v>
      </c>
      <c r="AR17" s="56">
        <v>1776</v>
      </c>
      <c r="AS17" s="56">
        <v>0</v>
      </c>
      <c r="AT17" s="56">
        <v>18</v>
      </c>
      <c r="AU17" s="56">
        <v>0</v>
      </c>
      <c r="AV17" s="56">
        <v>0</v>
      </c>
      <c r="AW17" s="57">
        <v>0</v>
      </c>
      <c r="AX17" s="57">
        <v>0</v>
      </c>
      <c r="AY17" s="57">
        <v>0</v>
      </c>
      <c r="AZ17" s="57">
        <v>0</v>
      </c>
      <c r="BA17" s="56">
        <v>0</v>
      </c>
      <c r="BB17" s="56">
        <v>3149</v>
      </c>
      <c r="BC17" s="56">
        <v>0</v>
      </c>
      <c r="BD17" s="56"/>
      <c r="BE17" s="58">
        <v>19</v>
      </c>
      <c r="BF17" s="55">
        <v>0</v>
      </c>
      <c r="BG17" s="56">
        <v>1649</v>
      </c>
      <c r="BH17" s="56">
        <v>0</v>
      </c>
      <c r="BI17" s="56">
        <v>25</v>
      </c>
      <c r="BJ17" s="56">
        <v>0</v>
      </c>
      <c r="BK17" s="56">
        <v>0</v>
      </c>
      <c r="BL17" s="57">
        <v>0</v>
      </c>
      <c r="BM17" s="57">
        <v>0</v>
      </c>
      <c r="BN17" s="57">
        <v>0</v>
      </c>
      <c r="BO17" s="57">
        <v>0</v>
      </c>
      <c r="BP17" s="56">
        <v>0</v>
      </c>
      <c r="BQ17" s="56">
        <v>4591</v>
      </c>
      <c r="BR17" s="56">
        <v>0</v>
      </c>
      <c r="BS17" s="56"/>
      <c r="BT17" s="58">
        <v>35</v>
      </c>
      <c r="BU17" s="55">
        <v>1138</v>
      </c>
      <c r="BV17" s="56">
        <v>2221</v>
      </c>
      <c r="BW17" s="56">
        <v>6</v>
      </c>
      <c r="BX17" s="56">
        <v>32</v>
      </c>
      <c r="BY17" s="56">
        <v>205</v>
      </c>
      <c r="BZ17" s="56">
        <v>33</v>
      </c>
      <c r="CA17" s="57">
        <v>5.6</v>
      </c>
      <c r="CB17" s="57">
        <v>53.6</v>
      </c>
      <c r="CC17" s="57">
        <v>3.31</v>
      </c>
      <c r="CD17" s="57">
        <v>43.2</v>
      </c>
      <c r="CE17" s="56">
        <v>46</v>
      </c>
      <c r="CF17" s="56">
        <v>4211</v>
      </c>
      <c r="CG17" s="56">
        <v>5</v>
      </c>
      <c r="CH17" s="56"/>
      <c r="CI17" s="58">
        <v>29</v>
      </c>
      <c r="CJ17" s="55">
        <v>1467</v>
      </c>
      <c r="CK17" s="56">
        <v>2337</v>
      </c>
      <c r="CL17" s="56">
        <v>15</v>
      </c>
      <c r="CM17" s="56">
        <v>34</v>
      </c>
      <c r="CN17" s="56">
        <v>268</v>
      </c>
      <c r="CO17" s="56">
        <v>50</v>
      </c>
      <c r="CP17" s="57">
        <v>5.5</v>
      </c>
      <c r="CQ17" s="57">
        <v>59.8</v>
      </c>
      <c r="CR17" s="57">
        <v>3.19</v>
      </c>
      <c r="CS17" s="57">
        <v>44.9</v>
      </c>
      <c r="CT17" s="56">
        <v>193</v>
      </c>
      <c r="CU17" s="56">
        <v>5059</v>
      </c>
      <c r="CV17" s="56">
        <v>31</v>
      </c>
      <c r="CW17" s="56"/>
      <c r="CX17" s="58">
        <v>37</v>
      </c>
      <c r="CY17" s="55">
        <v>929</v>
      </c>
      <c r="CZ17" s="56">
        <v>2474</v>
      </c>
      <c r="DA17" s="56">
        <v>9</v>
      </c>
      <c r="DB17" s="56">
        <v>30</v>
      </c>
      <c r="DC17" s="56">
        <v>158</v>
      </c>
      <c r="DD17" s="56">
        <v>34</v>
      </c>
      <c r="DE17" s="57">
        <v>5.9</v>
      </c>
      <c r="DF17" s="57">
        <v>64.2</v>
      </c>
      <c r="DG17" s="57">
        <v>2.68</v>
      </c>
      <c r="DH17" s="57">
        <v>43.9</v>
      </c>
      <c r="DI17" s="56">
        <v>69</v>
      </c>
      <c r="DJ17" s="56">
        <v>4028</v>
      </c>
      <c r="DK17" s="56">
        <v>13</v>
      </c>
      <c r="DL17" s="56"/>
      <c r="DM17" s="58">
        <v>33</v>
      </c>
    </row>
    <row r="18" spans="1:117" x14ac:dyDescent="0.2">
      <c r="A18" s="33">
        <v>16</v>
      </c>
      <c r="B18" s="34" t="s">
        <v>113</v>
      </c>
      <c r="C18" s="116">
        <v>6.0333333333333341</v>
      </c>
      <c r="D18" s="117" t="s">
        <v>399</v>
      </c>
      <c r="E18" s="37">
        <v>4</v>
      </c>
      <c r="F18" s="118">
        <v>35316</v>
      </c>
      <c r="G18" s="119">
        <v>28.649315068493152</v>
      </c>
      <c r="H18" s="39" t="s">
        <v>395</v>
      </c>
      <c r="I18" s="119">
        <v>22.641095890410959</v>
      </c>
      <c r="J18" s="120">
        <v>72</v>
      </c>
      <c r="K18" s="120">
        <v>228</v>
      </c>
      <c r="L18" s="120">
        <v>4.58</v>
      </c>
      <c r="M18" s="40">
        <v>152</v>
      </c>
      <c r="N18" s="121">
        <v>0</v>
      </c>
      <c r="O18" s="122">
        <v>0.24531377343113284</v>
      </c>
      <c r="P18" s="122">
        <v>2.8409090909090908E-2</v>
      </c>
      <c r="Q18" s="122">
        <v>0.1347291761492945</v>
      </c>
      <c r="R18" s="122">
        <v>0.24710200927357032</v>
      </c>
      <c r="S18" s="42">
        <v>0.24710200927357032</v>
      </c>
      <c r="T18" s="42">
        <v>0.22239180834621328</v>
      </c>
      <c r="U18" s="42">
        <v>7.4272588055130165E-2</v>
      </c>
      <c r="V18" s="42">
        <v>3.3249370277078083E-2</v>
      </c>
      <c r="W18" s="42">
        <v>5.3760979166104124E-2</v>
      </c>
      <c r="X18" s="43">
        <v>4.8384881249493715E-2</v>
      </c>
      <c r="Y18" s="44">
        <v>18.989041095890411</v>
      </c>
      <c r="Z18" s="45">
        <v>103.63415977116451</v>
      </c>
      <c r="AA18" s="45">
        <v>30.918981481481481</v>
      </c>
      <c r="AB18" s="45">
        <v>0.17525773195876287</v>
      </c>
      <c r="AC18" s="45">
        <v>6.3</v>
      </c>
      <c r="AD18" s="45">
        <v>68.8</v>
      </c>
      <c r="AE18" s="45">
        <v>3.92</v>
      </c>
      <c r="AF18" s="46">
        <v>51.6</v>
      </c>
      <c r="AG18" s="123">
        <v>4</v>
      </c>
      <c r="AH18" s="49">
        <v>5</v>
      </c>
      <c r="AI18" s="49">
        <v>8</v>
      </c>
      <c r="AJ18" s="49">
        <v>7</v>
      </c>
      <c r="AK18" s="49">
        <v>2</v>
      </c>
      <c r="AL18" s="49">
        <v>4</v>
      </c>
      <c r="AM18" s="49">
        <v>1</v>
      </c>
      <c r="AN18" s="49">
        <v>4</v>
      </c>
      <c r="AO18" s="49">
        <v>3</v>
      </c>
      <c r="AP18" s="124">
        <v>0</v>
      </c>
      <c r="AQ18" s="55">
        <v>0</v>
      </c>
      <c r="AR18" s="56">
        <v>3243</v>
      </c>
      <c r="AS18" s="56">
        <v>0</v>
      </c>
      <c r="AT18" s="56">
        <v>35</v>
      </c>
      <c r="AU18" s="56">
        <v>0</v>
      </c>
      <c r="AV18" s="56">
        <v>0</v>
      </c>
      <c r="AW18" s="57">
        <v>0</v>
      </c>
      <c r="AX18" s="57">
        <v>0</v>
      </c>
      <c r="AY18" s="57">
        <v>0</v>
      </c>
      <c r="AZ18" s="57">
        <v>0</v>
      </c>
      <c r="BA18" s="56">
        <v>0</v>
      </c>
      <c r="BB18" s="56">
        <v>2417</v>
      </c>
      <c r="BC18" s="56">
        <v>0</v>
      </c>
      <c r="BD18" s="56"/>
      <c r="BE18" s="58">
        <v>17</v>
      </c>
      <c r="BF18" s="55">
        <v>1127</v>
      </c>
      <c r="BG18" s="56">
        <v>2430</v>
      </c>
      <c r="BH18" s="56">
        <v>11</v>
      </c>
      <c r="BI18" s="56">
        <v>19</v>
      </c>
      <c r="BJ18" s="56">
        <v>212</v>
      </c>
      <c r="BK18" s="56">
        <v>19</v>
      </c>
      <c r="BL18" s="57">
        <v>5.3</v>
      </c>
      <c r="BM18" s="57">
        <v>26.4</v>
      </c>
      <c r="BN18" s="57">
        <v>2.84</v>
      </c>
      <c r="BO18" s="57">
        <v>42.7</v>
      </c>
      <c r="BP18" s="56">
        <v>77</v>
      </c>
      <c r="BQ18" s="56">
        <v>2478</v>
      </c>
      <c r="BR18" s="56">
        <v>14</v>
      </c>
      <c r="BS18" s="56"/>
      <c r="BT18" s="58">
        <v>21</v>
      </c>
      <c r="BU18" s="55">
        <v>127</v>
      </c>
      <c r="BV18" s="56">
        <v>2926</v>
      </c>
      <c r="BW18" s="56">
        <v>2</v>
      </c>
      <c r="BX18" s="56">
        <v>36</v>
      </c>
      <c r="BY18" s="56">
        <v>33</v>
      </c>
      <c r="BZ18" s="56">
        <v>4</v>
      </c>
      <c r="CA18" s="57">
        <v>3.8</v>
      </c>
      <c r="CB18" s="57">
        <v>29</v>
      </c>
      <c r="CC18" s="57">
        <v>2.0299999999999998</v>
      </c>
      <c r="CD18" s="57">
        <v>41.7</v>
      </c>
      <c r="CE18" s="56">
        <v>38</v>
      </c>
      <c r="CF18" s="56">
        <v>2882</v>
      </c>
      <c r="CG18" s="56">
        <v>2</v>
      </c>
      <c r="CH18" s="56"/>
      <c r="CI18" s="58">
        <v>28</v>
      </c>
      <c r="CJ18" s="55">
        <v>398</v>
      </c>
      <c r="CK18" s="56">
        <v>1782</v>
      </c>
      <c r="CL18" s="56">
        <v>5</v>
      </c>
      <c r="CM18" s="56">
        <v>21</v>
      </c>
      <c r="CN18" s="56">
        <v>90</v>
      </c>
      <c r="CO18" s="56">
        <v>15</v>
      </c>
      <c r="CP18" s="57">
        <v>4.4000000000000004</v>
      </c>
      <c r="CQ18" s="57">
        <v>56.2</v>
      </c>
      <c r="CR18" s="57">
        <v>3.02</v>
      </c>
      <c r="CS18" s="57">
        <v>27.1</v>
      </c>
      <c r="CT18" s="56">
        <v>194</v>
      </c>
      <c r="CU18" s="56">
        <v>2612</v>
      </c>
      <c r="CV18" s="56">
        <v>23</v>
      </c>
      <c r="CW18" s="56"/>
      <c r="CX18" s="58">
        <v>12</v>
      </c>
      <c r="CY18" s="55">
        <v>1213</v>
      </c>
      <c r="CZ18" s="56">
        <v>3191</v>
      </c>
      <c r="DA18" s="56">
        <v>11</v>
      </c>
      <c r="DB18" s="56">
        <v>30</v>
      </c>
      <c r="DC18" s="56">
        <v>194</v>
      </c>
      <c r="DD18" s="56">
        <v>34</v>
      </c>
      <c r="DE18" s="57">
        <v>6.3</v>
      </c>
      <c r="DF18" s="57">
        <v>68.8</v>
      </c>
      <c r="DG18" s="57">
        <v>3.92</v>
      </c>
      <c r="DH18" s="57">
        <v>51.6</v>
      </c>
      <c r="DI18" s="56">
        <v>66</v>
      </c>
      <c r="DJ18" s="56">
        <v>1985</v>
      </c>
      <c r="DK18" s="56">
        <v>11</v>
      </c>
      <c r="DL18" s="56"/>
      <c r="DM18" s="58">
        <v>12</v>
      </c>
    </row>
    <row r="19" spans="1:117" x14ac:dyDescent="0.2">
      <c r="A19" s="33">
        <v>17</v>
      </c>
      <c r="B19" s="34" t="s">
        <v>118</v>
      </c>
      <c r="C19" s="116">
        <v>5.5777777777777784</v>
      </c>
      <c r="D19" s="117" t="s">
        <v>421</v>
      </c>
      <c r="E19" s="37">
        <v>7</v>
      </c>
      <c r="F19" s="118">
        <v>35473</v>
      </c>
      <c r="G19" s="119">
        <v>28.219178082191782</v>
      </c>
      <c r="H19" s="39" t="s">
        <v>385</v>
      </c>
      <c r="I19" s="119">
        <v>22.210958904109589</v>
      </c>
      <c r="J19" s="120">
        <v>68</v>
      </c>
      <c r="K19" s="120">
        <v>201</v>
      </c>
      <c r="L19" s="120">
        <v>4.55</v>
      </c>
      <c r="M19" s="40">
        <v>214</v>
      </c>
      <c r="N19" s="121">
        <v>0</v>
      </c>
      <c r="O19" s="122">
        <v>0</v>
      </c>
      <c r="P19" s="122">
        <v>0</v>
      </c>
      <c r="Q19" s="122">
        <v>0</v>
      </c>
      <c r="R19" s="122">
        <v>0.21821837302814723</v>
      </c>
      <c r="S19" s="42">
        <v>0.21821837302814723</v>
      </c>
      <c r="T19" s="42">
        <v>0.16366377977111041</v>
      </c>
      <c r="U19" s="42">
        <v>0</v>
      </c>
      <c r="V19" s="42">
        <v>9.5947712418300649E-2</v>
      </c>
      <c r="W19" s="42">
        <v>9.5947712418300649E-2</v>
      </c>
      <c r="X19" s="43">
        <v>7.196078431372549E-2</v>
      </c>
      <c r="Y19" s="44">
        <v>21.561643835616437</v>
      </c>
      <c r="Z19" s="45">
        <v>93.795168180992491</v>
      </c>
      <c r="AA19" s="45">
        <v>30.558607266435985</v>
      </c>
      <c r="AB19" s="45">
        <v>0.31125827814569534</v>
      </c>
      <c r="AC19" s="45">
        <v>6.9</v>
      </c>
      <c r="AD19" s="45">
        <v>173.7</v>
      </c>
      <c r="AE19" s="45">
        <v>5.07</v>
      </c>
      <c r="AF19" s="46">
        <v>50.5</v>
      </c>
      <c r="AG19" s="123">
        <v>2</v>
      </c>
      <c r="AH19" s="49">
        <v>7</v>
      </c>
      <c r="AI19" s="49">
        <v>2</v>
      </c>
      <c r="AJ19" s="49">
        <v>2</v>
      </c>
      <c r="AK19" s="49">
        <v>8</v>
      </c>
      <c r="AL19" s="49">
        <v>6</v>
      </c>
      <c r="AM19" s="49">
        <v>8</v>
      </c>
      <c r="AN19" s="49">
        <v>8</v>
      </c>
      <c r="AO19" s="49">
        <v>2</v>
      </c>
      <c r="AP19" s="124">
        <v>0</v>
      </c>
      <c r="AQ19" s="55">
        <v>0</v>
      </c>
      <c r="AR19" s="56">
        <v>2521</v>
      </c>
      <c r="AS19" s="56">
        <v>0</v>
      </c>
      <c r="AT19" s="56">
        <v>22</v>
      </c>
      <c r="AU19" s="56">
        <v>0</v>
      </c>
      <c r="AV19" s="56">
        <v>0</v>
      </c>
      <c r="AW19" s="57">
        <v>0</v>
      </c>
      <c r="AX19" s="57">
        <v>0</v>
      </c>
      <c r="AY19" s="57">
        <v>0</v>
      </c>
      <c r="AZ19" s="57">
        <v>0</v>
      </c>
      <c r="BA19" s="56">
        <v>0</v>
      </c>
      <c r="BB19" s="56">
        <v>2782</v>
      </c>
      <c r="BC19" s="56">
        <v>0</v>
      </c>
      <c r="BD19" s="56"/>
      <c r="BE19" s="58">
        <v>20</v>
      </c>
      <c r="BF19" s="55">
        <v>0</v>
      </c>
      <c r="BG19" s="56">
        <v>2146</v>
      </c>
      <c r="BH19" s="56">
        <v>0</v>
      </c>
      <c r="BI19" s="56">
        <v>22</v>
      </c>
      <c r="BJ19" s="56">
        <v>0</v>
      </c>
      <c r="BK19" s="56">
        <v>0</v>
      </c>
      <c r="BL19" s="57">
        <v>0</v>
      </c>
      <c r="BM19" s="57">
        <v>0</v>
      </c>
      <c r="BN19" s="57">
        <v>0</v>
      </c>
      <c r="BO19" s="57">
        <v>0</v>
      </c>
      <c r="BP19" s="56">
        <v>0</v>
      </c>
      <c r="BQ19" s="56">
        <v>2672</v>
      </c>
      <c r="BR19" s="56">
        <v>0</v>
      </c>
      <c r="BS19" s="56"/>
      <c r="BT19" s="58">
        <v>21</v>
      </c>
      <c r="BU19" s="55">
        <v>0</v>
      </c>
      <c r="BV19" s="56">
        <v>2046</v>
      </c>
      <c r="BW19" s="56">
        <v>0</v>
      </c>
      <c r="BX19" s="56">
        <v>25</v>
      </c>
      <c r="BY19" s="56">
        <v>0</v>
      </c>
      <c r="BZ19" s="56">
        <v>0</v>
      </c>
      <c r="CA19" s="57">
        <v>0</v>
      </c>
      <c r="CB19" s="57">
        <v>0</v>
      </c>
      <c r="CC19" s="57">
        <v>0</v>
      </c>
      <c r="CD19" s="57">
        <v>0</v>
      </c>
      <c r="CE19" s="56">
        <v>0</v>
      </c>
      <c r="CF19" s="56">
        <v>2469</v>
      </c>
      <c r="CG19" s="56">
        <v>0</v>
      </c>
      <c r="CH19" s="56"/>
      <c r="CI19" s="58">
        <v>10</v>
      </c>
      <c r="CJ19" s="55">
        <v>0</v>
      </c>
      <c r="CK19" s="56">
        <v>2228</v>
      </c>
      <c r="CL19" s="56">
        <v>0</v>
      </c>
      <c r="CM19" s="56">
        <v>24</v>
      </c>
      <c r="CN19" s="56">
        <v>0</v>
      </c>
      <c r="CO19" s="56">
        <v>0</v>
      </c>
      <c r="CP19" s="57">
        <v>0</v>
      </c>
      <c r="CQ19" s="57">
        <v>0</v>
      </c>
      <c r="CR19" s="57">
        <v>0</v>
      </c>
      <c r="CS19" s="57">
        <v>0</v>
      </c>
      <c r="CT19" s="56">
        <v>0</v>
      </c>
      <c r="CU19" s="56">
        <v>2938</v>
      </c>
      <c r="CV19" s="56">
        <v>0</v>
      </c>
      <c r="CW19" s="56"/>
      <c r="CX19" s="58">
        <v>17</v>
      </c>
      <c r="CY19" s="55">
        <v>1044</v>
      </c>
      <c r="CZ19" s="56">
        <v>2641</v>
      </c>
      <c r="DA19" s="56">
        <v>14</v>
      </c>
      <c r="DB19" s="56">
        <v>37</v>
      </c>
      <c r="DC19" s="56">
        <v>151</v>
      </c>
      <c r="DD19" s="56">
        <v>47</v>
      </c>
      <c r="DE19" s="57">
        <v>6.9</v>
      </c>
      <c r="DF19" s="57">
        <v>173.7</v>
      </c>
      <c r="DG19" s="57">
        <v>5.07</v>
      </c>
      <c r="DH19" s="57">
        <v>50.5</v>
      </c>
      <c r="DI19" s="56">
        <v>367</v>
      </c>
      <c r="DJ19" s="56">
        <v>3825</v>
      </c>
      <c r="DK19" s="56">
        <v>24</v>
      </c>
      <c r="DL19" s="56"/>
      <c r="DM19" s="58">
        <v>32</v>
      </c>
    </row>
    <row r="20" spans="1:117" x14ac:dyDescent="0.2">
      <c r="A20" s="33">
        <v>18</v>
      </c>
      <c r="B20" s="34" t="s">
        <v>124</v>
      </c>
      <c r="C20" s="116">
        <v>5.1111111111111107</v>
      </c>
      <c r="D20" s="117" t="s">
        <v>391</v>
      </c>
      <c r="E20" s="37">
        <v>3</v>
      </c>
      <c r="F20" s="118">
        <v>35320</v>
      </c>
      <c r="G20" s="119">
        <v>28.638356164383563</v>
      </c>
      <c r="H20" s="39" t="s">
        <v>385</v>
      </c>
      <c r="I20" s="119">
        <v>22.63013698630137</v>
      </c>
      <c r="J20" s="120">
        <v>72</v>
      </c>
      <c r="K20" s="120">
        <v>224</v>
      </c>
      <c r="L20" s="120">
        <v>4.59</v>
      </c>
      <c r="M20" s="40">
        <v>211</v>
      </c>
      <c r="N20" s="121">
        <v>0</v>
      </c>
      <c r="O20" s="122">
        <v>7.2537356738720446E-4</v>
      </c>
      <c r="P20" s="122">
        <v>0</v>
      </c>
      <c r="Q20" s="122">
        <v>0.17771752526497411</v>
      </c>
      <c r="R20" s="122">
        <v>1.4904809619238476E-2</v>
      </c>
      <c r="S20" s="42">
        <v>0.17771752526497411</v>
      </c>
      <c r="T20" s="42">
        <v>0.15994577273847671</v>
      </c>
      <c r="U20" s="42">
        <v>5.5478775913129316E-2</v>
      </c>
      <c r="V20" s="42">
        <v>0</v>
      </c>
      <c r="W20" s="42">
        <v>2.7739387956564658E-2</v>
      </c>
      <c r="X20" s="43">
        <v>2.4965449160908194E-2</v>
      </c>
      <c r="Y20" s="44">
        <v>20.980821917808218</v>
      </c>
      <c r="Z20" s="45">
        <v>100.93162648617674</v>
      </c>
      <c r="AA20" s="45">
        <v>30.376543209876541</v>
      </c>
      <c r="AB20" s="45">
        <v>0.45454545454545453</v>
      </c>
      <c r="AC20" s="45">
        <v>6.2</v>
      </c>
      <c r="AD20" s="45">
        <v>66.400000000000006</v>
      </c>
      <c r="AE20" s="45">
        <v>3.89</v>
      </c>
      <c r="AF20" s="46">
        <v>46.1</v>
      </c>
      <c r="AG20" s="123">
        <v>2</v>
      </c>
      <c r="AH20" s="49">
        <v>2</v>
      </c>
      <c r="AI20" s="49">
        <v>3</v>
      </c>
      <c r="AJ20" s="49">
        <v>6</v>
      </c>
      <c r="AK20" s="49">
        <v>10</v>
      </c>
      <c r="AL20" s="49">
        <v>4</v>
      </c>
      <c r="AM20" s="49">
        <v>1</v>
      </c>
      <c r="AN20" s="49">
        <v>4</v>
      </c>
      <c r="AO20" s="49">
        <v>2</v>
      </c>
      <c r="AP20" s="124">
        <v>0</v>
      </c>
      <c r="AQ20" s="55">
        <v>0</v>
      </c>
      <c r="AR20" s="56">
        <v>3395</v>
      </c>
      <c r="AS20" s="56">
        <v>0</v>
      </c>
      <c r="AT20" s="56">
        <v>40</v>
      </c>
      <c r="AU20" s="56">
        <v>0</v>
      </c>
      <c r="AV20" s="56">
        <v>0</v>
      </c>
      <c r="AW20" s="57">
        <v>0</v>
      </c>
      <c r="AX20" s="57">
        <v>0</v>
      </c>
      <c r="AY20" s="57">
        <v>0</v>
      </c>
      <c r="AZ20" s="57">
        <v>0</v>
      </c>
      <c r="BA20" s="56">
        <v>0</v>
      </c>
      <c r="BB20" s="56">
        <v>2646</v>
      </c>
      <c r="BC20" s="56">
        <v>0</v>
      </c>
      <c r="BD20" s="56"/>
      <c r="BE20" s="58">
        <v>17</v>
      </c>
      <c r="BF20" s="55">
        <v>5</v>
      </c>
      <c r="BG20" s="56">
        <v>2887</v>
      </c>
      <c r="BH20" s="56">
        <v>0</v>
      </c>
      <c r="BI20" s="56">
        <v>32</v>
      </c>
      <c r="BJ20" s="56">
        <v>1</v>
      </c>
      <c r="BK20" s="56">
        <v>0</v>
      </c>
      <c r="BL20" s="57">
        <v>5</v>
      </c>
      <c r="BM20" s="57">
        <v>0</v>
      </c>
      <c r="BN20" s="57">
        <v>2</v>
      </c>
      <c r="BO20" s="57">
        <v>0</v>
      </c>
      <c r="BP20" s="56">
        <v>0</v>
      </c>
      <c r="BQ20" s="56">
        <v>4006</v>
      </c>
      <c r="BR20" s="56">
        <v>0</v>
      </c>
      <c r="BS20" s="56"/>
      <c r="BT20" s="58">
        <v>38</v>
      </c>
      <c r="BU20" s="55">
        <v>0</v>
      </c>
      <c r="BV20" s="56">
        <v>3078</v>
      </c>
      <c r="BW20" s="56">
        <v>0</v>
      </c>
      <c r="BX20" s="56">
        <v>30</v>
      </c>
      <c r="BY20" s="56">
        <v>0</v>
      </c>
      <c r="BZ20" s="56">
        <v>0</v>
      </c>
      <c r="CA20" s="57">
        <v>0</v>
      </c>
      <c r="CB20" s="57">
        <v>0</v>
      </c>
      <c r="CC20" s="57">
        <v>0</v>
      </c>
      <c r="CD20" s="57">
        <v>0</v>
      </c>
      <c r="CE20" s="56">
        <v>0</v>
      </c>
      <c r="CF20" s="56">
        <v>4134</v>
      </c>
      <c r="CG20" s="56">
        <v>0</v>
      </c>
      <c r="CH20" s="56"/>
      <c r="CI20" s="58">
        <v>43</v>
      </c>
      <c r="CJ20" s="55">
        <v>1161</v>
      </c>
      <c r="CK20" s="56">
        <v>3049</v>
      </c>
      <c r="CL20" s="56">
        <v>13</v>
      </c>
      <c r="CM20" s="56">
        <v>33</v>
      </c>
      <c r="CN20" s="56">
        <v>188</v>
      </c>
      <c r="CO20" s="56">
        <v>30</v>
      </c>
      <c r="CP20" s="57">
        <v>6.2</v>
      </c>
      <c r="CQ20" s="57">
        <v>66.400000000000006</v>
      </c>
      <c r="CR20" s="57">
        <v>3.89</v>
      </c>
      <c r="CS20" s="57">
        <v>46.1</v>
      </c>
      <c r="CT20" s="56">
        <v>281</v>
      </c>
      <c r="CU20" s="56">
        <v>5065</v>
      </c>
      <c r="CV20" s="56">
        <v>17</v>
      </c>
      <c r="CW20" s="56"/>
      <c r="CX20" s="58">
        <v>47</v>
      </c>
      <c r="CY20" s="55">
        <v>119</v>
      </c>
      <c r="CZ20" s="56">
        <v>3464</v>
      </c>
      <c r="DA20" s="56">
        <v>3</v>
      </c>
      <c r="DB20" s="56">
        <v>42</v>
      </c>
      <c r="DC20" s="56">
        <v>11</v>
      </c>
      <c r="DD20" s="56">
        <v>5</v>
      </c>
      <c r="DE20" s="57">
        <v>10.8</v>
      </c>
      <c r="DF20" s="57">
        <v>285.10000000000002</v>
      </c>
      <c r="DG20" s="57">
        <v>6.27</v>
      </c>
      <c r="DH20" s="57">
        <v>79.8</v>
      </c>
      <c r="DI20" s="56">
        <v>0</v>
      </c>
      <c r="DJ20" s="56">
        <v>4520</v>
      </c>
      <c r="DK20" s="56">
        <v>0</v>
      </c>
      <c r="DL20" s="56"/>
      <c r="DM20" s="58">
        <v>43</v>
      </c>
    </row>
    <row r="21" spans="1:117" ht="15.75" customHeight="1" x14ac:dyDescent="0.2">
      <c r="A21" s="33">
        <v>19</v>
      </c>
      <c r="B21" s="34" t="s">
        <v>125</v>
      </c>
      <c r="C21" s="116">
        <v>4.9611111111111112</v>
      </c>
      <c r="D21" s="117" t="s">
        <v>458</v>
      </c>
      <c r="E21" s="37">
        <v>2</v>
      </c>
      <c r="F21" s="118">
        <v>35667</v>
      </c>
      <c r="G21" s="119">
        <v>27.687671232876713</v>
      </c>
      <c r="H21" s="39" t="s">
        <v>400</v>
      </c>
      <c r="I21" s="119">
        <v>21.67945205479452</v>
      </c>
      <c r="J21" s="120">
        <v>70</v>
      </c>
      <c r="K21" s="120">
        <v>211</v>
      </c>
      <c r="L21" s="120">
        <v>4.47</v>
      </c>
      <c r="M21" s="40">
        <v>218</v>
      </c>
      <c r="N21" s="121">
        <v>0</v>
      </c>
      <c r="O21" s="122">
        <v>0</v>
      </c>
      <c r="P21" s="122">
        <v>0.19919584520020103</v>
      </c>
      <c r="Q21" s="122">
        <v>0.10065432270639009</v>
      </c>
      <c r="R21" s="122">
        <v>0.14190450786876502</v>
      </c>
      <c r="S21" s="42">
        <v>0.17055017653448301</v>
      </c>
      <c r="T21" s="42">
        <v>0.17055017653448301</v>
      </c>
      <c r="U21" s="42">
        <v>2.5550421310138623E-2</v>
      </c>
      <c r="V21" s="42">
        <v>2.1568627450980392E-2</v>
      </c>
      <c r="W21" s="42">
        <v>2.3559524380559506E-2</v>
      </c>
      <c r="X21" s="43">
        <v>2.3559524380559506E-2</v>
      </c>
      <c r="Y21" s="44">
        <v>19.032876712328768</v>
      </c>
      <c r="Z21" s="45">
        <v>105.70179402390698</v>
      </c>
      <c r="AA21" s="45">
        <v>30.272040816326534</v>
      </c>
      <c r="AB21" s="45">
        <v>0.20930232558139536</v>
      </c>
      <c r="AC21" s="45">
        <v>6.2</v>
      </c>
      <c r="AD21" s="45">
        <v>57.2</v>
      </c>
      <c r="AE21" s="45">
        <v>3.65</v>
      </c>
      <c r="AF21" s="46">
        <v>40.9</v>
      </c>
      <c r="AG21" s="123">
        <v>3</v>
      </c>
      <c r="AH21" s="49">
        <v>2</v>
      </c>
      <c r="AI21" s="49">
        <v>8</v>
      </c>
      <c r="AJ21" s="49">
        <v>8</v>
      </c>
      <c r="AK21" s="49">
        <v>4</v>
      </c>
      <c r="AL21" s="49">
        <v>4</v>
      </c>
      <c r="AM21" s="49">
        <v>0</v>
      </c>
      <c r="AN21" s="49">
        <v>2</v>
      </c>
      <c r="AO21" s="49">
        <v>1</v>
      </c>
      <c r="AP21" s="124">
        <v>0</v>
      </c>
      <c r="AQ21" s="55">
        <v>0</v>
      </c>
      <c r="AR21" s="56">
        <v>3967</v>
      </c>
      <c r="AS21" s="56">
        <v>0</v>
      </c>
      <c r="AT21" s="56">
        <v>41</v>
      </c>
      <c r="AU21" s="56">
        <v>0</v>
      </c>
      <c r="AV21" s="56">
        <v>0</v>
      </c>
      <c r="AW21" s="57">
        <v>0</v>
      </c>
      <c r="AX21" s="57">
        <v>0</v>
      </c>
      <c r="AY21" s="57">
        <v>0</v>
      </c>
      <c r="AZ21" s="57">
        <v>0</v>
      </c>
      <c r="BA21" s="56">
        <v>0</v>
      </c>
      <c r="BB21" s="56">
        <v>3707</v>
      </c>
      <c r="BC21" s="56">
        <v>0</v>
      </c>
      <c r="BD21" s="56"/>
      <c r="BE21" s="58">
        <v>42</v>
      </c>
      <c r="BF21" s="55">
        <v>0</v>
      </c>
      <c r="BG21" s="56">
        <v>3188</v>
      </c>
      <c r="BH21" s="56">
        <v>0</v>
      </c>
      <c r="BI21" s="56">
        <v>39</v>
      </c>
      <c r="BJ21" s="56">
        <v>0</v>
      </c>
      <c r="BK21" s="56">
        <v>0</v>
      </c>
      <c r="BL21" s="57">
        <v>0</v>
      </c>
      <c r="BM21" s="57">
        <v>0</v>
      </c>
      <c r="BN21" s="57">
        <v>0</v>
      </c>
      <c r="BO21" s="57">
        <v>0</v>
      </c>
      <c r="BP21" s="56">
        <v>0</v>
      </c>
      <c r="BQ21" s="56">
        <v>2455</v>
      </c>
      <c r="BR21" s="56">
        <v>0</v>
      </c>
      <c r="BS21" s="56"/>
      <c r="BT21" s="58">
        <v>19</v>
      </c>
      <c r="BU21" s="55">
        <v>1098</v>
      </c>
      <c r="BV21" s="56">
        <v>3188</v>
      </c>
      <c r="BW21" s="56">
        <v>9</v>
      </c>
      <c r="BX21" s="56">
        <v>33</v>
      </c>
      <c r="BY21" s="56">
        <v>181</v>
      </c>
      <c r="BZ21" s="56">
        <v>47</v>
      </c>
      <c r="CA21" s="57">
        <v>6.1</v>
      </c>
      <c r="CB21" s="57">
        <v>75.8</v>
      </c>
      <c r="CC21" s="57">
        <v>3.17</v>
      </c>
      <c r="CD21" s="57">
        <v>36.299999999999997</v>
      </c>
      <c r="CE21" s="56">
        <v>91</v>
      </c>
      <c r="CF21" s="56">
        <v>2781</v>
      </c>
      <c r="CG21" s="56">
        <v>24</v>
      </c>
      <c r="CH21" s="56"/>
      <c r="CI21" s="58">
        <v>26</v>
      </c>
      <c r="CJ21" s="55">
        <v>629</v>
      </c>
      <c r="CK21" s="56">
        <v>3504</v>
      </c>
      <c r="CL21" s="56">
        <v>10</v>
      </c>
      <c r="CM21" s="56">
        <v>34</v>
      </c>
      <c r="CN21" s="56">
        <v>101</v>
      </c>
      <c r="CO21" s="56">
        <v>14</v>
      </c>
      <c r="CP21" s="57">
        <v>6.2</v>
      </c>
      <c r="CQ21" s="57">
        <v>49.4</v>
      </c>
      <c r="CR21" s="57">
        <v>3.65</v>
      </c>
      <c r="CS21" s="57">
        <v>40.9</v>
      </c>
      <c r="CT21" s="56">
        <v>94</v>
      </c>
      <c r="CU21" s="56">
        <v>3679</v>
      </c>
      <c r="CV21" s="56">
        <v>10</v>
      </c>
      <c r="CW21" s="56"/>
      <c r="CX21" s="58">
        <v>39</v>
      </c>
      <c r="CY21" s="55">
        <v>954</v>
      </c>
      <c r="CZ21" s="56">
        <v>2398</v>
      </c>
      <c r="DA21" s="56">
        <v>5</v>
      </c>
      <c r="DB21" s="56">
        <v>23</v>
      </c>
      <c r="DC21" s="56">
        <v>172</v>
      </c>
      <c r="DD21" s="56">
        <v>36</v>
      </c>
      <c r="DE21" s="57">
        <v>5.5</v>
      </c>
      <c r="DF21" s="57">
        <v>57.2</v>
      </c>
      <c r="DG21" s="57">
        <v>2.98</v>
      </c>
      <c r="DH21" s="57">
        <v>32.799999999999997</v>
      </c>
      <c r="DI21" s="56">
        <v>110</v>
      </c>
      <c r="DJ21" s="56">
        <v>5100</v>
      </c>
      <c r="DK21" s="56">
        <v>21</v>
      </c>
      <c r="DL21" s="56"/>
      <c r="DM21" s="58">
        <v>51</v>
      </c>
    </row>
    <row r="22" spans="1:117" ht="15.75" customHeight="1" x14ac:dyDescent="0.2">
      <c r="A22" s="33">
        <v>20</v>
      </c>
      <c r="B22" s="34" t="s">
        <v>108</v>
      </c>
      <c r="C22" s="116">
        <v>4.75</v>
      </c>
      <c r="D22" s="117" t="s">
        <v>459</v>
      </c>
      <c r="E22" s="37">
        <v>5</v>
      </c>
      <c r="F22" s="118">
        <v>35476</v>
      </c>
      <c r="G22" s="119">
        <v>28.210958904109589</v>
      </c>
      <c r="H22" s="39" t="s">
        <v>395</v>
      </c>
      <c r="I22" s="119">
        <v>22.202739726027396</v>
      </c>
      <c r="J22" s="120">
        <v>69</v>
      </c>
      <c r="K22" s="120">
        <v>205</v>
      </c>
      <c r="L22" s="120">
        <v>4.58</v>
      </c>
      <c r="M22" s="40">
        <v>234</v>
      </c>
      <c r="N22" s="121">
        <v>0</v>
      </c>
      <c r="O22" s="122">
        <v>0.25152671755725192</v>
      </c>
      <c r="P22" s="122">
        <v>0.23604814756917306</v>
      </c>
      <c r="Q22" s="122">
        <v>0.30525516979700246</v>
      </c>
      <c r="R22" s="122">
        <v>0.23204134366925064</v>
      </c>
      <c r="S22" s="42">
        <v>0.26864825673312653</v>
      </c>
      <c r="T22" s="42">
        <v>0.22835101822315754</v>
      </c>
      <c r="U22" s="42">
        <v>8.0304603669089647E-2</v>
      </c>
      <c r="V22" s="42">
        <v>2.3074617920287685E-2</v>
      </c>
      <c r="W22" s="42">
        <v>5.1689610794688666E-2</v>
      </c>
      <c r="X22" s="43">
        <v>4.3936169175485366E-2</v>
      </c>
      <c r="Y22" s="44">
        <v>18.550684931506851</v>
      </c>
      <c r="Z22" s="45">
        <v>93.179836636354054</v>
      </c>
      <c r="AA22" s="45">
        <v>30.269901281243438</v>
      </c>
      <c r="AB22" s="45">
        <v>0.17374517374517376</v>
      </c>
      <c r="AC22" s="45">
        <v>6.2</v>
      </c>
      <c r="AD22" s="45">
        <v>82.9</v>
      </c>
      <c r="AE22" s="45">
        <v>3.57</v>
      </c>
      <c r="AF22" s="46">
        <v>46</v>
      </c>
      <c r="AG22" s="123">
        <v>4</v>
      </c>
      <c r="AH22" s="49">
        <v>5</v>
      </c>
      <c r="AI22" s="49">
        <v>9</v>
      </c>
      <c r="AJ22" s="49">
        <v>2</v>
      </c>
      <c r="AK22" s="49">
        <v>2</v>
      </c>
      <c r="AL22" s="49">
        <v>4</v>
      </c>
      <c r="AM22" s="49">
        <v>2</v>
      </c>
      <c r="AN22" s="49">
        <v>2</v>
      </c>
      <c r="AO22" s="49">
        <v>1</v>
      </c>
      <c r="AP22" s="124">
        <v>0.25</v>
      </c>
      <c r="AQ22" s="55">
        <v>0</v>
      </c>
      <c r="AR22" s="56">
        <v>2640</v>
      </c>
      <c r="AS22" s="56">
        <v>0</v>
      </c>
      <c r="AT22" s="56">
        <v>23</v>
      </c>
      <c r="AU22" s="56">
        <v>0</v>
      </c>
      <c r="AV22" s="56">
        <v>0</v>
      </c>
      <c r="AW22" s="57">
        <v>0</v>
      </c>
      <c r="AX22" s="57">
        <v>0</v>
      </c>
      <c r="AY22" s="57">
        <v>0</v>
      </c>
      <c r="AZ22" s="57">
        <v>0</v>
      </c>
      <c r="BA22" s="56">
        <v>0</v>
      </c>
      <c r="BB22" s="56">
        <v>2801</v>
      </c>
      <c r="BC22" s="56">
        <v>0</v>
      </c>
      <c r="BD22" s="56"/>
      <c r="BE22" s="58">
        <v>19</v>
      </c>
      <c r="BF22" s="55">
        <v>1300</v>
      </c>
      <c r="BG22" s="56">
        <v>2130</v>
      </c>
      <c r="BH22" s="56">
        <v>14</v>
      </c>
      <c r="BI22" s="56">
        <v>27</v>
      </c>
      <c r="BJ22" s="56">
        <v>226</v>
      </c>
      <c r="BK22" s="56">
        <v>61</v>
      </c>
      <c r="BL22" s="57">
        <v>5.8</v>
      </c>
      <c r="BM22" s="57">
        <v>105.5</v>
      </c>
      <c r="BN22" s="57">
        <v>3.88</v>
      </c>
      <c r="BO22" s="57">
        <v>46.9</v>
      </c>
      <c r="BP22" s="56">
        <v>18</v>
      </c>
      <c r="BQ22" s="56">
        <v>3110</v>
      </c>
      <c r="BR22" s="56">
        <v>6</v>
      </c>
      <c r="BS22" s="56"/>
      <c r="BT22" s="58">
        <v>17</v>
      </c>
      <c r="BU22" s="55">
        <v>1373</v>
      </c>
      <c r="BV22" s="56">
        <v>2774</v>
      </c>
      <c r="BW22" s="56">
        <v>10</v>
      </c>
      <c r="BX22" s="56">
        <v>24</v>
      </c>
      <c r="BY22" s="56">
        <v>237</v>
      </c>
      <c r="BZ22" s="56">
        <v>45</v>
      </c>
      <c r="CA22" s="57">
        <v>5.8</v>
      </c>
      <c r="CB22" s="57">
        <v>57.4</v>
      </c>
      <c r="CC22" s="57">
        <v>2.94</v>
      </c>
      <c r="CD22" s="57">
        <v>27.2</v>
      </c>
      <c r="CE22" s="56">
        <v>137</v>
      </c>
      <c r="CF22" s="56">
        <v>3623</v>
      </c>
      <c r="CG22" s="56">
        <v>19</v>
      </c>
      <c r="CH22" s="56"/>
      <c r="CI22" s="58">
        <v>47</v>
      </c>
      <c r="CJ22" s="55">
        <v>1377</v>
      </c>
      <c r="CK22" s="56">
        <v>2382</v>
      </c>
      <c r="CL22" s="56">
        <v>21</v>
      </c>
      <c r="CM22" s="56">
        <v>37</v>
      </c>
      <c r="CN22" s="56">
        <v>222</v>
      </c>
      <c r="CO22" s="56">
        <v>44</v>
      </c>
      <c r="CP22" s="57">
        <v>6.2</v>
      </c>
      <c r="CQ22" s="57">
        <v>82.9</v>
      </c>
      <c r="CR22" s="57">
        <v>3.57</v>
      </c>
      <c r="CS22" s="57">
        <v>46</v>
      </c>
      <c r="CT22" s="56">
        <v>232</v>
      </c>
      <c r="CU22" s="56">
        <v>2889</v>
      </c>
      <c r="CV22" s="56">
        <v>19</v>
      </c>
      <c r="CW22" s="56"/>
      <c r="CX22" s="58">
        <v>19</v>
      </c>
      <c r="CY22" s="55">
        <v>1270</v>
      </c>
      <c r="CZ22" s="56">
        <v>2468</v>
      </c>
      <c r="DA22" s="56">
        <v>12</v>
      </c>
      <c r="DB22" s="56">
        <v>26</v>
      </c>
      <c r="DC22" s="56">
        <v>259</v>
      </c>
      <c r="DD22" s="56">
        <v>45</v>
      </c>
      <c r="DE22" s="57">
        <v>4.9000000000000004</v>
      </c>
      <c r="DF22" s="57">
        <v>48.1</v>
      </c>
      <c r="DG22" s="57">
        <v>2.85</v>
      </c>
      <c r="DH22" s="57">
        <v>28.7</v>
      </c>
      <c r="DI22" s="56">
        <v>77</v>
      </c>
      <c r="DJ22" s="56">
        <v>3337</v>
      </c>
      <c r="DK22" s="56">
        <v>21</v>
      </c>
      <c r="DL22" s="56"/>
      <c r="DM22" s="58">
        <v>19</v>
      </c>
    </row>
    <row r="23" spans="1:117" ht="15.75" customHeight="1" x14ac:dyDescent="0.2">
      <c r="A23" s="33">
        <v>21</v>
      </c>
      <c r="B23" s="34" t="s">
        <v>121</v>
      </c>
      <c r="C23" s="116">
        <v>4.4388888888888891</v>
      </c>
      <c r="D23" s="117" t="s">
        <v>433</v>
      </c>
      <c r="E23" s="37">
        <v>2</v>
      </c>
      <c r="F23" s="118">
        <v>35436</v>
      </c>
      <c r="G23" s="119">
        <v>28.32054794520548</v>
      </c>
      <c r="H23" s="39" t="s">
        <v>395</v>
      </c>
      <c r="I23" s="119">
        <v>22.312328767123287</v>
      </c>
      <c r="J23" s="120">
        <v>71</v>
      </c>
      <c r="K23" s="120">
        <v>212</v>
      </c>
      <c r="L23" s="120">
        <v>4.57</v>
      </c>
      <c r="M23" s="40">
        <v>194</v>
      </c>
      <c r="N23" s="121">
        <v>0</v>
      </c>
      <c r="O23" s="122">
        <v>1.3854527461652647E-2</v>
      </c>
      <c r="P23" s="122">
        <v>4.3105168629016165E-2</v>
      </c>
      <c r="Q23" s="122">
        <v>6.4012356272524454E-2</v>
      </c>
      <c r="R23" s="122">
        <v>0.19716832721552177</v>
      </c>
      <c r="S23" s="42">
        <v>0.19716832721552177</v>
      </c>
      <c r="T23" s="42">
        <v>0.19716832721552177</v>
      </c>
      <c r="U23" s="42">
        <v>5.5889939810834051E-3</v>
      </c>
      <c r="V23" s="42">
        <v>3.9737077980280845E-2</v>
      </c>
      <c r="W23" s="42">
        <v>3.9737077980280845E-2</v>
      </c>
      <c r="X23" s="43">
        <v>3.9737077980280845E-2</v>
      </c>
      <c r="Y23" s="44">
        <v>21.663013698630138</v>
      </c>
      <c r="Z23" s="45">
        <v>97.20778701646374</v>
      </c>
      <c r="AA23" s="45">
        <v>29.564768895060503</v>
      </c>
      <c r="AB23" s="45">
        <v>0.12658227848101267</v>
      </c>
      <c r="AC23" s="45">
        <v>9.1999999999999993</v>
      </c>
      <c r="AD23" s="45">
        <v>46</v>
      </c>
      <c r="AE23" s="45">
        <v>4.92</v>
      </c>
      <c r="AF23" s="46">
        <v>51.1</v>
      </c>
      <c r="AG23" s="123">
        <v>3</v>
      </c>
      <c r="AH23" s="49">
        <v>4</v>
      </c>
      <c r="AI23" s="49">
        <v>2</v>
      </c>
      <c r="AJ23" s="49">
        <v>4</v>
      </c>
      <c r="AK23" s="49">
        <v>0</v>
      </c>
      <c r="AL23" s="49">
        <v>9</v>
      </c>
      <c r="AM23" s="49">
        <v>0</v>
      </c>
      <c r="AN23" s="49">
        <v>8</v>
      </c>
      <c r="AO23" s="49">
        <v>2</v>
      </c>
      <c r="AP23" s="124">
        <v>0</v>
      </c>
      <c r="AQ23" s="55">
        <v>0</v>
      </c>
      <c r="AR23" s="56">
        <v>2073</v>
      </c>
      <c r="AS23" s="56">
        <v>0</v>
      </c>
      <c r="AT23" s="56">
        <v>24</v>
      </c>
      <c r="AU23" s="56">
        <v>0</v>
      </c>
      <c r="AV23" s="56">
        <v>0</v>
      </c>
      <c r="AW23" s="57">
        <v>0</v>
      </c>
      <c r="AX23" s="57">
        <v>0</v>
      </c>
      <c r="AY23" s="57">
        <v>0</v>
      </c>
      <c r="AZ23" s="57">
        <v>0</v>
      </c>
      <c r="BA23" s="56">
        <v>0</v>
      </c>
      <c r="BB23" s="56">
        <v>3711</v>
      </c>
      <c r="BC23" s="56">
        <v>0</v>
      </c>
      <c r="BD23" s="56"/>
      <c r="BE23" s="58">
        <v>30</v>
      </c>
      <c r="BF23" s="55">
        <v>84</v>
      </c>
      <c r="BG23" s="56">
        <v>2699</v>
      </c>
      <c r="BH23" s="56">
        <v>1</v>
      </c>
      <c r="BI23" s="56">
        <v>29</v>
      </c>
      <c r="BJ23" s="56">
        <v>21</v>
      </c>
      <c r="BK23" s="56">
        <v>2</v>
      </c>
      <c r="BL23" s="57">
        <v>4</v>
      </c>
      <c r="BM23" s="57">
        <v>21.3</v>
      </c>
      <c r="BN23" s="57">
        <v>2.2400000000000002</v>
      </c>
      <c r="BO23" s="57">
        <v>0</v>
      </c>
      <c r="BP23" s="56">
        <v>0</v>
      </c>
      <c r="BQ23" s="56">
        <v>3364</v>
      </c>
      <c r="BR23" s="56">
        <v>0</v>
      </c>
      <c r="BS23" s="56"/>
      <c r="BT23" s="58">
        <v>25</v>
      </c>
      <c r="BU23" s="55">
        <v>200</v>
      </c>
      <c r="BV23" s="56">
        <v>1960</v>
      </c>
      <c r="BW23" s="56">
        <v>3</v>
      </c>
      <c r="BX23" s="56">
        <v>18</v>
      </c>
      <c r="BY23" s="56">
        <v>39</v>
      </c>
      <c r="BZ23" s="56">
        <v>8</v>
      </c>
      <c r="CA23" s="57">
        <v>5.0999999999999996</v>
      </c>
      <c r="CB23" s="57">
        <v>53</v>
      </c>
      <c r="CC23" s="57">
        <v>2.85</v>
      </c>
      <c r="CD23" s="57">
        <v>41</v>
      </c>
      <c r="CE23" s="56">
        <v>16</v>
      </c>
      <c r="CF23" s="56">
        <v>3051</v>
      </c>
      <c r="CG23" s="56">
        <v>4</v>
      </c>
      <c r="CH23" s="56"/>
      <c r="CI23" s="58">
        <v>27</v>
      </c>
      <c r="CJ23" s="55">
        <v>360</v>
      </c>
      <c r="CK23" s="56">
        <v>3501</v>
      </c>
      <c r="CL23" s="56">
        <v>4</v>
      </c>
      <c r="CM23" s="56">
        <v>35</v>
      </c>
      <c r="CN23" s="56">
        <v>39</v>
      </c>
      <c r="CO23" s="56">
        <v>3</v>
      </c>
      <c r="CP23" s="57">
        <v>9.1999999999999993</v>
      </c>
      <c r="CQ23" s="57">
        <v>36</v>
      </c>
      <c r="CR23" s="57">
        <v>4.92</v>
      </c>
      <c r="CS23" s="57">
        <v>51.1</v>
      </c>
      <c r="CT23" s="56">
        <v>13</v>
      </c>
      <c r="CU23" s="56">
        <v>2326</v>
      </c>
      <c r="CV23" s="56">
        <v>2</v>
      </c>
      <c r="CW23" s="56"/>
      <c r="CX23" s="58">
        <v>20</v>
      </c>
      <c r="CY23" s="55">
        <v>995</v>
      </c>
      <c r="CZ23" s="56">
        <v>2374</v>
      </c>
      <c r="DA23" s="56">
        <v>12</v>
      </c>
      <c r="DB23" s="56">
        <v>27</v>
      </c>
      <c r="DC23" s="56">
        <v>158</v>
      </c>
      <c r="DD23" s="56">
        <v>20</v>
      </c>
      <c r="DE23" s="57">
        <v>6.3</v>
      </c>
      <c r="DF23" s="57">
        <v>46</v>
      </c>
      <c r="DG23" s="57">
        <v>3.48</v>
      </c>
      <c r="DH23" s="57">
        <v>49.4</v>
      </c>
      <c r="DI23" s="56">
        <v>133</v>
      </c>
      <c r="DJ23" s="56">
        <v>3347</v>
      </c>
      <c r="DK23" s="56">
        <v>16</v>
      </c>
      <c r="DL23" s="56"/>
      <c r="DM23" s="58">
        <v>23</v>
      </c>
    </row>
    <row r="24" spans="1:117" ht="15.75" customHeight="1" x14ac:dyDescent="0.2">
      <c r="A24" s="33">
        <v>22</v>
      </c>
      <c r="B24" s="34" t="s">
        <v>116</v>
      </c>
      <c r="C24" s="116">
        <v>4.0333333333333341</v>
      </c>
      <c r="D24" s="117" t="s">
        <v>452</v>
      </c>
      <c r="E24" s="37">
        <v>10</v>
      </c>
      <c r="F24" s="118">
        <v>35369</v>
      </c>
      <c r="G24" s="119">
        <v>28.504109589041096</v>
      </c>
      <c r="H24" s="39" t="s">
        <v>400</v>
      </c>
      <c r="I24" s="119">
        <v>22.495890410958904</v>
      </c>
      <c r="J24" s="120">
        <v>70</v>
      </c>
      <c r="K24" s="120">
        <v>204</v>
      </c>
      <c r="L24" s="120">
        <v>4.37</v>
      </c>
      <c r="M24" s="40">
        <v>222</v>
      </c>
      <c r="N24" s="121">
        <v>0</v>
      </c>
      <c r="O24" s="122">
        <v>0</v>
      </c>
      <c r="P24" s="122">
        <v>3.4735300272023435E-2</v>
      </c>
      <c r="Q24" s="122">
        <v>5.8047871578042136E-2</v>
      </c>
      <c r="R24" s="122">
        <v>0.1771667246780369</v>
      </c>
      <c r="S24" s="42">
        <v>0.1771667246780369</v>
      </c>
      <c r="T24" s="42">
        <v>0.10630003480682214</v>
      </c>
      <c r="U24" s="42">
        <v>2.0113979215554811E-2</v>
      </c>
      <c r="V24" s="42">
        <v>5.8368495077355836E-2</v>
      </c>
      <c r="W24" s="42">
        <v>5.8368495077355836E-2</v>
      </c>
      <c r="X24" s="43">
        <v>3.5021097046413499E-2</v>
      </c>
      <c r="Y24" s="44">
        <v>21.846575342465755</v>
      </c>
      <c r="Z24" s="45">
        <v>111.8753521122639</v>
      </c>
      <c r="AA24" s="45">
        <v>29.267755102040816</v>
      </c>
      <c r="AB24" s="45">
        <v>0.24812030075187969</v>
      </c>
      <c r="AC24" s="45">
        <v>6.4</v>
      </c>
      <c r="AD24" s="45">
        <v>92.7</v>
      </c>
      <c r="AE24" s="45">
        <v>3.92</v>
      </c>
      <c r="AF24" s="46">
        <v>46.5</v>
      </c>
      <c r="AG24" s="123">
        <v>0</v>
      </c>
      <c r="AH24" s="49">
        <v>3</v>
      </c>
      <c r="AI24" s="49">
        <v>2</v>
      </c>
      <c r="AJ24" s="49">
        <v>9</v>
      </c>
      <c r="AK24" s="49">
        <v>6</v>
      </c>
      <c r="AL24" s="49">
        <v>4</v>
      </c>
      <c r="AM24" s="49">
        <v>3</v>
      </c>
      <c r="AN24" s="49">
        <v>4</v>
      </c>
      <c r="AO24" s="49">
        <v>1</v>
      </c>
      <c r="AP24" s="124">
        <v>0.5</v>
      </c>
      <c r="AQ24" s="55">
        <v>0</v>
      </c>
      <c r="AR24" s="56">
        <v>1963</v>
      </c>
      <c r="AS24" s="56">
        <v>0</v>
      </c>
      <c r="AT24" s="56">
        <v>14</v>
      </c>
      <c r="AU24" s="56">
        <v>0</v>
      </c>
      <c r="AV24" s="56">
        <v>0</v>
      </c>
      <c r="AW24" s="57">
        <v>0</v>
      </c>
      <c r="AX24" s="57">
        <v>0</v>
      </c>
      <c r="AY24" s="57">
        <v>0</v>
      </c>
      <c r="AZ24" s="57">
        <v>0</v>
      </c>
      <c r="BA24" s="56">
        <v>0</v>
      </c>
      <c r="BB24" s="56">
        <v>2394</v>
      </c>
      <c r="BC24" s="56">
        <v>0</v>
      </c>
      <c r="BD24" s="56"/>
      <c r="BE24" s="58">
        <v>18</v>
      </c>
      <c r="BF24" s="55">
        <v>0</v>
      </c>
      <c r="BG24" s="56">
        <v>1961</v>
      </c>
      <c r="BH24" s="56">
        <v>0</v>
      </c>
      <c r="BI24" s="56">
        <v>15</v>
      </c>
      <c r="BJ24" s="56">
        <v>0</v>
      </c>
      <c r="BK24" s="56">
        <v>0</v>
      </c>
      <c r="BL24" s="57">
        <v>0</v>
      </c>
      <c r="BM24" s="57">
        <v>0</v>
      </c>
      <c r="BN24" s="57">
        <v>0</v>
      </c>
      <c r="BO24" s="57">
        <v>0</v>
      </c>
      <c r="BP24" s="56">
        <v>0</v>
      </c>
      <c r="BQ24" s="56">
        <v>2557</v>
      </c>
      <c r="BR24" s="56">
        <v>0</v>
      </c>
      <c r="BS24" s="56"/>
      <c r="BT24" s="58">
        <v>12</v>
      </c>
      <c r="BU24" s="55">
        <v>145</v>
      </c>
      <c r="BV24" s="56">
        <v>2258</v>
      </c>
      <c r="BW24" s="56">
        <v>1</v>
      </c>
      <c r="BX24" s="56">
        <v>31</v>
      </c>
      <c r="BY24" s="56">
        <v>42</v>
      </c>
      <c r="BZ24" s="56">
        <v>5</v>
      </c>
      <c r="CA24" s="57">
        <v>3.5</v>
      </c>
      <c r="CB24" s="57">
        <v>50.3</v>
      </c>
      <c r="CC24" s="57">
        <v>2.95</v>
      </c>
      <c r="CD24" s="57">
        <v>15.2</v>
      </c>
      <c r="CE24" s="56">
        <v>21</v>
      </c>
      <c r="CF24" s="56">
        <v>2521</v>
      </c>
      <c r="CG24" s="56">
        <v>5</v>
      </c>
      <c r="CH24" s="56"/>
      <c r="CI24" s="58">
        <v>9</v>
      </c>
      <c r="CJ24" s="55">
        <v>345</v>
      </c>
      <c r="CK24" s="56">
        <v>3994</v>
      </c>
      <c r="CL24" s="56">
        <v>2</v>
      </c>
      <c r="CM24" s="56">
        <v>52</v>
      </c>
      <c r="CN24" s="56">
        <v>56</v>
      </c>
      <c r="CO24" s="56">
        <v>6</v>
      </c>
      <c r="CP24" s="57">
        <v>6.2</v>
      </c>
      <c r="CQ24" s="57">
        <v>27.7</v>
      </c>
      <c r="CR24" s="57">
        <v>2.54</v>
      </c>
      <c r="CS24" s="57">
        <v>41.2</v>
      </c>
      <c r="CT24" s="56">
        <v>60</v>
      </c>
      <c r="CU24" s="56">
        <v>2983</v>
      </c>
      <c r="CV24" s="56">
        <v>8</v>
      </c>
      <c r="CW24" s="56"/>
      <c r="CX24" s="58">
        <v>21</v>
      </c>
      <c r="CY24" s="55">
        <v>852</v>
      </c>
      <c r="CZ24" s="56">
        <v>2902</v>
      </c>
      <c r="DA24" s="56">
        <v>8</v>
      </c>
      <c r="DB24" s="56">
        <v>35</v>
      </c>
      <c r="DC24" s="56">
        <v>133</v>
      </c>
      <c r="DD24" s="56">
        <v>33</v>
      </c>
      <c r="DE24" s="57">
        <v>6.4</v>
      </c>
      <c r="DF24" s="57">
        <v>92.7</v>
      </c>
      <c r="DG24" s="57">
        <v>3.92</v>
      </c>
      <c r="DH24" s="57">
        <v>46.5</v>
      </c>
      <c r="DI24" s="56">
        <v>166</v>
      </c>
      <c r="DJ24" s="56">
        <v>2844</v>
      </c>
      <c r="DK24" s="56">
        <v>11</v>
      </c>
      <c r="DL24" s="56"/>
      <c r="DM24" s="58">
        <v>14</v>
      </c>
    </row>
    <row r="25" spans="1:117" ht="15.75" customHeight="1" x14ac:dyDescent="0.2">
      <c r="A25" s="33">
        <v>23</v>
      </c>
      <c r="B25" s="34" t="s">
        <v>119</v>
      </c>
      <c r="C25" s="116">
        <v>2.7444444444444445</v>
      </c>
      <c r="D25" s="117" t="s">
        <v>460</v>
      </c>
      <c r="E25" s="37">
        <v>6</v>
      </c>
      <c r="F25" s="118">
        <v>35368</v>
      </c>
      <c r="G25" s="119">
        <v>28.506849315068493</v>
      </c>
      <c r="H25" s="39" t="s">
        <v>395</v>
      </c>
      <c r="I25" s="119">
        <v>22.4986301369863</v>
      </c>
      <c r="J25" s="120">
        <v>71</v>
      </c>
      <c r="K25" s="120">
        <v>220</v>
      </c>
      <c r="L25" s="120">
        <v>4.45</v>
      </c>
      <c r="M25" s="40">
        <v>140</v>
      </c>
      <c r="N25" s="121">
        <v>0</v>
      </c>
      <c r="O25" s="122">
        <v>3.9345539540319441E-2</v>
      </c>
      <c r="P25" s="122">
        <v>0.16580310880829016</v>
      </c>
      <c r="Q25" s="122">
        <v>0.13793103448275862</v>
      </c>
      <c r="R25" s="122">
        <v>0.21656649135987979</v>
      </c>
      <c r="S25" s="42">
        <v>0.21656649135987979</v>
      </c>
      <c r="T25" s="42">
        <v>0.16242486851990984</v>
      </c>
      <c r="U25" s="42">
        <v>2.2914757103574702E-2</v>
      </c>
      <c r="V25" s="42">
        <v>1.5771913861085837E-2</v>
      </c>
      <c r="W25" s="42">
        <v>1.9343335482330269E-2</v>
      </c>
      <c r="X25" s="43">
        <v>1.4507501611747702E-2</v>
      </c>
      <c r="Y25" s="44">
        <v>19.852054794520548</v>
      </c>
      <c r="Z25" s="45">
        <v>112.20510915445304</v>
      </c>
      <c r="AA25" s="45">
        <v>30.68042055147788</v>
      </c>
      <c r="AB25" s="45">
        <v>0.14761904761904762</v>
      </c>
      <c r="AC25" s="45">
        <v>5.2</v>
      </c>
      <c r="AD25" s="45">
        <v>49</v>
      </c>
      <c r="AE25" s="45">
        <v>3.34</v>
      </c>
      <c r="AF25" s="46">
        <v>39.9</v>
      </c>
      <c r="AG25" s="123">
        <v>2</v>
      </c>
      <c r="AH25" s="49">
        <v>1</v>
      </c>
      <c r="AI25" s="49">
        <v>5</v>
      </c>
      <c r="AJ25" s="49">
        <v>9</v>
      </c>
      <c r="AK25" s="49">
        <v>1</v>
      </c>
      <c r="AL25" s="49">
        <v>0</v>
      </c>
      <c r="AM25" s="49">
        <v>0</v>
      </c>
      <c r="AN25" s="49">
        <v>1</v>
      </c>
      <c r="AO25" s="49">
        <v>3</v>
      </c>
      <c r="AP25" s="124">
        <v>0</v>
      </c>
      <c r="AQ25" s="55">
        <v>0</v>
      </c>
      <c r="AR25" s="56">
        <v>1293</v>
      </c>
      <c r="AS25" s="56">
        <v>0</v>
      </c>
      <c r="AT25" s="56">
        <v>11</v>
      </c>
      <c r="AU25" s="56">
        <v>0</v>
      </c>
      <c r="AV25" s="56">
        <v>0</v>
      </c>
      <c r="AW25" s="57">
        <v>0</v>
      </c>
      <c r="AX25" s="57">
        <v>0</v>
      </c>
      <c r="AY25" s="57">
        <v>0</v>
      </c>
      <c r="AZ25" s="57">
        <v>0</v>
      </c>
      <c r="BA25" s="56">
        <v>0</v>
      </c>
      <c r="BB25" s="56">
        <v>2408</v>
      </c>
      <c r="BC25" s="56">
        <v>0</v>
      </c>
      <c r="BD25" s="56"/>
      <c r="BE25" s="58">
        <v>13</v>
      </c>
      <c r="BF25" s="55">
        <v>195</v>
      </c>
      <c r="BG25" s="56">
        <v>2096</v>
      </c>
      <c r="BH25" s="56">
        <v>2</v>
      </c>
      <c r="BI25" s="56">
        <v>25</v>
      </c>
      <c r="BJ25" s="56">
        <v>51</v>
      </c>
      <c r="BK25" s="56">
        <v>9</v>
      </c>
      <c r="BL25" s="57">
        <v>3.8</v>
      </c>
      <c r="BM25" s="57">
        <v>43.3</v>
      </c>
      <c r="BN25" s="57">
        <v>2.5499999999999998</v>
      </c>
      <c r="BO25" s="57">
        <v>16.399999999999999</v>
      </c>
      <c r="BP25" s="56">
        <v>7</v>
      </c>
      <c r="BQ25" s="56">
        <v>3038</v>
      </c>
      <c r="BR25" s="56">
        <v>2</v>
      </c>
      <c r="BS25" s="56"/>
      <c r="BT25" s="58">
        <v>20</v>
      </c>
      <c r="BU25" s="55">
        <v>914</v>
      </c>
      <c r="BV25" s="56">
        <v>2466</v>
      </c>
      <c r="BW25" s="56">
        <v>14</v>
      </c>
      <c r="BX25" s="56">
        <v>31</v>
      </c>
      <c r="BY25" s="56">
        <v>155</v>
      </c>
      <c r="BZ25" s="56">
        <v>33</v>
      </c>
      <c r="CA25" s="57">
        <v>5.9</v>
      </c>
      <c r="CB25" s="57">
        <v>78.099999999999994</v>
      </c>
      <c r="CC25" s="57">
        <v>3.7</v>
      </c>
      <c r="CD25" s="57">
        <v>44.6</v>
      </c>
      <c r="CE25" s="56">
        <v>46</v>
      </c>
      <c r="CF25" s="56">
        <v>3324</v>
      </c>
      <c r="CG25" s="56">
        <v>6</v>
      </c>
      <c r="CH25" s="56"/>
      <c r="CI25" s="58">
        <v>22</v>
      </c>
      <c r="CJ25" s="55">
        <v>621</v>
      </c>
      <c r="CK25" s="56">
        <v>1773</v>
      </c>
      <c r="CL25" s="56">
        <v>5</v>
      </c>
      <c r="CM25" s="56">
        <v>15</v>
      </c>
      <c r="CN25" s="56">
        <v>157</v>
      </c>
      <c r="CO25" s="56">
        <v>18</v>
      </c>
      <c r="CP25" s="57">
        <v>4</v>
      </c>
      <c r="CQ25" s="57">
        <v>28.9</v>
      </c>
      <c r="CR25" s="57">
        <v>2.25</v>
      </c>
      <c r="CS25" s="57">
        <v>37</v>
      </c>
      <c r="CT25" s="56">
        <v>75</v>
      </c>
      <c r="CU25" s="56">
        <v>3273</v>
      </c>
      <c r="CV25" s="56">
        <v>14</v>
      </c>
      <c r="CW25" s="56"/>
      <c r="CX25" s="58">
        <v>21</v>
      </c>
      <c r="CY25" s="55">
        <v>1101</v>
      </c>
      <c r="CZ25" s="56">
        <v>2027</v>
      </c>
      <c r="DA25" s="56">
        <v>13</v>
      </c>
      <c r="DB25" s="56">
        <v>28</v>
      </c>
      <c r="DC25" s="56">
        <v>210</v>
      </c>
      <c r="DD25" s="56">
        <v>31</v>
      </c>
      <c r="DE25" s="57">
        <v>5.2</v>
      </c>
      <c r="DF25" s="57">
        <v>49</v>
      </c>
      <c r="DG25" s="57">
        <v>3.34</v>
      </c>
      <c r="DH25" s="57">
        <v>39.9</v>
      </c>
      <c r="DI25" s="56">
        <v>52</v>
      </c>
      <c r="DJ25" s="56">
        <v>3297</v>
      </c>
      <c r="DK25" s="56">
        <v>8</v>
      </c>
      <c r="DL25" s="56"/>
      <c r="DM25" s="58">
        <v>20</v>
      </c>
    </row>
    <row r="26" spans="1:117" ht="15.75" customHeight="1" x14ac:dyDescent="0.2">
      <c r="A26" s="60">
        <v>24</v>
      </c>
      <c r="B26" s="62" t="s">
        <v>370</v>
      </c>
      <c r="C26" s="132">
        <v>1.677777777777778</v>
      </c>
      <c r="D26" s="133" t="s">
        <v>461</v>
      </c>
      <c r="E26" s="66">
        <v>2</v>
      </c>
      <c r="F26" s="134">
        <v>35323</v>
      </c>
      <c r="G26" s="135">
        <v>28.63013698630137</v>
      </c>
      <c r="H26" s="68" t="s">
        <v>395</v>
      </c>
      <c r="I26" s="135">
        <v>22.621917808219177</v>
      </c>
      <c r="J26" s="136">
        <v>72</v>
      </c>
      <c r="K26" s="136">
        <v>233</v>
      </c>
      <c r="L26" s="136">
        <v>4.76</v>
      </c>
      <c r="M26" s="69">
        <v>0</v>
      </c>
      <c r="N26" s="138">
        <v>0</v>
      </c>
      <c r="O26" s="139">
        <v>0.13263189093064612</v>
      </c>
      <c r="P26" s="139">
        <v>0.23818565400843883</v>
      </c>
      <c r="Q26" s="139">
        <v>0.20915216170690623</v>
      </c>
      <c r="R26" s="139">
        <v>7.9847053531264062E-2</v>
      </c>
      <c r="S26" s="71">
        <v>0.15901635376985146</v>
      </c>
      <c r="T26" s="71">
        <v>0.15901635376985146</v>
      </c>
      <c r="U26" s="71">
        <v>5.2187589362310556E-2</v>
      </c>
      <c r="V26" s="71">
        <v>3.3644992208528124E-2</v>
      </c>
      <c r="W26" s="71">
        <v>4.2916290785419337E-2</v>
      </c>
      <c r="X26" s="72">
        <v>4.2916290785419337E-2</v>
      </c>
      <c r="Y26" s="73">
        <v>19.975342465753425</v>
      </c>
      <c r="Z26" s="74">
        <v>90.773296154718892</v>
      </c>
      <c r="AA26" s="74">
        <v>31.597029320987652</v>
      </c>
      <c r="AB26" s="74">
        <v>0.11538461538461539</v>
      </c>
      <c r="AC26" s="74">
        <v>4.5</v>
      </c>
      <c r="AD26" s="74">
        <v>57</v>
      </c>
      <c r="AE26" s="74">
        <v>3.07</v>
      </c>
      <c r="AF26" s="75">
        <v>29.7</v>
      </c>
      <c r="AG26" s="140">
        <v>2</v>
      </c>
      <c r="AH26" s="78">
        <v>4</v>
      </c>
      <c r="AI26" s="78">
        <v>5</v>
      </c>
      <c r="AJ26" s="78">
        <v>2</v>
      </c>
      <c r="AK26" s="78">
        <v>0</v>
      </c>
      <c r="AL26" s="78">
        <v>0</v>
      </c>
      <c r="AM26" s="78">
        <v>0</v>
      </c>
      <c r="AN26" s="78">
        <v>0</v>
      </c>
      <c r="AO26" s="78">
        <v>0</v>
      </c>
      <c r="AP26" s="141">
        <v>0</v>
      </c>
      <c r="AQ26" s="80">
        <v>0</v>
      </c>
      <c r="AR26" s="81">
        <v>2640</v>
      </c>
      <c r="AS26" s="81">
        <v>0</v>
      </c>
      <c r="AT26" s="81">
        <v>23</v>
      </c>
      <c r="AU26" s="81">
        <v>29</v>
      </c>
      <c r="AV26" s="81">
        <v>10</v>
      </c>
      <c r="AW26" s="82">
        <v>0</v>
      </c>
      <c r="AX26" s="82">
        <v>0</v>
      </c>
      <c r="AY26" s="82">
        <v>0</v>
      </c>
      <c r="AZ26" s="82">
        <v>0</v>
      </c>
      <c r="BA26" s="81">
        <v>0</v>
      </c>
      <c r="BB26" s="81">
        <v>2801</v>
      </c>
      <c r="BC26" s="81">
        <v>0</v>
      </c>
      <c r="BD26" s="81"/>
      <c r="BE26" s="83">
        <v>19</v>
      </c>
      <c r="BF26" s="80">
        <v>701</v>
      </c>
      <c r="BG26" s="81">
        <v>2119.6</v>
      </c>
      <c r="BH26" s="81">
        <v>11</v>
      </c>
      <c r="BI26" s="81">
        <v>28</v>
      </c>
      <c r="BJ26" s="81">
        <v>146</v>
      </c>
      <c r="BK26" s="81">
        <v>38</v>
      </c>
      <c r="BL26" s="82">
        <v>4.8</v>
      </c>
      <c r="BM26" s="82">
        <v>86.4</v>
      </c>
      <c r="BN26" s="82">
        <v>3.22</v>
      </c>
      <c r="BO26" s="82">
        <v>38.9</v>
      </c>
      <c r="BP26" s="81">
        <v>15</v>
      </c>
      <c r="BQ26" s="81">
        <v>3278.7999999999997</v>
      </c>
      <c r="BR26" s="81">
        <v>3</v>
      </c>
      <c r="BS26" s="81"/>
      <c r="BT26" s="83">
        <v>18</v>
      </c>
      <c r="BU26" s="80">
        <v>982</v>
      </c>
      <c r="BV26" s="81">
        <v>2072.3999999999996</v>
      </c>
      <c r="BW26" s="81">
        <v>6</v>
      </c>
      <c r="BX26" s="81">
        <v>25</v>
      </c>
      <c r="BY26" s="81">
        <v>184</v>
      </c>
      <c r="BZ26" s="81">
        <v>33</v>
      </c>
      <c r="CA26" s="82">
        <v>5.3</v>
      </c>
      <c r="CB26" s="82">
        <v>72.900000000000006</v>
      </c>
      <c r="CC26" s="82">
        <v>3.72</v>
      </c>
      <c r="CD26" s="82">
        <v>38.6</v>
      </c>
      <c r="CE26" s="81">
        <v>147</v>
      </c>
      <c r="CF26" s="81">
        <v>2667.6000000000004</v>
      </c>
      <c r="CG26" s="81">
        <v>10</v>
      </c>
      <c r="CH26" s="81"/>
      <c r="CI26" s="83">
        <v>48</v>
      </c>
      <c r="CJ26" s="80">
        <v>897</v>
      </c>
      <c r="CK26" s="81">
        <v>2189.2000000000003</v>
      </c>
      <c r="CL26" s="81">
        <v>8</v>
      </c>
      <c r="CM26" s="81">
        <v>38</v>
      </c>
      <c r="CN26" s="81">
        <v>201</v>
      </c>
      <c r="CO26" s="81">
        <v>36</v>
      </c>
      <c r="CP26" s="82">
        <v>4.5</v>
      </c>
      <c r="CQ26" s="82">
        <v>57</v>
      </c>
      <c r="CR26" s="82">
        <v>3.07</v>
      </c>
      <c r="CS26" s="82">
        <v>29.7</v>
      </c>
      <c r="CT26" s="81">
        <v>146</v>
      </c>
      <c r="CU26" s="81">
        <v>2797.6</v>
      </c>
      <c r="CV26" s="81">
        <v>20</v>
      </c>
      <c r="CW26" s="81"/>
      <c r="CX26" s="83">
        <v>20</v>
      </c>
      <c r="CY26" s="80">
        <v>260</v>
      </c>
      <c r="CZ26" s="81">
        <v>1622.3999999999999</v>
      </c>
      <c r="DA26" s="81">
        <v>0</v>
      </c>
      <c r="DB26" s="81">
        <v>27</v>
      </c>
      <c r="DC26" s="81">
        <v>78</v>
      </c>
      <c r="DD26" s="81">
        <v>9</v>
      </c>
      <c r="DE26" s="82">
        <v>3.3</v>
      </c>
      <c r="DF26" s="82">
        <v>31.5</v>
      </c>
      <c r="DG26" s="82">
        <v>2.31</v>
      </c>
      <c r="DH26" s="82">
        <v>0</v>
      </c>
      <c r="DI26" s="81">
        <v>95</v>
      </c>
      <c r="DJ26" s="81">
        <v>2823.6</v>
      </c>
      <c r="DK26" s="81">
        <v>10</v>
      </c>
      <c r="DL26" s="81"/>
      <c r="DM26" s="83">
        <v>20</v>
      </c>
    </row>
    <row r="27" spans="1:117" ht="15.75" customHeight="1" x14ac:dyDescent="0.2"/>
    <row r="28" spans="1:117" ht="15.75" customHeight="1" x14ac:dyDescent="0.2"/>
    <row r="29" spans="1:117" ht="15.75" customHeight="1" x14ac:dyDescent="0.2"/>
    <row r="30" spans="1:117" ht="15.75" customHeight="1" x14ac:dyDescent="0.2"/>
    <row r="31" spans="1:117" ht="15.75" customHeight="1" x14ac:dyDescent="0.2"/>
    <row r="32" spans="1:1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DM2" xr:uid="{00000000-0009-0000-0000-000007000000}"/>
  <mergeCells count="10">
    <mergeCell ref="BU1:CI1"/>
    <mergeCell ref="CJ1:CX1"/>
    <mergeCell ref="CY1:DM1"/>
    <mergeCell ref="A1:C1"/>
    <mergeCell ref="D1:M1"/>
    <mergeCell ref="N1:X1"/>
    <mergeCell ref="Y1:AF1"/>
    <mergeCell ref="AG1:AP1"/>
    <mergeCell ref="AQ1:BE1"/>
    <mergeCell ref="BF1:BT1"/>
  </mergeCells>
  <conditionalFormatting sqref="B3:B26">
    <cfRule type="expression" dxfId="87" priority="1" stopIfTrue="1">
      <formula>C3&gt;=13</formula>
    </cfRule>
    <cfRule type="expression" dxfId="86" priority="2">
      <formula>AND(C3&gt;=12,C3&lt;13)</formula>
    </cfRule>
    <cfRule type="expression" dxfId="85" priority="3" stopIfTrue="1">
      <formula>AND(C3&gt;=11,C3&lt;12)</formula>
    </cfRule>
    <cfRule type="expression" dxfId="84" priority="4">
      <formula>AND(C3&gt;=9,C3&lt;11)</formula>
    </cfRule>
    <cfRule type="expression" dxfId="83" priority="5">
      <formula>AND(C3&gt;=7,C3&lt;9)</formula>
    </cfRule>
    <cfRule type="expression" dxfId="82" priority="6" stopIfTrue="1">
      <formula>AND(C3&gt;=6,C3&lt;7)</formula>
    </cfRule>
    <cfRule type="expression" dxfId="81" priority="7" stopIfTrue="1">
      <formula>AND(C3&gt;=5,C3&lt;6)</formula>
    </cfRule>
    <cfRule type="expression" dxfId="80" priority="8">
      <formula>C3&lt;5</formula>
    </cfRule>
  </conditionalFormatting>
  <conditionalFormatting sqref="C3:C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26">
    <cfRule type="containsText" dxfId="79" priority="10" operator="containsText" text="SR">
      <formula>NOT(ISERROR(SEARCH(("SR"),(H3))))</formula>
    </cfRule>
  </conditionalFormatting>
  <conditionalFormatting sqref="N3:R26">
    <cfRule type="cellIs" dxfId="78" priority="11" stopIfTrue="1" operator="between">
      <formula>0.15</formula>
      <formula>0.199</formula>
    </cfRule>
    <cfRule type="cellIs" dxfId="77" priority="12" stopIfTrue="1" operator="equal">
      <formula>0</formula>
    </cfRule>
    <cfRule type="colorScale" priority="13">
      <colorScale>
        <cfvo type="formula" val="0.14999"/>
        <cfvo type="formula" val="0.15"/>
        <cfvo type="formula" val="0.4"/>
        <color rgb="FFFACACA"/>
        <color rgb="FFC0E399"/>
        <color rgb="FF63BE7B"/>
      </colorScale>
    </cfRule>
  </conditionalFormatting>
  <conditionalFormatting sqref="S3:T26">
    <cfRule type="colorScale" priority="14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U3:V2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2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2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S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M23" sqref="M23"/>
    </sheetView>
  </sheetViews>
  <sheetFormatPr baseColWidth="10" defaultColWidth="14.5" defaultRowHeight="15" customHeight="1" x14ac:dyDescent="0.2"/>
  <cols>
    <col min="1" max="1" width="8.5" customWidth="1"/>
    <col min="2" max="2" width="23.6640625" customWidth="1"/>
    <col min="3" max="3" width="12" customWidth="1"/>
    <col min="4" max="4" width="18.6640625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0" customWidth="1"/>
    <col min="11" max="11" width="10.5" customWidth="1"/>
    <col min="12" max="12" width="11.33203125" customWidth="1"/>
    <col min="13" max="13" width="12.5" customWidth="1"/>
    <col min="14" max="20" width="9.83203125" customWidth="1"/>
    <col min="21" max="22" width="11" customWidth="1"/>
    <col min="23" max="23" width="10" customWidth="1"/>
    <col min="24" max="24" width="11" customWidth="1"/>
    <col min="25" max="25" width="9.33203125" customWidth="1"/>
    <col min="26" max="26" width="9.5" customWidth="1"/>
    <col min="27" max="27" width="7.6640625" customWidth="1"/>
    <col min="28" max="28" width="10.1640625" customWidth="1"/>
    <col min="29" max="29" width="7.33203125" customWidth="1"/>
    <col min="30" max="30" width="7.5" customWidth="1"/>
    <col min="31" max="31" width="9.83203125" customWidth="1"/>
    <col min="32" max="32" width="11.5" customWidth="1"/>
    <col min="33" max="33" width="10.83203125" customWidth="1"/>
    <col min="34" max="34" width="11" customWidth="1"/>
    <col min="35" max="35" width="10.33203125" customWidth="1"/>
    <col min="36" max="36" width="10.5" customWidth="1"/>
    <col min="37" max="37" width="10.1640625" customWidth="1"/>
    <col min="38" max="39" width="8.5" customWidth="1"/>
    <col min="40" max="40" width="10.83203125" customWidth="1"/>
    <col min="41" max="41" width="7.6640625" customWidth="1"/>
    <col min="42" max="42" width="9.5" customWidth="1"/>
    <col min="43" max="43" width="12" customWidth="1"/>
    <col min="44" max="44" width="12.6640625" customWidth="1"/>
    <col min="45" max="45" width="12.33203125" customWidth="1"/>
    <col min="46" max="46" width="12.1640625" customWidth="1"/>
    <col min="47" max="47" width="6.6640625" customWidth="1"/>
    <col min="48" max="48" width="8" customWidth="1"/>
    <col min="49" max="49" width="7.33203125" customWidth="1"/>
    <col min="50" max="50" width="7.5" customWidth="1"/>
    <col min="51" max="51" width="9.83203125" customWidth="1"/>
    <col min="52" max="52" width="11.5" customWidth="1"/>
    <col min="53" max="53" width="10.83203125" customWidth="1"/>
    <col min="54" max="54" width="12.6640625" customWidth="1"/>
    <col min="55" max="55" width="8.1640625" customWidth="1"/>
    <col min="56" max="56" width="11.33203125" customWidth="1"/>
    <col min="57" max="57" width="13" customWidth="1"/>
    <col min="58" max="58" width="12" customWidth="1"/>
    <col min="59" max="59" width="12.6640625" customWidth="1"/>
    <col min="60" max="60" width="12.33203125" customWidth="1"/>
    <col min="61" max="61" width="12.1640625" customWidth="1"/>
    <col min="62" max="62" width="6.6640625" customWidth="1"/>
    <col min="63" max="63" width="8" customWidth="1"/>
    <col min="64" max="64" width="7.33203125" customWidth="1"/>
    <col min="65" max="65" width="7.5" customWidth="1"/>
    <col min="66" max="66" width="9.83203125" customWidth="1"/>
    <col min="67" max="67" width="11.5" customWidth="1"/>
    <col min="68" max="68" width="10.83203125" customWidth="1"/>
    <col min="69" max="69" width="12.6640625" customWidth="1"/>
    <col min="70" max="70" width="8.1640625" customWidth="1"/>
    <col min="71" max="71" width="11.33203125" customWidth="1"/>
    <col min="72" max="72" width="13" customWidth="1"/>
    <col min="73" max="73" width="12" customWidth="1"/>
    <col min="74" max="74" width="12.6640625" customWidth="1"/>
    <col min="75" max="75" width="12.33203125" customWidth="1"/>
    <col min="76" max="76" width="12.1640625" customWidth="1"/>
    <col min="77" max="77" width="6.6640625" customWidth="1"/>
    <col min="78" max="78" width="8" customWidth="1"/>
    <col min="79" max="79" width="7.33203125" customWidth="1"/>
    <col min="80" max="80" width="7.5" customWidth="1"/>
    <col min="81" max="81" width="9.83203125" customWidth="1"/>
    <col min="82" max="82" width="11.5" customWidth="1"/>
    <col min="83" max="83" width="10.83203125" customWidth="1"/>
    <col min="84" max="84" width="12.6640625" customWidth="1"/>
    <col min="85" max="85" width="8.1640625" customWidth="1"/>
    <col min="86" max="86" width="11.33203125" customWidth="1"/>
    <col min="87" max="87" width="13" customWidth="1"/>
    <col min="88" max="88" width="12" customWidth="1"/>
    <col min="89" max="89" width="12.6640625" customWidth="1"/>
    <col min="90" max="90" width="12.33203125" customWidth="1"/>
    <col min="91" max="91" width="12.1640625" customWidth="1"/>
    <col min="92" max="92" width="6.6640625" customWidth="1"/>
    <col min="93" max="93" width="8" customWidth="1"/>
    <col min="94" max="94" width="7.33203125" customWidth="1"/>
    <col min="95" max="95" width="7.5" customWidth="1"/>
    <col min="96" max="96" width="9.83203125" customWidth="1"/>
    <col min="97" max="97" width="11.5" customWidth="1"/>
    <col min="98" max="98" width="10.83203125" customWidth="1"/>
    <col min="99" max="99" width="12.6640625" customWidth="1"/>
    <col min="100" max="100" width="8.1640625" customWidth="1"/>
    <col min="101" max="101" width="11.33203125" customWidth="1"/>
    <col min="102" max="102" width="13" customWidth="1"/>
    <col min="103" max="103" width="12" customWidth="1"/>
    <col min="104" max="104" width="12.6640625" customWidth="1"/>
    <col min="105" max="105" width="12.33203125" customWidth="1"/>
    <col min="106" max="106" width="12.1640625" customWidth="1"/>
    <col min="107" max="107" width="6.6640625" customWidth="1"/>
    <col min="108" max="108" width="8" customWidth="1"/>
    <col min="109" max="109" width="7.33203125" customWidth="1"/>
    <col min="110" max="110" width="7.5" customWidth="1"/>
    <col min="111" max="111" width="9.83203125" customWidth="1"/>
    <col min="112" max="112" width="11.5" customWidth="1"/>
    <col min="113" max="113" width="10.83203125" customWidth="1"/>
    <col min="114" max="114" width="12.6640625" customWidth="1"/>
    <col min="115" max="115" width="8.1640625" customWidth="1"/>
    <col min="116" max="116" width="11.33203125" customWidth="1"/>
    <col min="117" max="117" width="13" customWidth="1"/>
    <col min="118" max="118" width="8" customWidth="1"/>
    <col min="119" max="119" width="3.5" customWidth="1"/>
    <col min="120" max="120" width="16.5" customWidth="1"/>
    <col min="121" max="121" width="11" customWidth="1"/>
    <col min="122" max="122" width="14.5" customWidth="1"/>
    <col min="123" max="123" width="10.5" customWidth="1"/>
  </cols>
  <sheetData>
    <row r="1" spans="1:123" x14ac:dyDescent="0.2">
      <c r="A1" s="204"/>
      <c r="B1" s="205"/>
      <c r="C1" s="206"/>
      <c r="D1" s="207" t="s">
        <v>156</v>
      </c>
      <c r="E1" s="205"/>
      <c r="F1" s="205"/>
      <c r="G1" s="205"/>
      <c r="H1" s="205"/>
      <c r="I1" s="205"/>
      <c r="J1" s="205"/>
      <c r="K1" s="205"/>
      <c r="L1" s="205"/>
      <c r="M1" s="206"/>
      <c r="N1" s="208" t="s">
        <v>157</v>
      </c>
      <c r="O1" s="205"/>
      <c r="P1" s="205"/>
      <c r="Q1" s="205"/>
      <c r="R1" s="205"/>
      <c r="S1" s="205"/>
      <c r="T1" s="205"/>
      <c r="U1" s="205"/>
      <c r="V1" s="205"/>
      <c r="W1" s="205"/>
      <c r="X1" s="206"/>
      <c r="Y1" s="209" t="s">
        <v>158</v>
      </c>
      <c r="Z1" s="205"/>
      <c r="AA1" s="205"/>
      <c r="AB1" s="205"/>
      <c r="AC1" s="205"/>
      <c r="AD1" s="205"/>
      <c r="AE1" s="205"/>
      <c r="AF1" s="206"/>
      <c r="AG1" s="210" t="s">
        <v>159</v>
      </c>
      <c r="AH1" s="205"/>
      <c r="AI1" s="205"/>
      <c r="AJ1" s="205"/>
      <c r="AK1" s="205"/>
      <c r="AL1" s="205"/>
      <c r="AM1" s="205"/>
      <c r="AN1" s="205"/>
      <c r="AO1" s="205"/>
      <c r="AP1" s="206"/>
      <c r="AQ1" s="201" t="s">
        <v>377</v>
      </c>
      <c r="AR1" s="202"/>
      <c r="AS1" s="202"/>
      <c r="AT1" s="202"/>
      <c r="AU1" s="202"/>
      <c r="AV1" s="202"/>
      <c r="AW1" s="202"/>
      <c r="AX1" s="202"/>
      <c r="AY1" s="202"/>
      <c r="AZ1" s="202"/>
      <c r="BA1" s="202"/>
      <c r="BB1" s="202"/>
      <c r="BC1" s="202"/>
      <c r="BD1" s="202"/>
      <c r="BE1" s="203"/>
      <c r="BF1" s="201" t="s">
        <v>378</v>
      </c>
      <c r="BG1" s="202"/>
      <c r="BH1" s="202"/>
      <c r="BI1" s="202"/>
      <c r="BJ1" s="202"/>
      <c r="BK1" s="202"/>
      <c r="BL1" s="202"/>
      <c r="BM1" s="202"/>
      <c r="BN1" s="202"/>
      <c r="BO1" s="202"/>
      <c r="BP1" s="202"/>
      <c r="BQ1" s="202"/>
      <c r="BR1" s="202"/>
      <c r="BS1" s="202"/>
      <c r="BT1" s="203"/>
      <c r="BU1" s="201" t="s">
        <v>426</v>
      </c>
      <c r="BV1" s="202"/>
      <c r="BW1" s="202"/>
      <c r="BX1" s="202"/>
      <c r="BY1" s="202"/>
      <c r="BZ1" s="202"/>
      <c r="CA1" s="202"/>
      <c r="CB1" s="202"/>
      <c r="CC1" s="202"/>
      <c r="CD1" s="202"/>
      <c r="CE1" s="202"/>
      <c r="CF1" s="202"/>
      <c r="CG1" s="202"/>
      <c r="CH1" s="202"/>
      <c r="CI1" s="203"/>
      <c r="CJ1" s="201" t="s">
        <v>448</v>
      </c>
      <c r="CK1" s="202"/>
      <c r="CL1" s="202"/>
      <c r="CM1" s="202"/>
      <c r="CN1" s="202"/>
      <c r="CO1" s="202"/>
      <c r="CP1" s="202"/>
      <c r="CQ1" s="202"/>
      <c r="CR1" s="202"/>
      <c r="CS1" s="202"/>
      <c r="CT1" s="202"/>
      <c r="CU1" s="202"/>
      <c r="CV1" s="202"/>
      <c r="CW1" s="202"/>
      <c r="CX1" s="203"/>
      <c r="CY1" s="201" t="s">
        <v>462</v>
      </c>
      <c r="CZ1" s="202"/>
      <c r="DA1" s="202"/>
      <c r="DB1" s="202"/>
      <c r="DC1" s="202"/>
      <c r="DD1" s="202"/>
      <c r="DE1" s="202"/>
      <c r="DF1" s="202"/>
      <c r="DG1" s="202"/>
      <c r="DH1" s="202"/>
      <c r="DI1" s="202"/>
      <c r="DJ1" s="202"/>
      <c r="DK1" s="202"/>
      <c r="DL1" s="202"/>
      <c r="DM1" s="203"/>
      <c r="DN1" s="114"/>
      <c r="DO1" s="11"/>
    </row>
    <row r="2" spans="1:123" x14ac:dyDescent="0.2">
      <c r="A2" s="15" t="s">
        <v>56</v>
      </c>
      <c r="B2" s="16" t="s">
        <v>58</v>
      </c>
      <c r="C2" s="17" t="s">
        <v>2</v>
      </c>
      <c r="D2" s="115" t="s">
        <v>168</v>
      </c>
      <c r="E2" s="19" t="s">
        <v>24</v>
      </c>
      <c r="F2" s="19" t="s">
        <v>28</v>
      </c>
      <c r="G2" s="19" t="s">
        <v>30</v>
      </c>
      <c r="H2" s="19" t="s">
        <v>57</v>
      </c>
      <c r="I2" s="19" t="s">
        <v>34</v>
      </c>
      <c r="J2" s="19" t="s">
        <v>170</v>
      </c>
      <c r="K2" s="19" t="s">
        <v>171</v>
      </c>
      <c r="L2" s="19" t="s">
        <v>172</v>
      </c>
      <c r="M2" s="20" t="s">
        <v>22</v>
      </c>
      <c r="N2" s="21" t="s">
        <v>36</v>
      </c>
      <c r="O2" s="22" t="s">
        <v>38</v>
      </c>
      <c r="P2" s="22" t="s">
        <v>40</v>
      </c>
      <c r="Q2" s="22" t="s">
        <v>42</v>
      </c>
      <c r="R2" s="22" t="s">
        <v>44</v>
      </c>
      <c r="S2" s="22" t="s">
        <v>18</v>
      </c>
      <c r="T2" s="22" t="s">
        <v>20</v>
      </c>
      <c r="U2" s="22" t="s">
        <v>173</v>
      </c>
      <c r="V2" s="22" t="s">
        <v>174</v>
      </c>
      <c r="W2" s="22" t="s">
        <v>175</v>
      </c>
      <c r="X2" s="23" t="s">
        <v>176</v>
      </c>
      <c r="Y2" s="24" t="s">
        <v>177</v>
      </c>
      <c r="Z2" s="25" t="s">
        <v>178</v>
      </c>
      <c r="AA2" s="25" t="s">
        <v>179</v>
      </c>
      <c r="AB2" s="25" t="s">
        <v>180</v>
      </c>
      <c r="AC2" s="25" t="s">
        <v>8</v>
      </c>
      <c r="AD2" s="25" t="s">
        <v>12</v>
      </c>
      <c r="AE2" s="25" t="s">
        <v>10</v>
      </c>
      <c r="AF2" s="26" t="s">
        <v>14</v>
      </c>
      <c r="AG2" s="27" t="s">
        <v>183</v>
      </c>
      <c r="AH2" s="28" t="s">
        <v>176</v>
      </c>
      <c r="AI2" s="28" t="s">
        <v>185</v>
      </c>
      <c r="AJ2" s="28" t="s">
        <v>186</v>
      </c>
      <c r="AK2" s="28" t="s">
        <v>180</v>
      </c>
      <c r="AL2" s="28" t="s">
        <v>187</v>
      </c>
      <c r="AM2" s="28" t="s">
        <v>188</v>
      </c>
      <c r="AN2" s="28" t="s">
        <v>189</v>
      </c>
      <c r="AO2" s="28" t="s">
        <v>26</v>
      </c>
      <c r="AP2" s="29" t="s">
        <v>16</v>
      </c>
      <c r="AQ2" s="30" t="s">
        <v>190</v>
      </c>
      <c r="AR2" s="31" t="s">
        <v>191</v>
      </c>
      <c r="AS2" s="31" t="s">
        <v>192</v>
      </c>
      <c r="AT2" s="31" t="s">
        <v>193</v>
      </c>
      <c r="AU2" s="31" t="s">
        <v>194</v>
      </c>
      <c r="AV2" s="31" t="s">
        <v>195</v>
      </c>
      <c r="AW2" s="31" t="s">
        <v>8</v>
      </c>
      <c r="AX2" s="31" t="s">
        <v>12</v>
      </c>
      <c r="AY2" s="31" t="s">
        <v>10</v>
      </c>
      <c r="AZ2" s="31" t="s">
        <v>14</v>
      </c>
      <c r="BA2" s="31" t="s">
        <v>196</v>
      </c>
      <c r="BB2" s="31" t="s">
        <v>191</v>
      </c>
      <c r="BC2" s="31" t="s">
        <v>197</v>
      </c>
      <c r="BD2" s="31" t="s">
        <v>198</v>
      </c>
      <c r="BE2" s="32" t="s">
        <v>199</v>
      </c>
      <c r="BF2" s="30" t="s">
        <v>190</v>
      </c>
      <c r="BG2" s="31" t="s">
        <v>191</v>
      </c>
      <c r="BH2" s="31" t="s">
        <v>192</v>
      </c>
      <c r="BI2" s="31" t="s">
        <v>193</v>
      </c>
      <c r="BJ2" s="31" t="s">
        <v>194</v>
      </c>
      <c r="BK2" s="31" t="s">
        <v>195</v>
      </c>
      <c r="BL2" s="31" t="s">
        <v>8</v>
      </c>
      <c r="BM2" s="31" t="s">
        <v>12</v>
      </c>
      <c r="BN2" s="31" t="s">
        <v>10</v>
      </c>
      <c r="BO2" s="31" t="s">
        <v>14</v>
      </c>
      <c r="BP2" s="31" t="s">
        <v>196</v>
      </c>
      <c r="BQ2" s="31" t="s">
        <v>191</v>
      </c>
      <c r="BR2" s="31" t="s">
        <v>197</v>
      </c>
      <c r="BS2" s="31" t="s">
        <v>198</v>
      </c>
      <c r="BT2" s="32" t="s">
        <v>199</v>
      </c>
      <c r="BU2" s="30" t="s">
        <v>190</v>
      </c>
      <c r="BV2" s="31" t="s">
        <v>191</v>
      </c>
      <c r="BW2" s="31" t="s">
        <v>192</v>
      </c>
      <c r="BX2" s="31" t="s">
        <v>193</v>
      </c>
      <c r="BY2" s="31" t="s">
        <v>194</v>
      </c>
      <c r="BZ2" s="31" t="s">
        <v>195</v>
      </c>
      <c r="CA2" s="31" t="s">
        <v>8</v>
      </c>
      <c r="CB2" s="31" t="s">
        <v>12</v>
      </c>
      <c r="CC2" s="31" t="s">
        <v>10</v>
      </c>
      <c r="CD2" s="31" t="s">
        <v>14</v>
      </c>
      <c r="CE2" s="31" t="s">
        <v>196</v>
      </c>
      <c r="CF2" s="31" t="s">
        <v>191</v>
      </c>
      <c r="CG2" s="31" t="s">
        <v>197</v>
      </c>
      <c r="CH2" s="31" t="s">
        <v>198</v>
      </c>
      <c r="CI2" s="32" t="s">
        <v>199</v>
      </c>
      <c r="CJ2" s="30" t="s">
        <v>190</v>
      </c>
      <c r="CK2" s="31" t="s">
        <v>191</v>
      </c>
      <c r="CL2" s="31" t="s">
        <v>192</v>
      </c>
      <c r="CM2" s="31" t="s">
        <v>193</v>
      </c>
      <c r="CN2" s="31" t="s">
        <v>194</v>
      </c>
      <c r="CO2" s="31" t="s">
        <v>195</v>
      </c>
      <c r="CP2" s="31" t="s">
        <v>8</v>
      </c>
      <c r="CQ2" s="31" t="s">
        <v>12</v>
      </c>
      <c r="CR2" s="31" t="s">
        <v>10</v>
      </c>
      <c r="CS2" s="31" t="s">
        <v>14</v>
      </c>
      <c r="CT2" s="31" t="s">
        <v>196</v>
      </c>
      <c r="CU2" s="31" t="s">
        <v>191</v>
      </c>
      <c r="CV2" s="31" t="s">
        <v>197</v>
      </c>
      <c r="CW2" s="31" t="s">
        <v>198</v>
      </c>
      <c r="CX2" s="32" t="s">
        <v>199</v>
      </c>
      <c r="CY2" s="30" t="s">
        <v>190</v>
      </c>
      <c r="CZ2" s="31" t="s">
        <v>191</v>
      </c>
      <c r="DA2" s="31" t="s">
        <v>192</v>
      </c>
      <c r="DB2" s="31" t="s">
        <v>193</v>
      </c>
      <c r="DC2" s="31" t="s">
        <v>194</v>
      </c>
      <c r="DD2" s="31" t="s">
        <v>195</v>
      </c>
      <c r="DE2" s="31" t="s">
        <v>8</v>
      </c>
      <c r="DF2" s="31" t="s">
        <v>12</v>
      </c>
      <c r="DG2" s="31" t="s">
        <v>10</v>
      </c>
      <c r="DH2" s="31" t="s">
        <v>14</v>
      </c>
      <c r="DI2" s="31" t="s">
        <v>196</v>
      </c>
      <c r="DJ2" s="31" t="s">
        <v>191</v>
      </c>
      <c r="DK2" s="31" t="s">
        <v>197</v>
      </c>
      <c r="DL2" s="31" t="s">
        <v>198</v>
      </c>
      <c r="DM2" s="32" t="s">
        <v>199</v>
      </c>
      <c r="DN2" s="11"/>
      <c r="DO2" s="11"/>
      <c r="DP2" s="11" t="s">
        <v>380</v>
      </c>
      <c r="DQ2" s="11" t="s">
        <v>381</v>
      </c>
      <c r="DR2" s="11" t="s">
        <v>382</v>
      </c>
      <c r="DS2" s="11" t="s">
        <v>383</v>
      </c>
    </row>
    <row r="3" spans="1:123" x14ac:dyDescent="0.2">
      <c r="A3" s="33">
        <v>1</v>
      </c>
      <c r="B3" s="34" t="s">
        <v>126</v>
      </c>
      <c r="C3" s="116">
        <v>12.588888888888889</v>
      </c>
      <c r="D3" s="117" t="s">
        <v>420</v>
      </c>
      <c r="E3" s="37">
        <v>2</v>
      </c>
      <c r="F3" s="118">
        <v>36179</v>
      </c>
      <c r="G3" s="119">
        <v>26.284931506849315</v>
      </c>
      <c r="H3" s="39" t="s">
        <v>385</v>
      </c>
      <c r="I3" s="119">
        <v>21.273972602739725</v>
      </c>
      <c r="J3" s="120">
        <v>70</v>
      </c>
      <c r="K3" s="120">
        <v>226</v>
      </c>
      <c r="L3" s="120">
        <v>4.3899999999999997</v>
      </c>
      <c r="M3" s="40">
        <v>41</v>
      </c>
      <c r="N3" s="121">
        <v>0</v>
      </c>
      <c r="O3" s="122">
        <v>0</v>
      </c>
      <c r="P3" s="122">
        <v>0.35576592082616176</v>
      </c>
      <c r="Q3" s="122">
        <v>0.40060670949321914</v>
      </c>
      <c r="R3" s="122">
        <v>0.37015663643858204</v>
      </c>
      <c r="S3" s="42">
        <v>0.38538167296590059</v>
      </c>
      <c r="T3" s="42">
        <v>0.38538167296590059</v>
      </c>
      <c r="U3" s="42">
        <v>2.9268292682926831E-2</v>
      </c>
      <c r="V3" s="42">
        <v>8.6723768736616705E-2</v>
      </c>
      <c r="W3" s="42">
        <v>8.6723768736616705E-2</v>
      </c>
      <c r="X3" s="43">
        <v>8.6723768736616705E-2</v>
      </c>
      <c r="Y3" s="44">
        <v>18.63013698630137</v>
      </c>
      <c r="Z3" s="45">
        <v>121.69713490886191</v>
      </c>
      <c r="AA3" s="45">
        <v>32.424081632653056</v>
      </c>
      <c r="AB3" s="45">
        <v>0.27187499999999998</v>
      </c>
      <c r="AC3" s="45">
        <v>7.1</v>
      </c>
      <c r="AD3" s="45">
        <v>104.4</v>
      </c>
      <c r="AE3" s="45">
        <v>4.28</v>
      </c>
      <c r="AF3" s="46">
        <v>43.4</v>
      </c>
      <c r="AG3" s="123">
        <v>10</v>
      </c>
      <c r="AH3" s="49">
        <v>8</v>
      </c>
      <c r="AI3" s="49">
        <v>9</v>
      </c>
      <c r="AJ3" s="49">
        <v>10</v>
      </c>
      <c r="AK3" s="49">
        <v>7</v>
      </c>
      <c r="AL3" s="49">
        <v>7</v>
      </c>
      <c r="AM3" s="49">
        <v>4</v>
      </c>
      <c r="AN3" s="49">
        <v>6</v>
      </c>
      <c r="AO3" s="49">
        <v>7</v>
      </c>
      <c r="AP3" s="50">
        <v>0.5</v>
      </c>
      <c r="AQ3" s="51">
        <v>0</v>
      </c>
      <c r="AR3" s="52">
        <v>1954</v>
      </c>
      <c r="AS3" s="52">
        <v>0</v>
      </c>
      <c r="AT3" s="52">
        <v>27</v>
      </c>
      <c r="AU3" s="52">
        <v>0</v>
      </c>
      <c r="AV3" s="52">
        <v>0</v>
      </c>
      <c r="AW3" s="53">
        <v>0</v>
      </c>
      <c r="AX3" s="53">
        <v>0</v>
      </c>
      <c r="AY3" s="53">
        <v>0</v>
      </c>
      <c r="AZ3" s="53">
        <v>0</v>
      </c>
      <c r="BA3" s="52">
        <v>0</v>
      </c>
      <c r="BB3" s="52">
        <v>2968</v>
      </c>
      <c r="BC3" s="52">
        <v>0</v>
      </c>
      <c r="BD3" s="52"/>
      <c r="BE3" s="54">
        <v>14</v>
      </c>
      <c r="BF3" s="51">
        <v>0</v>
      </c>
      <c r="BG3" s="52">
        <v>2843</v>
      </c>
      <c r="BH3" s="52">
        <v>0</v>
      </c>
      <c r="BI3" s="52">
        <v>31</v>
      </c>
      <c r="BJ3" s="52">
        <v>0</v>
      </c>
      <c r="BK3" s="52">
        <v>0</v>
      </c>
      <c r="BL3" s="53">
        <v>0</v>
      </c>
      <c r="BM3" s="53">
        <v>0</v>
      </c>
      <c r="BN3" s="53">
        <v>0</v>
      </c>
      <c r="BO3" s="53">
        <v>0</v>
      </c>
      <c r="BP3" s="52">
        <v>0</v>
      </c>
      <c r="BQ3" s="52">
        <v>2507</v>
      </c>
      <c r="BR3" s="52">
        <v>0</v>
      </c>
      <c r="BS3" s="52"/>
      <c r="BT3" s="54">
        <v>14</v>
      </c>
      <c r="BU3" s="51">
        <v>1972</v>
      </c>
      <c r="BV3" s="52">
        <v>3121</v>
      </c>
      <c r="BW3" s="52">
        <v>13</v>
      </c>
      <c r="BX3" s="52">
        <v>28</v>
      </c>
      <c r="BY3" s="52">
        <v>299</v>
      </c>
      <c r="BZ3" s="52">
        <v>66</v>
      </c>
      <c r="CA3" s="53">
        <v>6.6</v>
      </c>
      <c r="CB3" s="53">
        <v>101.9</v>
      </c>
      <c r="CC3" s="53">
        <v>4.53</v>
      </c>
      <c r="CD3" s="53">
        <v>43.2</v>
      </c>
      <c r="CE3" s="52">
        <v>95</v>
      </c>
      <c r="CF3" s="52">
        <v>2689</v>
      </c>
      <c r="CG3" s="52">
        <v>8</v>
      </c>
      <c r="CH3" s="52"/>
      <c r="CI3" s="54">
        <v>25</v>
      </c>
      <c r="CJ3" s="51">
        <v>2185</v>
      </c>
      <c r="CK3" s="52">
        <v>3554</v>
      </c>
      <c r="CL3" s="52">
        <v>16</v>
      </c>
      <c r="CM3" s="52">
        <v>32</v>
      </c>
      <c r="CN3" s="52">
        <v>306</v>
      </c>
      <c r="CO3" s="52">
        <v>67</v>
      </c>
      <c r="CP3" s="53">
        <v>7.1</v>
      </c>
      <c r="CQ3" s="53">
        <v>94</v>
      </c>
      <c r="CR3" s="53">
        <v>4.28</v>
      </c>
      <c r="CS3" s="53">
        <v>43.4</v>
      </c>
      <c r="CT3" s="52">
        <v>60</v>
      </c>
      <c r="CU3" s="52">
        <v>2050</v>
      </c>
      <c r="CV3" s="52">
        <v>2</v>
      </c>
      <c r="CW3" s="52"/>
      <c r="CX3" s="54">
        <v>19</v>
      </c>
      <c r="CY3" s="51">
        <v>2002</v>
      </c>
      <c r="CZ3" s="52">
        <v>3263</v>
      </c>
      <c r="DA3" s="52">
        <v>21</v>
      </c>
      <c r="DB3" s="52">
        <v>38</v>
      </c>
      <c r="DC3" s="52">
        <v>320</v>
      </c>
      <c r="DD3" s="52">
        <v>87</v>
      </c>
      <c r="DE3" s="53">
        <v>6.3</v>
      </c>
      <c r="DF3" s="53">
        <v>104.4</v>
      </c>
      <c r="DG3" s="53">
        <v>3.93</v>
      </c>
      <c r="DH3" s="53">
        <v>39.299999999999997</v>
      </c>
      <c r="DI3" s="52">
        <v>243</v>
      </c>
      <c r="DJ3" s="52">
        <v>2802</v>
      </c>
      <c r="DK3" s="52">
        <v>26</v>
      </c>
      <c r="DL3" s="52"/>
      <c r="DM3" s="54">
        <v>18</v>
      </c>
      <c r="DN3" s="126"/>
      <c r="DO3" s="11">
        <v>1</v>
      </c>
      <c r="DP3" s="42" t="s">
        <v>386</v>
      </c>
      <c r="DQ3" s="7">
        <v>1</v>
      </c>
      <c r="DR3" s="127">
        <v>42247</v>
      </c>
      <c r="DS3" s="127">
        <v>43944</v>
      </c>
    </row>
    <row r="4" spans="1:123" x14ac:dyDescent="0.2">
      <c r="A4" s="33">
        <v>2</v>
      </c>
      <c r="B4" s="34" t="s">
        <v>129</v>
      </c>
      <c r="C4" s="116">
        <v>11.56111111111111</v>
      </c>
      <c r="D4" s="117" t="s">
        <v>458</v>
      </c>
      <c r="E4" s="37">
        <v>2</v>
      </c>
      <c r="F4" s="118">
        <v>36146</v>
      </c>
      <c r="G4" s="119">
        <v>26.375342465753423</v>
      </c>
      <c r="H4" s="39" t="s">
        <v>385</v>
      </c>
      <c r="I4" s="119">
        <v>21.364383561643837</v>
      </c>
      <c r="J4" s="120">
        <v>69</v>
      </c>
      <c r="K4" s="120">
        <v>209</v>
      </c>
      <c r="L4" s="120">
        <v>4.3899999999999997</v>
      </c>
      <c r="M4" s="40">
        <v>55</v>
      </c>
      <c r="N4" s="121">
        <v>0</v>
      </c>
      <c r="O4" s="122">
        <v>0</v>
      </c>
      <c r="P4" s="122">
        <v>0.21668548842461885</v>
      </c>
      <c r="Q4" s="122">
        <v>0.17551347025873568</v>
      </c>
      <c r="R4" s="122">
        <v>0.30327537403962801</v>
      </c>
      <c r="S4" s="42">
        <v>0.30327537403962801</v>
      </c>
      <c r="T4" s="42">
        <v>0.30327537403962801</v>
      </c>
      <c r="U4" s="42">
        <v>5.1568627450980391E-2</v>
      </c>
      <c r="V4" s="42">
        <v>6.704668838219327E-2</v>
      </c>
      <c r="W4" s="42">
        <v>6.704668838219327E-2</v>
      </c>
      <c r="X4" s="43">
        <v>6.704668838219327E-2</v>
      </c>
      <c r="Y4" s="44">
        <v>18.720547945205478</v>
      </c>
      <c r="Z4" s="45">
        <v>112.54292564580592</v>
      </c>
      <c r="AA4" s="45">
        <v>30.860533501365261</v>
      </c>
      <c r="AB4" s="45">
        <v>0.2425249169435216</v>
      </c>
      <c r="AC4" s="45">
        <v>6.7</v>
      </c>
      <c r="AD4" s="45">
        <v>92.9</v>
      </c>
      <c r="AE4" s="45">
        <v>4.01</v>
      </c>
      <c r="AF4" s="46">
        <v>47.5</v>
      </c>
      <c r="AG4" s="123">
        <v>8</v>
      </c>
      <c r="AH4" s="49">
        <v>7</v>
      </c>
      <c r="AI4" s="49">
        <v>9</v>
      </c>
      <c r="AJ4" s="49">
        <v>9</v>
      </c>
      <c r="AK4" s="49">
        <v>6</v>
      </c>
      <c r="AL4" s="49">
        <v>5</v>
      </c>
      <c r="AM4" s="49">
        <v>3</v>
      </c>
      <c r="AN4" s="49">
        <v>5</v>
      </c>
      <c r="AO4" s="49">
        <v>7</v>
      </c>
      <c r="AP4" s="50">
        <v>0.75</v>
      </c>
      <c r="AQ4" s="55">
        <v>0</v>
      </c>
      <c r="AR4" s="56">
        <v>3188</v>
      </c>
      <c r="AS4" s="56">
        <v>0</v>
      </c>
      <c r="AT4" s="56">
        <v>39</v>
      </c>
      <c r="AU4" s="56">
        <v>0</v>
      </c>
      <c r="AV4" s="56">
        <v>0</v>
      </c>
      <c r="AW4" s="57">
        <v>0</v>
      </c>
      <c r="AX4" s="57">
        <v>0</v>
      </c>
      <c r="AY4" s="57">
        <v>0</v>
      </c>
      <c r="AZ4" s="57">
        <v>0</v>
      </c>
      <c r="BA4" s="56">
        <v>0</v>
      </c>
      <c r="BB4" s="56">
        <v>2455</v>
      </c>
      <c r="BC4" s="56">
        <v>0</v>
      </c>
      <c r="BD4" s="56"/>
      <c r="BE4" s="58">
        <v>19</v>
      </c>
      <c r="BF4" s="55">
        <v>0</v>
      </c>
      <c r="BG4" s="56">
        <v>3188</v>
      </c>
      <c r="BH4" s="56">
        <v>0</v>
      </c>
      <c r="BI4" s="56">
        <v>33</v>
      </c>
      <c r="BJ4" s="56">
        <v>0</v>
      </c>
      <c r="BK4" s="56">
        <v>0</v>
      </c>
      <c r="BL4" s="57">
        <v>0</v>
      </c>
      <c r="BM4" s="57">
        <v>0</v>
      </c>
      <c r="BN4" s="57">
        <v>0</v>
      </c>
      <c r="BO4" s="57">
        <v>0</v>
      </c>
      <c r="BP4" s="56">
        <v>0</v>
      </c>
      <c r="BQ4" s="56">
        <v>2781</v>
      </c>
      <c r="BR4" s="56">
        <v>0</v>
      </c>
      <c r="BS4" s="56"/>
      <c r="BT4" s="58">
        <v>26</v>
      </c>
      <c r="BU4" s="55">
        <v>1400</v>
      </c>
      <c r="BV4" s="56">
        <v>3405</v>
      </c>
      <c r="BW4" s="56">
        <v>7</v>
      </c>
      <c r="BX4" s="56">
        <v>34</v>
      </c>
      <c r="BY4" s="56">
        <v>194</v>
      </c>
      <c r="BZ4" s="56">
        <v>31</v>
      </c>
      <c r="CA4" s="57">
        <v>7.2</v>
      </c>
      <c r="CB4" s="57">
        <v>62.9</v>
      </c>
      <c r="CC4" s="57">
        <v>4.25</v>
      </c>
      <c r="CD4" s="57">
        <v>46.4</v>
      </c>
      <c r="CE4" s="56">
        <v>135</v>
      </c>
      <c r="CF4" s="56">
        <v>3679</v>
      </c>
      <c r="CG4" s="56">
        <v>22</v>
      </c>
      <c r="CH4" s="56"/>
      <c r="CI4" s="58">
        <v>39</v>
      </c>
      <c r="CJ4" s="55">
        <v>1053</v>
      </c>
      <c r="CK4" s="56">
        <v>2398</v>
      </c>
      <c r="CL4" s="56">
        <v>10</v>
      </c>
      <c r="CM4" s="56">
        <v>23</v>
      </c>
      <c r="CN4" s="56">
        <v>231</v>
      </c>
      <c r="CO4" s="56">
        <v>38</v>
      </c>
      <c r="CP4" s="57">
        <v>4.5999999999999996</v>
      </c>
      <c r="CQ4" s="57">
        <v>43.9</v>
      </c>
      <c r="CR4" s="57">
        <v>2.68</v>
      </c>
      <c r="CS4" s="57">
        <v>15.4</v>
      </c>
      <c r="CT4" s="56">
        <v>263</v>
      </c>
      <c r="CU4" s="56">
        <v>5100</v>
      </c>
      <c r="CV4" s="56">
        <v>4</v>
      </c>
      <c r="CW4" s="56"/>
      <c r="CX4" s="58">
        <v>51</v>
      </c>
      <c r="CY4" s="55">
        <v>2003</v>
      </c>
      <c r="CZ4" s="56">
        <v>3735</v>
      </c>
      <c r="DA4" s="56">
        <v>21</v>
      </c>
      <c r="DB4" s="56">
        <v>39</v>
      </c>
      <c r="DC4" s="56">
        <v>301</v>
      </c>
      <c r="DD4" s="56">
        <v>73</v>
      </c>
      <c r="DE4" s="57">
        <v>6.7</v>
      </c>
      <c r="DF4" s="57">
        <v>92.9</v>
      </c>
      <c r="DG4" s="57">
        <v>4.01</v>
      </c>
      <c r="DH4" s="57">
        <v>47.5</v>
      </c>
      <c r="DI4" s="56">
        <v>247</v>
      </c>
      <c r="DJ4" s="56">
        <v>3684</v>
      </c>
      <c r="DK4" s="56">
        <v>23</v>
      </c>
      <c r="DL4" s="56"/>
      <c r="DM4" s="58">
        <v>48</v>
      </c>
      <c r="DN4" s="126"/>
      <c r="DO4" s="11">
        <v>2</v>
      </c>
      <c r="DP4" s="42" t="s">
        <v>388</v>
      </c>
      <c r="DQ4" s="7">
        <v>1</v>
      </c>
      <c r="DR4" s="129">
        <v>42613</v>
      </c>
    </row>
    <row r="5" spans="1:123" x14ac:dyDescent="0.2">
      <c r="A5" s="33">
        <v>3</v>
      </c>
      <c r="B5" s="34" t="s">
        <v>130</v>
      </c>
      <c r="C5" s="116">
        <v>10.794444444444444</v>
      </c>
      <c r="D5" s="117" t="s">
        <v>387</v>
      </c>
      <c r="E5" s="37">
        <v>4</v>
      </c>
      <c r="F5" s="118">
        <v>36333</v>
      </c>
      <c r="G5" s="119">
        <v>25.863013698630137</v>
      </c>
      <c r="H5" s="39" t="s">
        <v>385</v>
      </c>
      <c r="I5" s="119">
        <v>20.852054794520548</v>
      </c>
      <c r="J5" s="120">
        <v>70</v>
      </c>
      <c r="K5" s="120">
        <v>217</v>
      </c>
      <c r="L5" s="120">
        <v>4.47</v>
      </c>
      <c r="M5" s="40">
        <v>52</v>
      </c>
      <c r="N5" s="121">
        <v>0</v>
      </c>
      <c r="O5" s="122">
        <v>0</v>
      </c>
      <c r="P5" s="122">
        <v>0.24721311475409835</v>
      </c>
      <c r="Q5" s="122">
        <v>0.19589293954776188</v>
      </c>
      <c r="R5" s="122">
        <v>0.2575357950263753</v>
      </c>
      <c r="S5" s="42">
        <v>0.2575357950263753</v>
      </c>
      <c r="T5" s="42">
        <v>0.23178221552373779</v>
      </c>
      <c r="U5" s="42">
        <v>4.3813637766121565E-2</v>
      </c>
      <c r="V5" s="42">
        <v>6.4673756826674325E-2</v>
      </c>
      <c r="W5" s="42">
        <v>6.4673756826674325E-2</v>
      </c>
      <c r="X5" s="43">
        <v>5.8206381144006891E-2</v>
      </c>
      <c r="Y5" s="44">
        <v>18.208219178082192</v>
      </c>
      <c r="Z5" s="45">
        <v>108.70753224259629</v>
      </c>
      <c r="AA5" s="45">
        <v>31.132857142857141</v>
      </c>
      <c r="AB5" s="45">
        <v>0.32900432900432902</v>
      </c>
      <c r="AC5" s="45">
        <v>4.9000000000000004</v>
      </c>
      <c r="AD5" s="45">
        <v>125.9</v>
      </c>
      <c r="AE5" s="45">
        <v>3.91</v>
      </c>
      <c r="AF5" s="46">
        <v>45.1</v>
      </c>
      <c r="AG5" s="123">
        <v>5</v>
      </c>
      <c r="AH5" s="49">
        <v>6</v>
      </c>
      <c r="AI5" s="49">
        <v>10</v>
      </c>
      <c r="AJ5" s="49">
        <v>9</v>
      </c>
      <c r="AK5" s="49">
        <v>9</v>
      </c>
      <c r="AL5" s="49">
        <v>0</v>
      </c>
      <c r="AM5" s="49">
        <v>6</v>
      </c>
      <c r="AN5" s="49">
        <v>4</v>
      </c>
      <c r="AO5" s="49">
        <v>7</v>
      </c>
      <c r="AP5" s="50">
        <v>0.5</v>
      </c>
      <c r="AQ5" s="55">
        <v>0</v>
      </c>
      <c r="AR5" s="56">
        <v>2187</v>
      </c>
      <c r="AS5" s="56">
        <v>0</v>
      </c>
      <c r="AT5" s="56">
        <v>27</v>
      </c>
      <c r="AU5" s="56">
        <v>0</v>
      </c>
      <c r="AV5" s="56">
        <v>0</v>
      </c>
      <c r="AW5" s="57">
        <v>0</v>
      </c>
      <c r="AX5" s="57">
        <v>0</v>
      </c>
      <c r="AY5" s="57">
        <v>0</v>
      </c>
      <c r="AZ5" s="57">
        <v>0</v>
      </c>
      <c r="BA5" s="56">
        <v>0</v>
      </c>
      <c r="BB5" s="56">
        <v>3325</v>
      </c>
      <c r="BC5" s="56">
        <v>0</v>
      </c>
      <c r="BD5" s="56"/>
      <c r="BE5" s="58">
        <v>22</v>
      </c>
      <c r="BF5" s="55">
        <v>0</v>
      </c>
      <c r="BG5" s="56">
        <v>2630</v>
      </c>
      <c r="BH5" s="56">
        <v>0</v>
      </c>
      <c r="BI5" s="56">
        <v>33</v>
      </c>
      <c r="BJ5" s="56">
        <v>0</v>
      </c>
      <c r="BK5" s="56">
        <v>0</v>
      </c>
      <c r="BL5" s="57">
        <v>0</v>
      </c>
      <c r="BM5" s="57">
        <v>0</v>
      </c>
      <c r="BN5" s="57">
        <v>0</v>
      </c>
      <c r="BO5" s="57">
        <v>0</v>
      </c>
      <c r="BP5" s="56">
        <v>0</v>
      </c>
      <c r="BQ5" s="56">
        <v>3433</v>
      </c>
      <c r="BR5" s="56">
        <v>0</v>
      </c>
      <c r="BS5" s="56"/>
      <c r="BT5" s="58">
        <v>23</v>
      </c>
      <c r="BU5" s="55">
        <v>1015</v>
      </c>
      <c r="BV5" s="56">
        <v>2024</v>
      </c>
      <c r="BW5" s="56">
        <v>7</v>
      </c>
      <c r="BX5" s="56">
        <v>18</v>
      </c>
      <c r="BY5" s="56">
        <v>193</v>
      </c>
      <c r="BZ5" s="56">
        <v>41</v>
      </c>
      <c r="CA5" s="57">
        <v>5.3</v>
      </c>
      <c r="CB5" s="57">
        <v>80.599999999999994</v>
      </c>
      <c r="CC5" s="57">
        <v>3.66</v>
      </c>
      <c r="CD5" s="57">
        <v>38.4</v>
      </c>
      <c r="CE5" s="56">
        <v>116</v>
      </c>
      <c r="CF5" s="56">
        <v>2551</v>
      </c>
      <c r="CG5" s="56">
        <v>16</v>
      </c>
      <c r="CH5" s="56"/>
      <c r="CI5" s="58">
        <v>21</v>
      </c>
      <c r="CJ5" s="55">
        <v>707</v>
      </c>
      <c r="CK5" s="56">
        <v>1093</v>
      </c>
      <c r="CL5" s="56">
        <v>6</v>
      </c>
      <c r="CM5" s="56">
        <v>11</v>
      </c>
      <c r="CN5" s="56">
        <v>162</v>
      </c>
      <c r="CO5" s="56">
        <v>27</v>
      </c>
      <c r="CP5" s="57">
        <v>4.4000000000000004</v>
      </c>
      <c r="CQ5" s="57">
        <v>63.7</v>
      </c>
      <c r="CR5" s="57">
        <v>3.55</v>
      </c>
      <c r="CS5" s="57">
        <v>45.1</v>
      </c>
      <c r="CT5" s="56">
        <v>142</v>
      </c>
      <c r="CU5" s="56">
        <v>3241</v>
      </c>
      <c r="CV5" s="56">
        <v>6</v>
      </c>
      <c r="CW5" s="56"/>
      <c r="CX5" s="58">
        <v>20</v>
      </c>
      <c r="CY5" s="55">
        <v>1142</v>
      </c>
      <c r="CZ5" s="56">
        <v>1829</v>
      </c>
      <c r="DA5" s="56">
        <v>14</v>
      </c>
      <c r="DB5" s="56">
        <v>24</v>
      </c>
      <c r="DC5" s="56">
        <v>231</v>
      </c>
      <c r="DD5" s="56">
        <v>76</v>
      </c>
      <c r="DE5" s="57">
        <v>4.9000000000000004</v>
      </c>
      <c r="DF5" s="57">
        <v>125.9</v>
      </c>
      <c r="DG5" s="57">
        <v>3.91</v>
      </c>
      <c r="DH5" s="57">
        <v>33.299999999999997</v>
      </c>
      <c r="DI5" s="56">
        <v>225</v>
      </c>
      <c r="DJ5" s="56">
        <v>3479</v>
      </c>
      <c r="DK5" s="56">
        <v>30</v>
      </c>
      <c r="DL5" s="56"/>
      <c r="DM5" s="58">
        <v>24</v>
      </c>
      <c r="DN5" s="126"/>
      <c r="DO5" s="5">
        <v>3</v>
      </c>
      <c r="DP5" s="42" t="s">
        <v>390</v>
      </c>
      <c r="DQ5" s="7">
        <v>0.9</v>
      </c>
      <c r="DR5" s="129">
        <v>42979</v>
      </c>
    </row>
    <row r="6" spans="1:123" x14ac:dyDescent="0.2">
      <c r="A6" s="33">
        <v>4</v>
      </c>
      <c r="B6" s="34" t="s">
        <v>230</v>
      </c>
      <c r="C6" s="116">
        <v>10.722222222222221</v>
      </c>
      <c r="D6" s="117" t="s">
        <v>450</v>
      </c>
      <c r="E6" s="37">
        <v>6</v>
      </c>
      <c r="F6" s="118">
        <v>35969</v>
      </c>
      <c r="G6" s="119">
        <v>26.860273972602741</v>
      </c>
      <c r="H6" s="39" t="s">
        <v>395</v>
      </c>
      <c r="I6" s="119">
        <v>21.849315068493151</v>
      </c>
      <c r="J6" s="120">
        <v>72</v>
      </c>
      <c r="K6" s="120">
        <v>228</v>
      </c>
      <c r="L6" s="120">
        <v>4.3899999999999997</v>
      </c>
      <c r="M6" s="40">
        <v>66</v>
      </c>
      <c r="N6" s="121">
        <v>0</v>
      </c>
      <c r="O6" s="122">
        <v>0</v>
      </c>
      <c r="P6" s="122">
        <v>0</v>
      </c>
      <c r="Q6" s="122">
        <v>3.7851271267444087E-2</v>
      </c>
      <c r="R6" s="122">
        <v>0.16255852990546868</v>
      </c>
      <c r="S6" s="42">
        <v>0.16255852990546868</v>
      </c>
      <c r="T6" s="42">
        <v>0.1219188974291015</v>
      </c>
      <c r="U6" s="42">
        <v>8.1414473684210523E-2</v>
      </c>
      <c r="V6" s="42">
        <v>0.17593833780160861</v>
      </c>
      <c r="W6" s="42">
        <v>0.17593833780160861</v>
      </c>
      <c r="X6" s="43">
        <v>0.13195375335120646</v>
      </c>
      <c r="Y6" s="44">
        <v>21.216438356164385</v>
      </c>
      <c r="Z6" s="45">
        <v>122.77410070451556</v>
      </c>
      <c r="AA6" s="45">
        <v>30.918981481481481</v>
      </c>
      <c r="AB6" s="45">
        <v>0.48484848484848486</v>
      </c>
      <c r="AC6" s="45">
        <v>11.181818181818182</v>
      </c>
      <c r="AD6" s="45">
        <v>359.2</v>
      </c>
      <c r="AE6" s="45">
        <v>7.73</v>
      </c>
      <c r="AF6" s="46">
        <v>61.8</v>
      </c>
      <c r="AG6" s="123">
        <v>1</v>
      </c>
      <c r="AH6" s="49">
        <v>10</v>
      </c>
      <c r="AI6" s="49">
        <v>2</v>
      </c>
      <c r="AJ6" s="49">
        <v>10</v>
      </c>
      <c r="AK6" s="49">
        <v>10</v>
      </c>
      <c r="AL6" s="49">
        <v>10</v>
      </c>
      <c r="AM6" s="49">
        <v>10</v>
      </c>
      <c r="AN6" s="49">
        <v>10</v>
      </c>
      <c r="AO6" s="49">
        <v>6</v>
      </c>
      <c r="AP6" s="50">
        <v>0.25</v>
      </c>
      <c r="AQ6" s="55">
        <v>0</v>
      </c>
      <c r="AR6" s="56">
        <v>1</v>
      </c>
      <c r="AS6" s="56"/>
      <c r="AT6" s="56"/>
      <c r="AU6" s="56"/>
      <c r="AV6" s="56"/>
      <c r="AW6" s="57"/>
      <c r="AX6" s="57"/>
      <c r="AY6" s="57"/>
      <c r="AZ6" s="57"/>
      <c r="BA6" s="56">
        <v>0</v>
      </c>
      <c r="BB6" s="56">
        <v>1</v>
      </c>
      <c r="BC6" s="56"/>
      <c r="BD6" s="56"/>
      <c r="BE6" s="58"/>
      <c r="BF6" s="55">
        <v>0</v>
      </c>
      <c r="BG6" s="56">
        <v>1</v>
      </c>
      <c r="BH6" s="56"/>
      <c r="BI6" s="56"/>
      <c r="BJ6" s="56"/>
      <c r="BK6" s="56"/>
      <c r="BL6" s="57"/>
      <c r="BM6" s="57"/>
      <c r="BN6" s="57"/>
      <c r="BO6" s="57"/>
      <c r="BP6" s="56">
        <v>0</v>
      </c>
      <c r="BQ6" s="56">
        <v>1</v>
      </c>
      <c r="BR6" s="56"/>
      <c r="BS6" s="56"/>
      <c r="BT6" s="58"/>
      <c r="BU6" s="55">
        <v>0</v>
      </c>
      <c r="BV6" s="56">
        <v>1</v>
      </c>
      <c r="BW6" s="56"/>
      <c r="BX6" s="56"/>
      <c r="BY6" s="56"/>
      <c r="BZ6" s="56"/>
      <c r="CA6" s="57"/>
      <c r="CB6" s="57"/>
      <c r="CC6" s="57"/>
      <c r="CD6" s="57"/>
      <c r="CE6" s="56">
        <v>0</v>
      </c>
      <c r="CF6" s="56">
        <v>1</v>
      </c>
      <c r="CG6" s="56"/>
      <c r="CH6" s="56"/>
      <c r="CI6" s="58"/>
      <c r="CJ6" s="55">
        <v>0</v>
      </c>
      <c r="CK6" s="56">
        <v>1399.5</v>
      </c>
      <c r="CL6" s="56">
        <v>0</v>
      </c>
      <c r="CM6" s="56">
        <v>17</v>
      </c>
      <c r="CN6" s="56"/>
      <c r="CO6" s="56"/>
      <c r="CP6" s="57"/>
      <c r="CQ6" s="57"/>
      <c r="CR6" s="57"/>
      <c r="CS6" s="57"/>
      <c r="CT6" s="56">
        <v>99</v>
      </c>
      <c r="CU6" s="56">
        <v>1216</v>
      </c>
      <c r="CV6" s="56">
        <v>6</v>
      </c>
      <c r="CW6" s="56"/>
      <c r="CX6" s="58">
        <v>10</v>
      </c>
      <c r="CY6" s="55">
        <v>369</v>
      </c>
      <c r="CZ6" s="56">
        <v>2613.7999999999997</v>
      </c>
      <c r="DA6" s="56">
        <v>4</v>
      </c>
      <c r="DB6" s="56">
        <v>32.199999999999996</v>
      </c>
      <c r="DC6" s="56">
        <v>33</v>
      </c>
      <c r="DD6" s="56">
        <v>16</v>
      </c>
      <c r="DE6" s="57">
        <v>11.181818181818182</v>
      </c>
      <c r="DF6" s="57">
        <v>359.2</v>
      </c>
      <c r="DG6" s="57">
        <v>7.73</v>
      </c>
      <c r="DH6" s="57">
        <v>61.8</v>
      </c>
      <c r="DI6" s="56">
        <v>735</v>
      </c>
      <c r="DJ6" s="56">
        <v>4177.5999999999995</v>
      </c>
      <c r="DK6" s="56">
        <v>38</v>
      </c>
      <c r="DL6" s="56"/>
      <c r="DM6" s="58">
        <v>33.6</v>
      </c>
      <c r="DN6" s="126"/>
      <c r="DO6" s="5">
        <v>4</v>
      </c>
      <c r="DP6" s="42" t="s">
        <v>393</v>
      </c>
      <c r="DQ6" s="7">
        <v>0.9</v>
      </c>
      <c r="DR6" s="129">
        <v>43343</v>
      </c>
    </row>
    <row r="7" spans="1:123" x14ac:dyDescent="0.2">
      <c r="A7" s="33">
        <v>5</v>
      </c>
      <c r="B7" s="34" t="s">
        <v>127</v>
      </c>
      <c r="C7" s="116">
        <v>10.355555555555556</v>
      </c>
      <c r="D7" s="117" t="s">
        <v>428</v>
      </c>
      <c r="E7" s="37">
        <v>1</v>
      </c>
      <c r="F7" s="118">
        <v>36174</v>
      </c>
      <c r="G7" s="119">
        <v>26.298630136986301</v>
      </c>
      <c r="H7" s="39" t="s">
        <v>385</v>
      </c>
      <c r="I7" s="119">
        <v>21.287671232876711</v>
      </c>
      <c r="J7" s="120">
        <v>68</v>
      </c>
      <c r="K7" s="120">
        <v>212</v>
      </c>
      <c r="L7" s="120">
        <v>4.4800000000000004</v>
      </c>
      <c r="M7" s="40">
        <v>35</v>
      </c>
      <c r="N7" s="121">
        <v>0</v>
      </c>
      <c r="O7" s="122">
        <v>0</v>
      </c>
      <c r="P7" s="122">
        <v>0.11747587685709909</v>
      </c>
      <c r="Q7" s="122">
        <v>0.20682237246465887</v>
      </c>
      <c r="R7" s="122">
        <v>0.25135655522492562</v>
      </c>
      <c r="S7" s="42">
        <v>0.25135655522492562</v>
      </c>
      <c r="T7" s="42">
        <v>0.25135655522492562</v>
      </c>
      <c r="U7" s="42">
        <v>9.3838862559241704E-2</v>
      </c>
      <c r="V7" s="42">
        <v>6.9186418962203719E-2</v>
      </c>
      <c r="W7" s="42">
        <v>8.1512640760722704E-2</v>
      </c>
      <c r="X7" s="43">
        <v>8.1512640760722704E-2</v>
      </c>
      <c r="Y7" s="44">
        <v>19.641095890410959</v>
      </c>
      <c r="Z7" s="45">
        <v>105.25768173580016</v>
      </c>
      <c r="AA7" s="45">
        <v>32.23096885813149</v>
      </c>
      <c r="AB7" s="45">
        <v>0.20304568527918782</v>
      </c>
      <c r="AC7" s="45">
        <v>6.4</v>
      </c>
      <c r="AD7" s="45">
        <v>89.8</v>
      </c>
      <c r="AE7" s="45">
        <v>3.89</v>
      </c>
      <c r="AF7" s="46">
        <v>46.5</v>
      </c>
      <c r="AG7" s="123">
        <v>6</v>
      </c>
      <c r="AH7" s="49">
        <v>8</v>
      </c>
      <c r="AI7" s="49">
        <v>6</v>
      </c>
      <c r="AJ7" s="49">
        <v>7</v>
      </c>
      <c r="AK7" s="49">
        <v>4</v>
      </c>
      <c r="AL7" s="49">
        <v>4</v>
      </c>
      <c r="AM7" s="49">
        <v>3</v>
      </c>
      <c r="AN7" s="49">
        <v>4</v>
      </c>
      <c r="AO7" s="49">
        <v>7</v>
      </c>
      <c r="AP7" s="50">
        <v>1</v>
      </c>
      <c r="AQ7" s="55">
        <v>0</v>
      </c>
      <c r="AR7" s="56">
        <v>2498</v>
      </c>
      <c r="AS7" s="56">
        <v>0</v>
      </c>
      <c r="AT7" s="56">
        <v>22</v>
      </c>
      <c r="AU7" s="56">
        <v>0</v>
      </c>
      <c r="AV7" s="56">
        <v>0</v>
      </c>
      <c r="AW7" s="57">
        <v>0</v>
      </c>
      <c r="AX7" s="57">
        <v>0</v>
      </c>
      <c r="AY7" s="57">
        <v>0</v>
      </c>
      <c r="AZ7" s="57">
        <v>0</v>
      </c>
      <c r="BA7" s="56">
        <v>0</v>
      </c>
      <c r="BB7" s="56">
        <v>2406</v>
      </c>
      <c r="BC7" s="56">
        <v>0</v>
      </c>
      <c r="BD7" s="56"/>
      <c r="BE7" s="58">
        <v>14</v>
      </c>
      <c r="BF7" s="55">
        <v>0</v>
      </c>
      <c r="BG7" s="56">
        <v>2486</v>
      </c>
      <c r="BH7" s="56">
        <v>0</v>
      </c>
      <c r="BI7" s="56">
        <v>18</v>
      </c>
      <c r="BJ7" s="56">
        <v>0</v>
      </c>
      <c r="BK7" s="56">
        <v>0</v>
      </c>
      <c r="BL7" s="57">
        <v>0</v>
      </c>
      <c r="BM7" s="57">
        <v>0</v>
      </c>
      <c r="BN7" s="57">
        <v>0</v>
      </c>
      <c r="BO7" s="57">
        <v>0</v>
      </c>
      <c r="BP7" s="56">
        <v>0</v>
      </c>
      <c r="BQ7" s="56">
        <v>2515</v>
      </c>
      <c r="BR7" s="56">
        <v>0</v>
      </c>
      <c r="BS7" s="56"/>
      <c r="BT7" s="58">
        <v>16</v>
      </c>
      <c r="BU7" s="55">
        <v>614</v>
      </c>
      <c r="BV7" s="56">
        <v>3876</v>
      </c>
      <c r="BW7" s="56">
        <v>3</v>
      </c>
      <c r="BX7" s="56">
        <v>42</v>
      </c>
      <c r="BY7" s="56">
        <v>81</v>
      </c>
      <c r="BZ7" s="56">
        <v>16</v>
      </c>
      <c r="CA7" s="57">
        <v>7.6</v>
      </c>
      <c r="CB7" s="57">
        <v>102.6</v>
      </c>
      <c r="CC7" s="57">
        <v>4.37</v>
      </c>
      <c r="CD7" s="57">
        <v>53.6</v>
      </c>
      <c r="CE7" s="56">
        <v>153</v>
      </c>
      <c r="CF7" s="56">
        <v>2653</v>
      </c>
      <c r="CG7" s="56">
        <v>17</v>
      </c>
      <c r="CH7" s="56"/>
      <c r="CI7" s="58">
        <v>24</v>
      </c>
      <c r="CJ7" s="55">
        <v>1049</v>
      </c>
      <c r="CK7" s="56">
        <v>3343</v>
      </c>
      <c r="CL7" s="56">
        <v>10</v>
      </c>
      <c r="CM7" s="56">
        <v>30</v>
      </c>
      <c r="CN7" s="56">
        <v>163</v>
      </c>
      <c r="CO7" s="56">
        <v>37</v>
      </c>
      <c r="CP7" s="57">
        <v>6.4</v>
      </c>
      <c r="CQ7" s="57">
        <v>89.8</v>
      </c>
      <c r="CR7" s="57">
        <v>3.89</v>
      </c>
      <c r="CS7" s="57">
        <v>46.5</v>
      </c>
      <c r="CT7" s="56">
        <v>297</v>
      </c>
      <c r="CU7" s="56">
        <v>3165</v>
      </c>
      <c r="CV7" s="56">
        <v>8</v>
      </c>
      <c r="CW7" s="56"/>
      <c r="CX7" s="58">
        <v>34</v>
      </c>
      <c r="CY7" s="55">
        <v>1220</v>
      </c>
      <c r="CZ7" s="56">
        <v>2591</v>
      </c>
      <c r="DA7" s="56">
        <v>7</v>
      </c>
      <c r="DB7" s="56">
        <v>21</v>
      </c>
      <c r="DC7" s="56">
        <v>197</v>
      </c>
      <c r="DD7" s="56">
        <v>40</v>
      </c>
      <c r="DE7" s="57">
        <v>6.2</v>
      </c>
      <c r="DF7" s="57">
        <v>70.7</v>
      </c>
      <c r="DG7" s="57">
        <v>3.55</v>
      </c>
      <c r="DH7" s="57">
        <v>37.5</v>
      </c>
      <c r="DI7" s="56">
        <v>216</v>
      </c>
      <c r="DJ7" s="56">
        <v>3122</v>
      </c>
      <c r="DK7" s="56">
        <v>24</v>
      </c>
      <c r="DL7" s="56"/>
      <c r="DM7" s="58">
        <v>26</v>
      </c>
      <c r="DN7" s="126"/>
      <c r="DO7" s="5">
        <v>5</v>
      </c>
      <c r="DP7" s="42" t="s">
        <v>396</v>
      </c>
      <c r="DQ7" s="7">
        <v>0.85</v>
      </c>
      <c r="DR7" s="129">
        <v>43713</v>
      </c>
    </row>
    <row r="8" spans="1:123" x14ac:dyDescent="0.2">
      <c r="A8" s="33">
        <v>6</v>
      </c>
      <c r="B8" s="34" t="s">
        <v>128</v>
      </c>
      <c r="C8" s="116">
        <v>10.205555555555556</v>
      </c>
      <c r="D8" s="117" t="s">
        <v>389</v>
      </c>
      <c r="E8" s="37">
        <v>1</v>
      </c>
      <c r="F8" s="118">
        <v>36261</v>
      </c>
      <c r="G8" s="119">
        <v>26.06027397260274</v>
      </c>
      <c r="H8" s="39" t="s">
        <v>385</v>
      </c>
      <c r="I8" s="119">
        <v>21.049315068493151</v>
      </c>
      <c r="J8" s="120">
        <v>67</v>
      </c>
      <c r="K8" s="120">
        <v>207</v>
      </c>
      <c r="L8" s="120">
        <v>4.5999999999999996</v>
      </c>
      <c r="M8" s="40">
        <v>32</v>
      </c>
      <c r="N8" s="121">
        <v>0</v>
      </c>
      <c r="O8" s="122">
        <v>0</v>
      </c>
      <c r="P8" s="122">
        <v>1.440868263473054E-2</v>
      </c>
      <c r="Q8" s="122">
        <v>0.14405969007078631</v>
      </c>
      <c r="R8" s="122">
        <v>0.21956368754398312</v>
      </c>
      <c r="S8" s="42">
        <v>0.21956368754398312</v>
      </c>
      <c r="T8" s="42">
        <v>0.21956368754398312</v>
      </c>
      <c r="U8" s="42">
        <v>3.164983164983165E-2</v>
      </c>
      <c r="V8" s="42">
        <v>7.5199203187250999E-2</v>
      </c>
      <c r="W8" s="42">
        <v>7.5199203187250999E-2</v>
      </c>
      <c r="X8" s="43">
        <v>7.5199203187250999E-2</v>
      </c>
      <c r="Y8" s="44">
        <v>20.416438356164385</v>
      </c>
      <c r="Z8" s="45">
        <v>92.463220185748369</v>
      </c>
      <c r="AA8" s="45">
        <v>32.417242147471597</v>
      </c>
      <c r="AB8" s="45">
        <v>0.33177570093457942</v>
      </c>
      <c r="AC8" s="45">
        <v>6.6</v>
      </c>
      <c r="AD8" s="45">
        <v>115.5</v>
      </c>
      <c r="AE8" s="45">
        <v>3.65</v>
      </c>
      <c r="AF8" s="46">
        <v>44.7</v>
      </c>
      <c r="AG8" s="123">
        <v>4</v>
      </c>
      <c r="AH8" s="49">
        <v>8</v>
      </c>
      <c r="AI8" s="49">
        <v>4</v>
      </c>
      <c r="AJ8" s="49">
        <v>2</v>
      </c>
      <c r="AK8" s="49">
        <v>9</v>
      </c>
      <c r="AL8" s="49">
        <v>5</v>
      </c>
      <c r="AM8" s="49">
        <v>5</v>
      </c>
      <c r="AN8" s="49">
        <v>2</v>
      </c>
      <c r="AO8" s="49">
        <v>10</v>
      </c>
      <c r="AP8" s="50">
        <v>0.25</v>
      </c>
      <c r="AQ8" s="55">
        <v>0</v>
      </c>
      <c r="AR8" s="56">
        <v>3082</v>
      </c>
      <c r="AS8" s="56">
        <v>0</v>
      </c>
      <c r="AT8" s="56">
        <v>36</v>
      </c>
      <c r="AU8" s="56">
        <v>0</v>
      </c>
      <c r="AV8" s="56">
        <v>0</v>
      </c>
      <c r="AW8" s="57">
        <v>0</v>
      </c>
      <c r="AX8" s="57">
        <v>0</v>
      </c>
      <c r="AY8" s="57">
        <v>0</v>
      </c>
      <c r="AZ8" s="57">
        <v>0</v>
      </c>
      <c r="BA8" s="56">
        <v>0</v>
      </c>
      <c r="BB8" s="56">
        <v>2165</v>
      </c>
      <c r="BC8" s="56">
        <v>0</v>
      </c>
      <c r="BD8" s="56"/>
      <c r="BE8" s="58">
        <v>13</v>
      </c>
      <c r="BF8" s="55">
        <v>0</v>
      </c>
      <c r="BG8" s="56">
        <v>2796</v>
      </c>
      <c r="BH8" s="56">
        <v>0</v>
      </c>
      <c r="BI8" s="56">
        <v>30</v>
      </c>
      <c r="BJ8" s="56">
        <v>0</v>
      </c>
      <c r="BK8" s="56">
        <v>0</v>
      </c>
      <c r="BL8" s="57">
        <v>0</v>
      </c>
      <c r="BM8" s="57">
        <v>0</v>
      </c>
      <c r="BN8" s="57">
        <v>0</v>
      </c>
      <c r="BO8" s="57">
        <v>0</v>
      </c>
      <c r="BP8" s="56">
        <v>0</v>
      </c>
      <c r="BQ8" s="56">
        <v>2281</v>
      </c>
      <c r="BR8" s="56">
        <v>0</v>
      </c>
      <c r="BS8" s="56"/>
      <c r="BT8" s="58">
        <v>12</v>
      </c>
      <c r="BU8" s="55">
        <v>31</v>
      </c>
      <c r="BV8" s="56">
        <v>2699</v>
      </c>
      <c r="BW8" s="56">
        <v>0</v>
      </c>
      <c r="BX8" s="56">
        <v>25</v>
      </c>
      <c r="BY8" s="56">
        <v>9</v>
      </c>
      <c r="BZ8" s="56">
        <v>3</v>
      </c>
      <c r="CA8" s="57">
        <v>3.4</v>
      </c>
      <c r="CB8" s="57">
        <v>100</v>
      </c>
      <c r="CC8" s="57">
        <v>2</v>
      </c>
      <c r="CD8" s="57">
        <v>0</v>
      </c>
      <c r="CE8" s="56">
        <v>46</v>
      </c>
      <c r="CF8" s="56">
        <v>2645</v>
      </c>
      <c r="CG8" s="56">
        <v>3</v>
      </c>
      <c r="CH8" s="56"/>
      <c r="CI8" s="58">
        <v>17</v>
      </c>
      <c r="CJ8" s="55">
        <v>659</v>
      </c>
      <c r="CK8" s="56">
        <v>2257</v>
      </c>
      <c r="CL8" s="56">
        <v>7</v>
      </c>
      <c r="CM8" s="56">
        <v>29</v>
      </c>
      <c r="CN8" s="56">
        <v>147</v>
      </c>
      <c r="CO8" s="56">
        <v>33</v>
      </c>
      <c r="CP8" s="57">
        <v>4.5</v>
      </c>
      <c r="CQ8" s="57">
        <v>74.2</v>
      </c>
      <c r="CR8" s="57">
        <v>3.24</v>
      </c>
      <c r="CS8" s="57">
        <v>33.799999999999997</v>
      </c>
      <c r="CT8" s="56">
        <v>94</v>
      </c>
      <c r="CU8" s="56">
        <v>2970</v>
      </c>
      <c r="CV8" s="56">
        <v>3</v>
      </c>
      <c r="CW8" s="56"/>
      <c r="CX8" s="58">
        <v>17</v>
      </c>
      <c r="CY8" s="55">
        <v>1419</v>
      </c>
      <c r="CZ8" s="56">
        <v>2502</v>
      </c>
      <c r="DA8" s="56">
        <v>16</v>
      </c>
      <c r="DB8" s="56">
        <v>32</v>
      </c>
      <c r="DC8" s="56">
        <v>214</v>
      </c>
      <c r="DD8" s="56">
        <v>71</v>
      </c>
      <c r="DE8" s="57">
        <v>6.6</v>
      </c>
      <c r="DF8" s="57">
        <v>115.5</v>
      </c>
      <c r="DG8" s="57">
        <v>3.65</v>
      </c>
      <c r="DH8" s="57">
        <v>44.7</v>
      </c>
      <c r="DI8" s="56">
        <v>453</v>
      </c>
      <c r="DJ8" s="56">
        <v>6024</v>
      </c>
      <c r="DK8" s="56">
        <v>55</v>
      </c>
      <c r="DL8" s="56"/>
      <c r="DM8" s="58">
        <v>61</v>
      </c>
      <c r="DN8" s="126"/>
      <c r="DO8" s="5">
        <v>6</v>
      </c>
      <c r="DP8" s="42" t="s">
        <v>398</v>
      </c>
      <c r="DQ8" s="7">
        <v>0.75</v>
      </c>
      <c r="DR8" s="129"/>
    </row>
    <row r="9" spans="1:123" x14ac:dyDescent="0.2">
      <c r="A9" s="33">
        <v>7</v>
      </c>
      <c r="B9" s="34" t="s">
        <v>133</v>
      </c>
      <c r="C9" s="116">
        <v>9.8500000000000014</v>
      </c>
      <c r="D9" s="117" t="s">
        <v>463</v>
      </c>
      <c r="E9" s="37">
        <v>1</v>
      </c>
      <c r="F9" s="118">
        <v>35554</v>
      </c>
      <c r="G9" s="119">
        <v>27.997260273972604</v>
      </c>
      <c r="H9" s="39" t="s">
        <v>443</v>
      </c>
      <c r="I9" s="119">
        <v>22.986301369863014</v>
      </c>
      <c r="J9" s="120">
        <v>69</v>
      </c>
      <c r="K9" s="120">
        <v>214</v>
      </c>
      <c r="L9" s="120">
        <v>4.51</v>
      </c>
      <c r="M9" s="40">
        <v>76</v>
      </c>
      <c r="N9" s="121">
        <v>0.17542390621729118</v>
      </c>
      <c r="O9" s="122">
        <v>9.213323883770376E-2</v>
      </c>
      <c r="P9" s="122">
        <v>0</v>
      </c>
      <c r="Q9" s="122">
        <v>0.26412270856715303</v>
      </c>
      <c r="R9" s="122">
        <v>0.36910112359550562</v>
      </c>
      <c r="S9" s="42">
        <v>0.36910112359550562</v>
      </c>
      <c r="T9" s="42">
        <v>0.36910112359550562</v>
      </c>
      <c r="U9" s="42">
        <v>5.3030303030303032E-2</v>
      </c>
      <c r="V9" s="42">
        <v>0.13856589147286821</v>
      </c>
      <c r="W9" s="42">
        <v>0.13856589147286821</v>
      </c>
      <c r="X9" s="43">
        <v>0.13856589147286821</v>
      </c>
      <c r="Y9" s="44">
        <v>18.336986301369862</v>
      </c>
      <c r="Z9" s="45">
        <v>103.45169279930266</v>
      </c>
      <c r="AA9" s="45">
        <v>31.598823776517538</v>
      </c>
      <c r="AB9" s="45">
        <v>0.27638190954773867</v>
      </c>
      <c r="AC9" s="45">
        <v>5.2</v>
      </c>
      <c r="AD9" s="45">
        <v>103.2</v>
      </c>
      <c r="AE9" s="45">
        <v>3.73</v>
      </c>
      <c r="AF9" s="46">
        <v>60.1</v>
      </c>
      <c r="AG9" s="123">
        <v>10</v>
      </c>
      <c r="AH9" s="49">
        <v>10</v>
      </c>
      <c r="AI9" s="49">
        <v>10</v>
      </c>
      <c r="AJ9" s="49">
        <v>7</v>
      </c>
      <c r="AK9" s="49">
        <v>7</v>
      </c>
      <c r="AL9" s="49">
        <v>0</v>
      </c>
      <c r="AM9" s="49">
        <v>4</v>
      </c>
      <c r="AN9" s="49">
        <v>3</v>
      </c>
      <c r="AO9" s="49">
        <v>6</v>
      </c>
      <c r="AP9" s="50">
        <v>0</v>
      </c>
      <c r="AQ9" s="55">
        <v>718</v>
      </c>
      <c r="AR9" s="56">
        <v>1856</v>
      </c>
      <c r="AS9" s="56">
        <v>6</v>
      </c>
      <c r="AT9" s="56">
        <v>9</v>
      </c>
      <c r="AU9" s="56">
        <v>157</v>
      </c>
      <c r="AV9" s="56">
        <v>28</v>
      </c>
      <c r="AW9" s="57">
        <v>4.5999999999999996</v>
      </c>
      <c r="AX9" s="57">
        <v>55.6</v>
      </c>
      <c r="AY9" s="57">
        <v>3.01</v>
      </c>
      <c r="AZ9" s="57">
        <v>41.9</v>
      </c>
      <c r="BA9" s="56">
        <v>120</v>
      </c>
      <c r="BB9" s="56">
        <v>2921</v>
      </c>
      <c r="BC9" s="56">
        <v>16</v>
      </c>
      <c r="BD9" s="56"/>
      <c r="BE9" s="58">
        <v>16</v>
      </c>
      <c r="BF9" s="55">
        <v>301</v>
      </c>
      <c r="BG9" s="56">
        <v>2138</v>
      </c>
      <c r="BH9" s="56">
        <v>3</v>
      </c>
      <c r="BI9" s="56">
        <v>26</v>
      </c>
      <c r="BJ9" s="56">
        <v>60</v>
      </c>
      <c r="BK9" s="56">
        <v>10</v>
      </c>
      <c r="BL9" s="57">
        <v>5</v>
      </c>
      <c r="BM9" s="57">
        <v>47.5</v>
      </c>
      <c r="BN9" s="57">
        <v>2.73</v>
      </c>
      <c r="BO9" s="57">
        <v>55.5</v>
      </c>
      <c r="BP9" s="56">
        <v>89</v>
      </c>
      <c r="BQ9" s="56">
        <v>2095</v>
      </c>
      <c r="BR9" s="56">
        <v>9</v>
      </c>
      <c r="BS9" s="56"/>
      <c r="BT9" s="58">
        <v>13</v>
      </c>
      <c r="BU9" s="55">
        <v>0</v>
      </c>
      <c r="BV9" s="56">
        <v>1286</v>
      </c>
      <c r="BW9" s="56">
        <v>0</v>
      </c>
      <c r="BX9" s="56">
        <v>14</v>
      </c>
      <c r="BY9" s="56">
        <v>0</v>
      </c>
      <c r="BZ9" s="56">
        <v>0</v>
      </c>
      <c r="CA9" s="57">
        <v>0</v>
      </c>
      <c r="CB9" s="57">
        <v>0</v>
      </c>
      <c r="CC9" s="57">
        <v>0</v>
      </c>
      <c r="CD9" s="57">
        <v>0</v>
      </c>
      <c r="CE9" s="56">
        <v>0</v>
      </c>
      <c r="CF9" s="56">
        <v>2098</v>
      </c>
      <c r="CG9" s="56">
        <v>0</v>
      </c>
      <c r="CH9" s="56"/>
      <c r="CI9" s="58">
        <v>8</v>
      </c>
      <c r="CJ9" s="55">
        <v>1244</v>
      </c>
      <c r="CK9" s="56">
        <v>2178</v>
      </c>
      <c r="CL9" s="56">
        <v>12</v>
      </c>
      <c r="CM9" s="56">
        <v>22</v>
      </c>
      <c r="CN9" s="56">
        <v>157</v>
      </c>
      <c r="CO9" s="56">
        <v>44</v>
      </c>
      <c r="CP9" s="57">
        <v>7.9</v>
      </c>
      <c r="CQ9" s="57">
        <v>140.6</v>
      </c>
      <c r="CR9" s="57">
        <v>5.28</v>
      </c>
      <c r="CS9" s="57">
        <v>60.1</v>
      </c>
      <c r="CT9" s="56">
        <v>168</v>
      </c>
      <c r="CU9" s="56">
        <v>3168</v>
      </c>
      <c r="CV9" s="56">
        <v>1</v>
      </c>
      <c r="CW9" s="56"/>
      <c r="CX9" s="58">
        <v>24</v>
      </c>
      <c r="CY9" s="55">
        <v>1028</v>
      </c>
      <c r="CZ9" s="56">
        <v>1496</v>
      </c>
      <c r="DA9" s="56">
        <v>9</v>
      </c>
      <c r="DB9" s="56">
        <v>11</v>
      </c>
      <c r="DC9" s="56">
        <v>199</v>
      </c>
      <c r="DD9" s="56">
        <v>55</v>
      </c>
      <c r="DE9" s="57">
        <v>5.2</v>
      </c>
      <c r="DF9" s="57">
        <v>103.2</v>
      </c>
      <c r="DG9" s="57">
        <v>3.73</v>
      </c>
      <c r="DH9" s="57">
        <v>39</v>
      </c>
      <c r="DI9" s="56">
        <v>286</v>
      </c>
      <c r="DJ9" s="56">
        <v>2064</v>
      </c>
      <c r="DK9" s="56">
        <v>29</v>
      </c>
      <c r="DL9" s="56"/>
      <c r="DM9" s="58">
        <v>10</v>
      </c>
      <c r="DN9" s="126"/>
      <c r="DO9" s="5">
        <v>7</v>
      </c>
      <c r="DP9" s="42" t="s">
        <v>401</v>
      </c>
      <c r="DQ9" s="7">
        <v>0.75</v>
      </c>
    </row>
    <row r="10" spans="1:123" x14ac:dyDescent="0.2">
      <c r="A10" s="33">
        <v>8</v>
      </c>
      <c r="B10" s="34" t="s">
        <v>235</v>
      </c>
      <c r="C10" s="116">
        <v>9.7055555555555557</v>
      </c>
      <c r="D10" s="117" t="s">
        <v>464</v>
      </c>
      <c r="E10" s="37">
        <v>4</v>
      </c>
      <c r="F10" s="118">
        <v>35917</v>
      </c>
      <c r="G10" s="119">
        <v>27.002739726027396</v>
      </c>
      <c r="H10" s="39" t="s">
        <v>385</v>
      </c>
      <c r="I10" s="119">
        <v>21.991780821917807</v>
      </c>
      <c r="J10" s="120">
        <v>72</v>
      </c>
      <c r="K10" s="120">
        <v>247</v>
      </c>
      <c r="L10" s="120">
        <v>4.53</v>
      </c>
      <c r="M10" s="40">
        <v>62</v>
      </c>
      <c r="N10" s="121">
        <v>0</v>
      </c>
      <c r="O10" s="122">
        <v>0</v>
      </c>
      <c r="P10" s="122">
        <v>0.31549742370194211</v>
      </c>
      <c r="Q10" s="122">
        <v>0.21506386175807662</v>
      </c>
      <c r="R10" s="122">
        <v>0.37166405023547883</v>
      </c>
      <c r="S10" s="42">
        <v>0.37166405023547883</v>
      </c>
      <c r="T10" s="42">
        <v>0.33449764521193093</v>
      </c>
      <c r="U10" s="42">
        <v>1.24355474673946E-2</v>
      </c>
      <c r="V10" s="42">
        <v>5.8876811594202896E-2</v>
      </c>
      <c r="W10" s="42">
        <v>5.8876811594202896E-2</v>
      </c>
      <c r="X10" s="43">
        <v>5.2989130434782608E-2</v>
      </c>
      <c r="Y10" s="44">
        <v>19.347945205479451</v>
      </c>
      <c r="Z10" s="45">
        <v>117.30975853856673</v>
      </c>
      <c r="AA10" s="45">
        <v>33.495563271604944</v>
      </c>
      <c r="AB10" s="45">
        <v>0.25552050473186122</v>
      </c>
      <c r="AC10" s="45">
        <v>5.4</v>
      </c>
      <c r="AD10" s="45">
        <v>88.6</v>
      </c>
      <c r="AE10" s="45">
        <v>3.48</v>
      </c>
      <c r="AF10" s="46">
        <v>40.1</v>
      </c>
      <c r="AG10" s="123">
        <v>9</v>
      </c>
      <c r="AH10" s="49">
        <v>5</v>
      </c>
      <c r="AI10" s="49">
        <v>7</v>
      </c>
      <c r="AJ10" s="49">
        <v>10</v>
      </c>
      <c r="AK10" s="49">
        <v>6</v>
      </c>
      <c r="AL10" s="49">
        <v>1</v>
      </c>
      <c r="AM10" s="49">
        <v>3</v>
      </c>
      <c r="AN10" s="49">
        <v>2</v>
      </c>
      <c r="AO10" s="49">
        <v>7</v>
      </c>
      <c r="AP10" s="50">
        <v>0</v>
      </c>
      <c r="AQ10" s="55">
        <v>0</v>
      </c>
      <c r="AR10" s="56">
        <v>2096</v>
      </c>
      <c r="AS10" s="56">
        <v>0</v>
      </c>
      <c r="AT10" s="56">
        <v>25</v>
      </c>
      <c r="AU10" s="56">
        <v>0</v>
      </c>
      <c r="AV10" s="56">
        <v>0</v>
      </c>
      <c r="AW10" s="57">
        <v>0</v>
      </c>
      <c r="AX10" s="57">
        <v>0</v>
      </c>
      <c r="AY10" s="57">
        <v>0</v>
      </c>
      <c r="AZ10" s="57">
        <v>0</v>
      </c>
      <c r="BA10" s="56">
        <v>0</v>
      </c>
      <c r="BB10" s="56">
        <v>3038</v>
      </c>
      <c r="BC10" s="56">
        <v>0</v>
      </c>
      <c r="BD10" s="56"/>
      <c r="BE10" s="58">
        <v>20</v>
      </c>
      <c r="BF10" s="55">
        <v>0</v>
      </c>
      <c r="BG10" s="56">
        <v>2466</v>
      </c>
      <c r="BH10" s="56">
        <v>0</v>
      </c>
      <c r="BI10" s="56">
        <v>31</v>
      </c>
      <c r="BJ10" s="56">
        <v>0</v>
      </c>
      <c r="BK10" s="56">
        <v>0</v>
      </c>
      <c r="BL10" s="57">
        <v>0</v>
      </c>
      <c r="BM10" s="57">
        <v>0</v>
      </c>
      <c r="BN10" s="57">
        <v>0</v>
      </c>
      <c r="BO10" s="57">
        <v>0</v>
      </c>
      <c r="BP10" s="56">
        <v>0</v>
      </c>
      <c r="BQ10" s="56">
        <v>3324</v>
      </c>
      <c r="BR10" s="56">
        <v>0</v>
      </c>
      <c r="BS10" s="56"/>
      <c r="BT10" s="58">
        <v>22</v>
      </c>
      <c r="BU10" s="55">
        <v>1592</v>
      </c>
      <c r="BV10" s="56">
        <v>1773</v>
      </c>
      <c r="BW10" s="56">
        <v>14</v>
      </c>
      <c r="BX10" s="56">
        <v>15</v>
      </c>
      <c r="BY10" s="56">
        <v>299</v>
      </c>
      <c r="BZ10" s="56">
        <v>64</v>
      </c>
      <c r="CA10" s="57">
        <v>5.3</v>
      </c>
      <c r="CB10" s="57">
        <v>83</v>
      </c>
      <c r="CC10" s="57">
        <v>3.88</v>
      </c>
      <c r="CD10" s="57">
        <v>40.6</v>
      </c>
      <c r="CE10" s="56">
        <v>0</v>
      </c>
      <c r="CF10" s="56">
        <v>3273</v>
      </c>
      <c r="CG10" s="56">
        <v>0</v>
      </c>
      <c r="CH10" s="56"/>
      <c r="CI10" s="58">
        <v>21</v>
      </c>
      <c r="CJ10" s="55">
        <v>1104</v>
      </c>
      <c r="CK10" s="56">
        <v>2027</v>
      </c>
      <c r="CL10" s="56">
        <v>10</v>
      </c>
      <c r="CM10" s="56">
        <v>28</v>
      </c>
      <c r="CN10" s="56">
        <v>226</v>
      </c>
      <c r="CO10" s="56">
        <v>53</v>
      </c>
      <c r="CP10" s="57">
        <v>4.9000000000000004</v>
      </c>
      <c r="CQ10" s="57">
        <v>71.900000000000006</v>
      </c>
      <c r="CR10" s="57">
        <v>3.17</v>
      </c>
      <c r="CS10" s="57">
        <v>40.1</v>
      </c>
      <c r="CT10" s="56">
        <v>41</v>
      </c>
      <c r="CU10" s="56">
        <v>3297</v>
      </c>
      <c r="CV10" s="56">
        <v>8</v>
      </c>
      <c r="CW10" s="56"/>
      <c r="CX10" s="58">
        <v>20</v>
      </c>
      <c r="CY10" s="55">
        <v>1699</v>
      </c>
      <c r="CZ10" s="56">
        <v>1784</v>
      </c>
      <c r="DA10" s="56">
        <v>14</v>
      </c>
      <c r="DB10" s="56">
        <v>16</v>
      </c>
      <c r="DC10" s="56">
        <v>317</v>
      </c>
      <c r="DD10" s="56">
        <v>81</v>
      </c>
      <c r="DE10" s="57">
        <v>5.4</v>
      </c>
      <c r="DF10" s="57">
        <v>88.6</v>
      </c>
      <c r="DG10" s="57">
        <v>3.48</v>
      </c>
      <c r="DH10" s="57">
        <v>31.7</v>
      </c>
      <c r="DI10" s="56">
        <v>195</v>
      </c>
      <c r="DJ10" s="56">
        <v>3312</v>
      </c>
      <c r="DK10" s="56">
        <v>13</v>
      </c>
      <c r="DL10" s="56"/>
      <c r="DM10" s="58">
        <v>26</v>
      </c>
      <c r="DN10" s="126"/>
      <c r="DO10" s="5">
        <v>8</v>
      </c>
      <c r="DP10" s="42" t="s">
        <v>403</v>
      </c>
      <c r="DQ10" s="7">
        <v>0.65</v>
      </c>
      <c r="DR10" s="130"/>
    </row>
    <row r="11" spans="1:123" x14ac:dyDescent="0.2">
      <c r="A11" s="33">
        <v>9</v>
      </c>
      <c r="B11" s="34" t="s">
        <v>131</v>
      </c>
      <c r="C11" s="116">
        <v>9.1555555555555568</v>
      </c>
      <c r="D11" s="117" t="s">
        <v>417</v>
      </c>
      <c r="E11" s="37">
        <v>5</v>
      </c>
      <c r="F11" s="118">
        <v>35779</v>
      </c>
      <c r="G11" s="119">
        <v>27.38082191780822</v>
      </c>
      <c r="H11" s="39" t="s">
        <v>395</v>
      </c>
      <c r="I11" s="119">
        <v>22.36986301369863</v>
      </c>
      <c r="J11" s="120">
        <v>69</v>
      </c>
      <c r="K11" s="120">
        <v>206</v>
      </c>
      <c r="L11" s="120">
        <v>4.6500000000000004</v>
      </c>
      <c r="M11" s="40">
        <v>86</v>
      </c>
      <c r="N11" s="121">
        <v>0</v>
      </c>
      <c r="O11" s="122">
        <v>6.8583675656367207E-2</v>
      </c>
      <c r="P11" s="122">
        <v>0.26125790844808339</v>
      </c>
      <c r="Q11" s="122">
        <v>0.20591950911387835</v>
      </c>
      <c r="R11" s="122">
        <v>0.29953379953379955</v>
      </c>
      <c r="S11" s="42">
        <v>0.29953379953379955</v>
      </c>
      <c r="T11" s="42">
        <v>0.25460372960372962</v>
      </c>
      <c r="U11" s="42">
        <v>1.6550810989738499E-2</v>
      </c>
      <c r="V11" s="42">
        <v>0.12143081267649827</v>
      </c>
      <c r="W11" s="42">
        <v>0.12143081267649827</v>
      </c>
      <c r="X11" s="43">
        <v>0.10321619077502353</v>
      </c>
      <c r="Y11" s="44">
        <v>19.726027397260275</v>
      </c>
      <c r="Z11" s="45">
        <v>88.12221492460128</v>
      </c>
      <c r="AA11" s="45">
        <v>30.417559336273889</v>
      </c>
      <c r="AB11" s="45">
        <v>0.38034188034188032</v>
      </c>
      <c r="AC11" s="45">
        <v>6.1</v>
      </c>
      <c r="AD11" s="45">
        <v>176.8</v>
      </c>
      <c r="AE11" s="45">
        <v>4.45</v>
      </c>
      <c r="AF11" s="46">
        <v>44.5</v>
      </c>
      <c r="AG11" s="123">
        <v>6</v>
      </c>
      <c r="AH11" s="49">
        <v>9</v>
      </c>
      <c r="AI11" s="49">
        <v>6</v>
      </c>
      <c r="AJ11" s="49">
        <v>1</v>
      </c>
      <c r="AK11" s="49">
        <v>10</v>
      </c>
      <c r="AL11" s="49">
        <v>3</v>
      </c>
      <c r="AM11" s="49">
        <v>8</v>
      </c>
      <c r="AN11" s="49">
        <v>6</v>
      </c>
      <c r="AO11" s="49">
        <v>6</v>
      </c>
      <c r="AP11" s="50">
        <v>0</v>
      </c>
      <c r="AQ11" s="55">
        <v>0</v>
      </c>
      <c r="AR11" s="56">
        <v>2379</v>
      </c>
      <c r="AS11" s="56">
        <v>0</v>
      </c>
      <c r="AT11" s="56">
        <v>24</v>
      </c>
      <c r="AU11" s="56">
        <v>0</v>
      </c>
      <c r="AV11" s="56">
        <v>0</v>
      </c>
      <c r="AW11" s="57">
        <v>0</v>
      </c>
      <c r="AX11" s="57">
        <v>0</v>
      </c>
      <c r="AY11" s="57">
        <v>0</v>
      </c>
      <c r="AZ11" s="57">
        <v>0</v>
      </c>
      <c r="BA11" s="56">
        <v>0</v>
      </c>
      <c r="BB11" s="56">
        <v>2340</v>
      </c>
      <c r="BC11" s="56">
        <v>0</v>
      </c>
      <c r="BD11" s="56"/>
      <c r="BE11" s="58">
        <v>15</v>
      </c>
      <c r="BF11" s="55">
        <v>380</v>
      </c>
      <c r="BG11" s="56">
        <v>2782</v>
      </c>
      <c r="BH11" s="56">
        <v>2</v>
      </c>
      <c r="BI11" s="56">
        <v>26</v>
      </c>
      <c r="BJ11" s="56">
        <v>84</v>
      </c>
      <c r="BK11" s="56">
        <v>8</v>
      </c>
      <c r="BL11" s="57">
        <v>4.5</v>
      </c>
      <c r="BM11" s="57">
        <v>28.2</v>
      </c>
      <c r="BN11" s="57">
        <v>3</v>
      </c>
      <c r="BO11" s="57">
        <v>26.6</v>
      </c>
      <c r="BP11" s="56">
        <v>4</v>
      </c>
      <c r="BQ11" s="56">
        <v>2817</v>
      </c>
      <c r="BR11" s="56">
        <v>1</v>
      </c>
      <c r="BS11" s="56"/>
      <c r="BT11" s="58">
        <v>15</v>
      </c>
      <c r="BU11" s="55">
        <v>1161</v>
      </c>
      <c r="BV11" s="56">
        <v>2132</v>
      </c>
      <c r="BW11" s="56">
        <v>10</v>
      </c>
      <c r="BX11" s="56">
        <v>22</v>
      </c>
      <c r="BY11" s="56">
        <v>213</v>
      </c>
      <c r="BZ11" s="56">
        <v>64</v>
      </c>
      <c r="CA11" s="57">
        <v>5.5</v>
      </c>
      <c r="CB11" s="57">
        <v>109.6</v>
      </c>
      <c r="CC11" s="57">
        <v>3.54</v>
      </c>
      <c r="CD11" s="57">
        <v>36.200000000000003</v>
      </c>
      <c r="CE11" s="56">
        <v>243</v>
      </c>
      <c r="CF11" s="56">
        <v>3242</v>
      </c>
      <c r="CG11" s="56">
        <v>29</v>
      </c>
      <c r="CH11" s="56"/>
      <c r="CI11" s="58">
        <v>18</v>
      </c>
      <c r="CJ11" s="55">
        <v>1091</v>
      </c>
      <c r="CK11" s="56">
        <v>2520</v>
      </c>
      <c r="CL11" s="56">
        <v>11</v>
      </c>
      <c r="CM11" s="56">
        <v>23</v>
      </c>
      <c r="CN11" s="56">
        <v>179</v>
      </c>
      <c r="CO11" s="56">
        <v>53</v>
      </c>
      <c r="CP11" s="57">
        <v>6.1</v>
      </c>
      <c r="CQ11" s="57">
        <v>113.6</v>
      </c>
      <c r="CR11" s="57">
        <v>3.54</v>
      </c>
      <c r="CS11" s="57">
        <v>39.200000000000003</v>
      </c>
      <c r="CT11" s="56">
        <v>50</v>
      </c>
      <c r="CU11" s="56">
        <v>3021</v>
      </c>
      <c r="CV11" s="56">
        <v>7</v>
      </c>
      <c r="CW11" s="56"/>
      <c r="CX11" s="58">
        <v>19</v>
      </c>
      <c r="CY11" s="55">
        <v>1412</v>
      </c>
      <c r="CZ11" s="56">
        <v>2819</v>
      </c>
      <c r="DA11" s="56">
        <v>15</v>
      </c>
      <c r="DB11" s="56">
        <v>34</v>
      </c>
      <c r="DC11" s="56">
        <v>234</v>
      </c>
      <c r="DD11" s="56">
        <v>89</v>
      </c>
      <c r="DE11" s="57">
        <v>6</v>
      </c>
      <c r="DF11" s="57">
        <v>176.8</v>
      </c>
      <c r="DG11" s="57">
        <v>4.45</v>
      </c>
      <c r="DH11" s="57">
        <v>44.5</v>
      </c>
      <c r="DI11" s="56">
        <v>387</v>
      </c>
      <c r="DJ11" s="56">
        <v>3187</v>
      </c>
      <c r="DK11" s="56">
        <v>28</v>
      </c>
      <c r="DL11" s="56"/>
      <c r="DM11" s="58">
        <v>20</v>
      </c>
      <c r="DN11" s="126"/>
      <c r="DO11" s="5">
        <v>9</v>
      </c>
      <c r="DP11" s="42" t="s">
        <v>405</v>
      </c>
      <c r="DQ11" s="7">
        <v>0.65</v>
      </c>
      <c r="DR11" s="130"/>
    </row>
    <row r="12" spans="1:123" x14ac:dyDescent="0.2">
      <c r="A12" s="33">
        <v>10</v>
      </c>
      <c r="B12" s="34" t="s">
        <v>267</v>
      </c>
      <c r="C12" s="116">
        <v>7.6444444444444439</v>
      </c>
      <c r="D12" s="117" t="s">
        <v>454</v>
      </c>
      <c r="E12" s="37">
        <v>2</v>
      </c>
      <c r="F12" s="118">
        <v>35858</v>
      </c>
      <c r="G12" s="119">
        <v>27.164383561643834</v>
      </c>
      <c r="H12" s="39" t="s">
        <v>392</v>
      </c>
      <c r="I12" s="119">
        <v>22.153424657534245</v>
      </c>
      <c r="J12" s="120">
        <v>68</v>
      </c>
      <c r="K12" s="120">
        <v>208</v>
      </c>
      <c r="L12" s="120">
        <v>4.4400000000000004</v>
      </c>
      <c r="M12" s="40">
        <v>124</v>
      </c>
      <c r="N12" s="121">
        <v>0</v>
      </c>
      <c r="O12" s="122">
        <v>0</v>
      </c>
      <c r="P12" s="122">
        <v>0</v>
      </c>
      <c r="Q12" s="122">
        <v>0.2481489791339466</v>
      </c>
      <c r="R12" s="122">
        <v>0.17956806600339723</v>
      </c>
      <c r="S12" s="42">
        <v>0.21385852256867191</v>
      </c>
      <c r="T12" s="42">
        <v>0.21385852256867191</v>
      </c>
      <c r="U12" s="42">
        <v>4.3067846607669616E-2</v>
      </c>
      <c r="V12" s="42">
        <v>6.0344827586206899E-2</v>
      </c>
      <c r="W12" s="42">
        <v>6.0344827586206899E-2</v>
      </c>
      <c r="X12" s="43">
        <v>6.0344827586206899E-2</v>
      </c>
      <c r="Y12" s="44">
        <v>20.506849315068493</v>
      </c>
      <c r="Z12" s="45">
        <v>107.04378329856252</v>
      </c>
      <c r="AA12" s="45">
        <v>31.622837370242216</v>
      </c>
      <c r="AB12" s="45">
        <v>0.24561403508771928</v>
      </c>
      <c r="AC12" s="45">
        <v>7.9</v>
      </c>
      <c r="AD12" s="45">
        <v>85</v>
      </c>
      <c r="AE12" s="45">
        <v>3.91</v>
      </c>
      <c r="AF12" s="46">
        <v>63.1</v>
      </c>
      <c r="AG12" s="123">
        <v>4</v>
      </c>
      <c r="AH12" s="49">
        <v>6</v>
      </c>
      <c r="AI12" s="49">
        <v>4</v>
      </c>
      <c r="AJ12" s="49">
        <v>8</v>
      </c>
      <c r="AK12" s="49">
        <v>6</v>
      </c>
      <c r="AL12" s="49">
        <v>8</v>
      </c>
      <c r="AM12" s="49">
        <v>2</v>
      </c>
      <c r="AN12" s="49">
        <v>4</v>
      </c>
      <c r="AO12" s="49">
        <v>4</v>
      </c>
      <c r="AP12" s="50">
        <v>0</v>
      </c>
      <c r="AQ12" s="55">
        <v>0</v>
      </c>
      <c r="AR12" s="56">
        <v>2408</v>
      </c>
      <c r="AS12" s="56">
        <v>0</v>
      </c>
      <c r="AT12" s="56">
        <v>20</v>
      </c>
      <c r="AU12" s="56">
        <v>0</v>
      </c>
      <c r="AV12" s="56">
        <v>0</v>
      </c>
      <c r="AW12" s="57">
        <v>0</v>
      </c>
      <c r="AX12" s="57">
        <v>0</v>
      </c>
      <c r="AY12" s="57">
        <v>0</v>
      </c>
      <c r="AZ12" s="57">
        <v>0</v>
      </c>
      <c r="BA12" s="56">
        <v>0</v>
      </c>
      <c r="BB12" s="56">
        <v>2092</v>
      </c>
      <c r="BC12" s="56">
        <v>0</v>
      </c>
      <c r="BD12" s="56"/>
      <c r="BE12" s="58">
        <v>15</v>
      </c>
      <c r="BF12" s="55">
        <v>0</v>
      </c>
      <c r="BG12" s="56">
        <v>2594</v>
      </c>
      <c r="BH12" s="56">
        <v>0</v>
      </c>
      <c r="BI12" s="56">
        <v>26</v>
      </c>
      <c r="BJ12" s="56">
        <v>0</v>
      </c>
      <c r="BK12" s="56">
        <v>0</v>
      </c>
      <c r="BL12" s="57">
        <v>0</v>
      </c>
      <c r="BM12" s="57">
        <v>0</v>
      </c>
      <c r="BN12" s="57">
        <v>0</v>
      </c>
      <c r="BO12" s="57">
        <v>0</v>
      </c>
      <c r="BP12" s="56">
        <v>0</v>
      </c>
      <c r="BQ12" s="56">
        <v>2317</v>
      </c>
      <c r="BR12" s="56">
        <v>0</v>
      </c>
      <c r="BS12" s="56"/>
      <c r="BT12" s="58">
        <v>15</v>
      </c>
      <c r="BU12" s="55">
        <v>0</v>
      </c>
      <c r="BV12" s="56">
        <v>1940</v>
      </c>
      <c r="BW12" s="56">
        <v>0</v>
      </c>
      <c r="BX12" s="56">
        <v>19</v>
      </c>
      <c r="BY12" s="56">
        <v>0</v>
      </c>
      <c r="BZ12" s="56">
        <v>0</v>
      </c>
      <c r="CA12" s="57">
        <v>0</v>
      </c>
      <c r="CB12" s="57">
        <v>0</v>
      </c>
      <c r="CC12" s="57">
        <v>0</v>
      </c>
      <c r="CD12" s="57">
        <v>0</v>
      </c>
      <c r="CE12" s="56">
        <v>0</v>
      </c>
      <c r="CF12" s="56">
        <v>1940</v>
      </c>
      <c r="CG12" s="56">
        <v>0</v>
      </c>
      <c r="CH12" s="56"/>
      <c r="CI12" s="58">
        <v>15</v>
      </c>
      <c r="CJ12" s="55">
        <v>1033</v>
      </c>
      <c r="CK12" s="56">
        <v>2762</v>
      </c>
      <c r="CL12" s="56">
        <v>4</v>
      </c>
      <c r="CM12" s="56">
        <v>26</v>
      </c>
      <c r="CN12" s="56">
        <v>131</v>
      </c>
      <c r="CO12" s="56">
        <v>28</v>
      </c>
      <c r="CP12" s="57">
        <v>7.9</v>
      </c>
      <c r="CQ12" s="57">
        <v>85</v>
      </c>
      <c r="CR12" s="57">
        <v>3.91</v>
      </c>
      <c r="CS12" s="57">
        <v>63.1</v>
      </c>
      <c r="CT12" s="56">
        <v>73</v>
      </c>
      <c r="CU12" s="56">
        <v>1695</v>
      </c>
      <c r="CV12" s="56">
        <v>2</v>
      </c>
      <c r="CW12" s="56"/>
      <c r="CX12" s="58">
        <v>12</v>
      </c>
      <c r="CY12" s="55">
        <v>614</v>
      </c>
      <c r="CZ12" s="56">
        <v>2033</v>
      </c>
      <c r="DA12" s="56">
        <v>8</v>
      </c>
      <c r="DB12" s="56">
        <v>23</v>
      </c>
      <c r="DC12" s="56">
        <v>114</v>
      </c>
      <c r="DD12" s="56">
        <v>28</v>
      </c>
      <c r="DE12" s="57">
        <v>5.4</v>
      </c>
      <c r="DF12" s="57">
        <v>69.8</v>
      </c>
      <c r="DG12" s="57">
        <v>2.77</v>
      </c>
      <c r="DH12" s="57">
        <v>46.3</v>
      </c>
      <c r="DI12" s="56">
        <v>126</v>
      </c>
      <c r="DJ12" s="56">
        <v>2088</v>
      </c>
      <c r="DK12" s="56">
        <v>17</v>
      </c>
      <c r="DL12" s="56"/>
      <c r="DM12" s="58">
        <v>16</v>
      </c>
      <c r="DN12" s="126"/>
      <c r="DO12" s="5">
        <v>10</v>
      </c>
      <c r="DP12" s="42" t="s">
        <v>407</v>
      </c>
      <c r="DQ12" s="7">
        <v>0.6</v>
      </c>
    </row>
    <row r="13" spans="1:123" x14ac:dyDescent="0.2">
      <c r="A13" s="33">
        <v>11</v>
      </c>
      <c r="B13" s="34" t="s">
        <v>137</v>
      </c>
      <c r="C13" s="116">
        <v>7.0722222222222229</v>
      </c>
      <c r="D13" s="117" t="s">
        <v>465</v>
      </c>
      <c r="E13" s="37">
        <v>10</v>
      </c>
      <c r="F13" s="118">
        <v>35905</v>
      </c>
      <c r="G13" s="119">
        <v>27.035616438356165</v>
      </c>
      <c r="H13" s="39" t="s">
        <v>395</v>
      </c>
      <c r="I13" s="119">
        <v>22.024657534246575</v>
      </c>
      <c r="J13" s="120">
        <v>69</v>
      </c>
      <c r="K13" s="120">
        <v>194</v>
      </c>
      <c r="L13" s="120">
        <v>4.37</v>
      </c>
      <c r="M13" s="40">
        <v>172</v>
      </c>
      <c r="N13" s="121">
        <v>0</v>
      </c>
      <c r="O13" s="122">
        <v>3.9991961414791E-2</v>
      </c>
      <c r="P13" s="122">
        <v>0.13683304647160069</v>
      </c>
      <c r="Q13" s="122">
        <v>0.22986954565901935</v>
      </c>
      <c r="R13" s="122">
        <v>0.29494576505885067</v>
      </c>
      <c r="S13" s="42">
        <v>0.29494576505885067</v>
      </c>
      <c r="T13" s="42">
        <v>0.17696745903531039</v>
      </c>
      <c r="U13" s="42">
        <v>0.16247642991829039</v>
      </c>
      <c r="V13" s="42">
        <v>6.8939103791650705E-2</v>
      </c>
      <c r="W13" s="42">
        <v>0.11570776685497056</v>
      </c>
      <c r="X13" s="43">
        <v>6.9424660112982331E-2</v>
      </c>
      <c r="Y13" s="44">
        <v>20.378082191780823</v>
      </c>
      <c r="Z13" s="45">
        <v>106.39126622440783</v>
      </c>
      <c r="AA13" s="45">
        <v>28.645662675908419</v>
      </c>
      <c r="AB13" s="45">
        <v>0.32704402515723269</v>
      </c>
      <c r="AC13" s="45">
        <v>6.9</v>
      </c>
      <c r="AD13" s="45">
        <v>111.9</v>
      </c>
      <c r="AE13" s="45">
        <v>3.78</v>
      </c>
      <c r="AF13" s="46">
        <v>57.8</v>
      </c>
      <c r="AG13" s="123">
        <v>3</v>
      </c>
      <c r="AH13" s="49">
        <v>7</v>
      </c>
      <c r="AI13" s="49">
        <v>4</v>
      </c>
      <c r="AJ13" s="49">
        <v>8</v>
      </c>
      <c r="AK13" s="49">
        <v>9</v>
      </c>
      <c r="AL13" s="49">
        <v>6</v>
      </c>
      <c r="AM13" s="49">
        <v>5</v>
      </c>
      <c r="AN13" s="49">
        <v>3</v>
      </c>
      <c r="AO13" s="49">
        <v>3</v>
      </c>
      <c r="AP13" s="50">
        <v>0</v>
      </c>
      <c r="AQ13" s="55">
        <v>0</v>
      </c>
      <c r="AR13" s="56">
        <v>2166</v>
      </c>
      <c r="AS13" s="56">
        <v>0</v>
      </c>
      <c r="AT13" s="56">
        <v>16</v>
      </c>
      <c r="AU13" s="56">
        <v>0</v>
      </c>
      <c r="AV13" s="56">
        <v>0</v>
      </c>
      <c r="AW13" s="57">
        <v>0</v>
      </c>
      <c r="AX13" s="57">
        <v>0</v>
      </c>
      <c r="AY13" s="57">
        <v>0</v>
      </c>
      <c r="AZ13" s="57">
        <v>0</v>
      </c>
      <c r="BA13" s="56">
        <v>0</v>
      </c>
      <c r="BB13" s="56">
        <v>3034</v>
      </c>
      <c r="BC13" s="56">
        <v>0</v>
      </c>
      <c r="BD13" s="56"/>
      <c r="BE13" s="58">
        <v>26</v>
      </c>
      <c r="BF13" s="55">
        <v>164</v>
      </c>
      <c r="BG13" s="56">
        <v>2051</v>
      </c>
      <c r="BH13" s="56">
        <v>1</v>
      </c>
      <c r="BI13" s="56">
        <v>13</v>
      </c>
      <c r="BJ13" s="56">
        <v>39</v>
      </c>
      <c r="BK13" s="56">
        <v>5</v>
      </c>
      <c r="BL13" s="57">
        <v>4.2</v>
      </c>
      <c r="BM13" s="57">
        <v>24</v>
      </c>
      <c r="BN13" s="57">
        <v>2.2599999999999998</v>
      </c>
      <c r="BO13" s="57">
        <v>20.7</v>
      </c>
      <c r="BP13" s="56">
        <v>35</v>
      </c>
      <c r="BQ13" s="56">
        <v>2925</v>
      </c>
      <c r="BR13" s="56">
        <v>8</v>
      </c>
      <c r="BS13" s="56"/>
      <c r="BT13" s="58">
        <v>22</v>
      </c>
      <c r="BU13" s="55">
        <v>432</v>
      </c>
      <c r="BV13" s="56">
        <v>1388</v>
      </c>
      <c r="BW13" s="56">
        <v>1</v>
      </c>
      <c r="BX13" s="56">
        <v>18</v>
      </c>
      <c r="BY13" s="56">
        <v>72</v>
      </c>
      <c r="BZ13" s="56">
        <v>24</v>
      </c>
      <c r="CA13" s="57">
        <v>6</v>
      </c>
      <c r="CB13" s="57">
        <v>130</v>
      </c>
      <c r="CC13" s="57">
        <v>4.3899999999999997</v>
      </c>
      <c r="CD13" s="57">
        <v>28</v>
      </c>
      <c r="CE13" s="56">
        <v>363</v>
      </c>
      <c r="CF13" s="56">
        <v>4422</v>
      </c>
      <c r="CG13" s="56">
        <v>36</v>
      </c>
      <c r="CH13" s="56"/>
      <c r="CI13" s="58">
        <v>29</v>
      </c>
      <c r="CJ13" s="55">
        <v>505</v>
      </c>
      <c r="CK13" s="56">
        <v>1264</v>
      </c>
      <c r="CL13" s="56">
        <v>7</v>
      </c>
      <c r="CM13" s="56">
        <v>14</v>
      </c>
      <c r="CN13" s="56">
        <v>109</v>
      </c>
      <c r="CO13" s="56">
        <v>26</v>
      </c>
      <c r="CP13" s="57">
        <v>4.5999999999999996</v>
      </c>
      <c r="CQ13" s="57">
        <v>55.2</v>
      </c>
      <c r="CR13" s="57">
        <v>2.46</v>
      </c>
      <c r="CS13" s="57">
        <v>25.1</v>
      </c>
      <c r="CT13" s="56">
        <v>517</v>
      </c>
      <c r="CU13" s="56">
        <v>3182</v>
      </c>
      <c r="CV13" s="56">
        <v>9</v>
      </c>
      <c r="CW13" s="56"/>
      <c r="CX13" s="58">
        <v>16</v>
      </c>
      <c r="CY13" s="55">
        <v>1098</v>
      </c>
      <c r="CZ13" s="56">
        <v>1722</v>
      </c>
      <c r="DA13" s="56">
        <v>9</v>
      </c>
      <c r="DB13" s="56">
        <v>16</v>
      </c>
      <c r="DC13" s="56">
        <v>159</v>
      </c>
      <c r="DD13" s="56">
        <v>52</v>
      </c>
      <c r="DE13" s="57">
        <v>6.9</v>
      </c>
      <c r="DF13" s="57">
        <v>111.9</v>
      </c>
      <c r="DG13" s="57">
        <v>3.78</v>
      </c>
      <c r="DH13" s="57">
        <v>57.8</v>
      </c>
      <c r="DI13" s="56">
        <v>180</v>
      </c>
      <c r="DJ13" s="56">
        <v>2611</v>
      </c>
      <c r="DK13" s="56">
        <v>37</v>
      </c>
      <c r="DL13" s="56"/>
      <c r="DM13" s="58">
        <v>15</v>
      </c>
      <c r="DN13" s="126"/>
      <c r="DO13" s="11">
        <v>11</v>
      </c>
      <c r="DP13" s="42" t="s">
        <v>409</v>
      </c>
      <c r="DQ13" s="7">
        <v>0.55000000000000004</v>
      </c>
    </row>
    <row r="14" spans="1:123" x14ac:dyDescent="0.2">
      <c r="A14" s="33">
        <v>12</v>
      </c>
      <c r="B14" s="34" t="s">
        <v>132</v>
      </c>
      <c r="C14" s="116">
        <v>6.4666666666666668</v>
      </c>
      <c r="D14" s="117" t="s">
        <v>438</v>
      </c>
      <c r="E14" s="37">
        <v>4</v>
      </c>
      <c r="F14" s="118">
        <v>36054</v>
      </c>
      <c r="G14" s="119">
        <v>26.627397260273973</v>
      </c>
      <c r="H14" s="39" t="s">
        <v>385</v>
      </c>
      <c r="I14" s="119">
        <v>21.616438356164384</v>
      </c>
      <c r="J14" s="120">
        <v>70</v>
      </c>
      <c r="K14" s="120">
        <v>217</v>
      </c>
      <c r="L14" s="120">
        <v>4.58</v>
      </c>
      <c r="M14" s="40">
        <v>144</v>
      </c>
      <c r="N14" s="121">
        <v>0</v>
      </c>
      <c r="O14" s="122">
        <v>0</v>
      </c>
      <c r="P14" s="122">
        <v>5.8935723822239175E-2</v>
      </c>
      <c r="Q14" s="122">
        <v>0.15030017152658662</v>
      </c>
      <c r="R14" s="122">
        <v>0.17322999581064097</v>
      </c>
      <c r="S14" s="42">
        <v>0.17322999581064097</v>
      </c>
      <c r="T14" s="42">
        <v>0.15590699622957688</v>
      </c>
      <c r="U14" s="42">
        <v>3.9080459770114942E-2</v>
      </c>
      <c r="V14" s="42">
        <v>4.3223217042297007E-2</v>
      </c>
      <c r="W14" s="42">
        <v>4.3223217042297007E-2</v>
      </c>
      <c r="X14" s="43">
        <v>3.8900895338067308E-2</v>
      </c>
      <c r="Y14" s="44">
        <v>19.969863013698632</v>
      </c>
      <c r="Z14" s="45">
        <v>98.634266097994285</v>
      </c>
      <c r="AA14" s="45">
        <v>31.132857142857141</v>
      </c>
      <c r="AB14" s="45">
        <v>0.31304347826086959</v>
      </c>
      <c r="AC14" s="45">
        <v>6</v>
      </c>
      <c r="AD14" s="45">
        <v>118</v>
      </c>
      <c r="AE14" s="45">
        <v>3.67</v>
      </c>
      <c r="AF14" s="46">
        <v>54.2</v>
      </c>
      <c r="AG14" s="123">
        <v>2</v>
      </c>
      <c r="AH14" s="49">
        <v>4</v>
      </c>
      <c r="AI14" s="49">
        <v>5</v>
      </c>
      <c r="AJ14" s="49">
        <v>4</v>
      </c>
      <c r="AK14" s="49">
        <v>8</v>
      </c>
      <c r="AL14" s="49">
        <v>3</v>
      </c>
      <c r="AM14" s="49">
        <v>5</v>
      </c>
      <c r="AN14" s="49">
        <v>3</v>
      </c>
      <c r="AO14" s="49">
        <v>4</v>
      </c>
      <c r="AP14" s="50">
        <v>0</v>
      </c>
      <c r="AQ14" s="55">
        <v>0</v>
      </c>
      <c r="AR14" s="56">
        <v>1548</v>
      </c>
      <c r="AS14" s="56">
        <v>0</v>
      </c>
      <c r="AT14" s="56">
        <v>20</v>
      </c>
      <c r="AU14" s="56">
        <v>0</v>
      </c>
      <c r="AV14" s="56">
        <v>0</v>
      </c>
      <c r="AW14" s="57">
        <v>0</v>
      </c>
      <c r="AX14" s="57">
        <v>0</v>
      </c>
      <c r="AY14" s="57">
        <v>0</v>
      </c>
      <c r="AZ14" s="57">
        <v>0</v>
      </c>
      <c r="BA14" s="56">
        <v>0</v>
      </c>
      <c r="BB14" s="56">
        <v>3602</v>
      </c>
      <c r="BC14" s="56">
        <v>0</v>
      </c>
      <c r="BD14" s="56"/>
      <c r="BE14" s="58">
        <v>18</v>
      </c>
      <c r="BF14" s="55">
        <v>0</v>
      </c>
      <c r="BG14" s="56">
        <v>1973</v>
      </c>
      <c r="BH14" s="56">
        <v>0</v>
      </c>
      <c r="BI14" s="56">
        <v>24</v>
      </c>
      <c r="BJ14" s="56">
        <v>0</v>
      </c>
      <c r="BK14" s="56">
        <v>0</v>
      </c>
      <c r="BL14" s="57">
        <v>0</v>
      </c>
      <c r="BM14" s="57">
        <v>0</v>
      </c>
      <c r="BN14" s="57">
        <v>0</v>
      </c>
      <c r="BO14" s="57">
        <v>0</v>
      </c>
      <c r="BP14" s="56">
        <v>0</v>
      </c>
      <c r="BQ14" s="56">
        <v>3564</v>
      </c>
      <c r="BR14" s="56">
        <v>0</v>
      </c>
      <c r="BS14" s="56"/>
      <c r="BT14" s="58">
        <v>27</v>
      </c>
      <c r="BU14" s="55">
        <v>217</v>
      </c>
      <c r="BV14" s="56">
        <v>2090</v>
      </c>
      <c r="BW14" s="56">
        <v>3</v>
      </c>
      <c r="BX14" s="56">
        <v>19</v>
      </c>
      <c r="BY14" s="56">
        <v>41</v>
      </c>
      <c r="BZ14" s="56">
        <v>14</v>
      </c>
      <c r="CA14" s="57">
        <v>5.3</v>
      </c>
      <c r="CB14" s="57">
        <v>160.30000000000001</v>
      </c>
      <c r="CC14" s="57">
        <v>4.24</v>
      </c>
      <c r="CD14" s="57">
        <v>45.6</v>
      </c>
      <c r="CE14" s="56">
        <v>92</v>
      </c>
      <c r="CF14" s="56">
        <v>3153</v>
      </c>
      <c r="CG14" s="56">
        <v>4</v>
      </c>
      <c r="CH14" s="56"/>
      <c r="CI14" s="58">
        <v>26</v>
      </c>
      <c r="CJ14" s="55">
        <v>616</v>
      </c>
      <c r="CK14" s="56">
        <v>2489</v>
      </c>
      <c r="CL14" s="56">
        <v>6</v>
      </c>
      <c r="CM14" s="56">
        <v>25</v>
      </c>
      <c r="CN14" s="56">
        <v>109</v>
      </c>
      <c r="CO14" s="56">
        <v>31</v>
      </c>
      <c r="CP14" s="57">
        <v>5.7</v>
      </c>
      <c r="CQ14" s="57">
        <v>107.9</v>
      </c>
      <c r="CR14" s="57">
        <v>3.67</v>
      </c>
      <c r="CS14" s="57">
        <v>54.2</v>
      </c>
      <c r="CT14" s="56">
        <v>85</v>
      </c>
      <c r="CU14" s="56">
        <v>2175</v>
      </c>
      <c r="CV14" s="56">
        <v>4</v>
      </c>
      <c r="CW14" s="56"/>
      <c r="CX14" s="58">
        <v>19</v>
      </c>
      <c r="CY14" s="55">
        <v>687</v>
      </c>
      <c r="CZ14" s="56">
        <v>1535</v>
      </c>
      <c r="DA14" s="56">
        <v>8</v>
      </c>
      <c r="DB14" s="56">
        <v>16</v>
      </c>
      <c r="DC14" s="56">
        <v>115</v>
      </c>
      <c r="DD14" s="56">
        <v>36</v>
      </c>
      <c r="DE14" s="57">
        <v>6</v>
      </c>
      <c r="DF14" s="57">
        <v>118</v>
      </c>
      <c r="DG14" s="57">
        <v>3.54</v>
      </c>
      <c r="DH14" s="57">
        <v>49.6</v>
      </c>
      <c r="DI14" s="56">
        <v>140</v>
      </c>
      <c r="DJ14" s="56">
        <v>3239</v>
      </c>
      <c r="DK14" s="56">
        <v>14</v>
      </c>
      <c r="DL14" s="56"/>
      <c r="DM14" s="58">
        <v>27</v>
      </c>
      <c r="DN14" s="126"/>
      <c r="DO14" s="11">
        <v>12</v>
      </c>
      <c r="DP14" s="42" t="s">
        <v>410</v>
      </c>
      <c r="DQ14" s="7">
        <v>0.5</v>
      </c>
    </row>
    <row r="15" spans="1:123" x14ac:dyDescent="0.2">
      <c r="A15" s="33">
        <v>13</v>
      </c>
      <c r="B15" s="34" t="s">
        <v>135</v>
      </c>
      <c r="C15" s="116">
        <v>6.3722222222222218</v>
      </c>
      <c r="D15" s="117" t="s">
        <v>466</v>
      </c>
      <c r="E15" s="37">
        <v>8</v>
      </c>
      <c r="F15" s="118">
        <v>35985</v>
      </c>
      <c r="G15" s="119">
        <v>26.816438356164383</v>
      </c>
      <c r="H15" s="39" t="s">
        <v>385</v>
      </c>
      <c r="I15" s="119">
        <v>21.805479452054794</v>
      </c>
      <c r="J15" s="120">
        <v>70</v>
      </c>
      <c r="K15" s="120">
        <v>203</v>
      </c>
      <c r="L15" s="120">
        <v>4.41</v>
      </c>
      <c r="M15" s="40">
        <v>93</v>
      </c>
      <c r="N15" s="121">
        <v>0</v>
      </c>
      <c r="O15" s="122">
        <v>4.4551798174986577E-2</v>
      </c>
      <c r="P15" s="122">
        <v>0</v>
      </c>
      <c r="Q15" s="122">
        <v>0.22719971443869355</v>
      </c>
      <c r="R15" s="122">
        <v>0.27737467018469658</v>
      </c>
      <c r="S15" s="42">
        <v>0.27737467018469658</v>
      </c>
      <c r="T15" s="42">
        <v>0.18029353562005279</v>
      </c>
      <c r="U15" s="42">
        <v>3.5916061339790153E-2</v>
      </c>
      <c r="V15" s="42">
        <v>7.0113314447592071E-2</v>
      </c>
      <c r="W15" s="42">
        <v>7.0113314447592071E-2</v>
      </c>
      <c r="X15" s="43">
        <v>4.5573654390934845E-2</v>
      </c>
      <c r="Y15" s="44">
        <v>20.158904109589042</v>
      </c>
      <c r="Z15" s="45">
        <v>107.34249257173711</v>
      </c>
      <c r="AA15" s="45">
        <v>29.124285714285712</v>
      </c>
      <c r="AB15" s="45">
        <v>0.1953125</v>
      </c>
      <c r="AC15" s="45">
        <v>6.7</v>
      </c>
      <c r="AD15" s="45">
        <v>71.400000000000006</v>
      </c>
      <c r="AE15" s="45">
        <v>3.9</v>
      </c>
      <c r="AF15" s="46">
        <v>65.5</v>
      </c>
      <c r="AG15" s="123">
        <v>3</v>
      </c>
      <c r="AH15" s="49">
        <v>5</v>
      </c>
      <c r="AI15" s="49">
        <v>4</v>
      </c>
      <c r="AJ15" s="49">
        <v>8</v>
      </c>
      <c r="AK15" s="49">
        <v>3</v>
      </c>
      <c r="AL15" s="49">
        <v>5</v>
      </c>
      <c r="AM15" s="49">
        <v>1</v>
      </c>
      <c r="AN15" s="49">
        <v>4</v>
      </c>
      <c r="AO15" s="49">
        <v>6</v>
      </c>
      <c r="AP15" s="50">
        <v>0</v>
      </c>
      <c r="AQ15" s="55">
        <v>0</v>
      </c>
      <c r="AR15" s="56">
        <v>3529</v>
      </c>
      <c r="AS15" s="56">
        <v>0</v>
      </c>
      <c r="AT15" s="56">
        <v>25</v>
      </c>
      <c r="AU15" s="56">
        <v>0</v>
      </c>
      <c r="AV15" s="56">
        <v>0</v>
      </c>
      <c r="AW15" s="57">
        <v>0</v>
      </c>
      <c r="AX15" s="57">
        <v>0</v>
      </c>
      <c r="AY15" s="57">
        <v>0</v>
      </c>
      <c r="AZ15" s="57">
        <v>0</v>
      </c>
      <c r="BA15" s="56">
        <v>0</v>
      </c>
      <c r="BB15" s="56">
        <v>2546</v>
      </c>
      <c r="BC15" s="56">
        <v>0</v>
      </c>
      <c r="BD15" s="56"/>
      <c r="BE15" s="58">
        <v>33</v>
      </c>
      <c r="BF15" s="55">
        <v>217</v>
      </c>
      <c r="BG15" s="56">
        <v>3262</v>
      </c>
      <c r="BH15" s="56">
        <v>0</v>
      </c>
      <c r="BI15" s="56">
        <v>29</v>
      </c>
      <c r="BJ15" s="56">
        <v>48</v>
      </c>
      <c r="BK15" s="56">
        <v>5</v>
      </c>
      <c r="BL15" s="57">
        <v>4.5</v>
      </c>
      <c r="BM15" s="57">
        <v>38</v>
      </c>
      <c r="BN15" s="57">
        <v>2.56</v>
      </c>
      <c r="BO15" s="57">
        <v>22.6</v>
      </c>
      <c r="BP15" s="56">
        <v>32</v>
      </c>
      <c r="BQ15" s="56">
        <v>2327</v>
      </c>
      <c r="BR15" s="56">
        <v>6</v>
      </c>
      <c r="BS15" s="56"/>
      <c r="BT15" s="58">
        <v>16</v>
      </c>
      <c r="BU15" s="55">
        <v>0</v>
      </c>
      <c r="BV15" s="56">
        <v>2907</v>
      </c>
      <c r="BW15" s="56">
        <v>0</v>
      </c>
      <c r="BX15" s="56">
        <v>27</v>
      </c>
      <c r="BY15" s="56">
        <v>0</v>
      </c>
      <c r="BZ15" s="56">
        <v>0</v>
      </c>
      <c r="CA15" s="57">
        <v>0</v>
      </c>
      <c r="CB15" s="57">
        <v>0</v>
      </c>
      <c r="CC15" s="57">
        <v>0</v>
      </c>
      <c r="CD15" s="57">
        <v>0</v>
      </c>
      <c r="CE15" s="56">
        <v>0</v>
      </c>
      <c r="CF15" s="56">
        <v>2811</v>
      </c>
      <c r="CG15" s="56">
        <v>0</v>
      </c>
      <c r="CH15" s="56"/>
      <c r="CI15" s="58">
        <v>28</v>
      </c>
      <c r="CJ15" s="55">
        <v>1184</v>
      </c>
      <c r="CK15" s="56">
        <v>3125</v>
      </c>
      <c r="CL15" s="56">
        <v>7</v>
      </c>
      <c r="CM15" s="56">
        <v>31</v>
      </c>
      <c r="CN15" s="56">
        <v>178</v>
      </c>
      <c r="CO15" s="56">
        <v>34</v>
      </c>
      <c r="CP15" s="57">
        <v>6.7</v>
      </c>
      <c r="CQ15" s="57">
        <v>71.400000000000006</v>
      </c>
      <c r="CR15" s="57">
        <v>3.9</v>
      </c>
      <c r="CS15" s="57">
        <v>65.5</v>
      </c>
      <c r="CT15" s="56">
        <v>89</v>
      </c>
      <c r="CU15" s="56">
        <v>2478</v>
      </c>
      <c r="CV15" s="56">
        <v>1</v>
      </c>
      <c r="CW15" s="56"/>
      <c r="CX15" s="58">
        <v>27</v>
      </c>
      <c r="CY15" s="55">
        <v>1484</v>
      </c>
      <c r="CZ15" s="56">
        <v>3240</v>
      </c>
      <c r="DA15" s="56">
        <v>18</v>
      </c>
      <c r="DB15" s="56">
        <v>35</v>
      </c>
      <c r="DC15" s="56">
        <v>256</v>
      </c>
      <c r="DD15" s="56">
        <v>50</v>
      </c>
      <c r="DE15" s="57">
        <v>5.8</v>
      </c>
      <c r="DF15" s="57">
        <v>60.1</v>
      </c>
      <c r="DG15" s="57">
        <v>2.97</v>
      </c>
      <c r="DH15" s="57">
        <v>47.8</v>
      </c>
      <c r="DI15" s="56">
        <v>198</v>
      </c>
      <c r="DJ15" s="56">
        <v>2824</v>
      </c>
      <c r="DK15" s="56">
        <v>21</v>
      </c>
      <c r="DL15" s="56"/>
      <c r="DM15" s="58">
        <v>30</v>
      </c>
      <c r="DN15" s="126"/>
      <c r="DO15" s="11"/>
      <c r="DP15" s="42"/>
    </row>
    <row r="16" spans="1:123" x14ac:dyDescent="0.2">
      <c r="A16" s="33">
        <v>14</v>
      </c>
      <c r="B16" s="34" t="s">
        <v>136</v>
      </c>
      <c r="C16" s="116">
        <v>6.1611111111111105</v>
      </c>
      <c r="D16" s="117" t="s">
        <v>440</v>
      </c>
      <c r="E16" s="37">
        <v>5</v>
      </c>
      <c r="F16" s="118">
        <v>36263</v>
      </c>
      <c r="G16" s="119">
        <v>26.054794520547944</v>
      </c>
      <c r="H16" s="39" t="s">
        <v>385</v>
      </c>
      <c r="I16" s="119">
        <v>21.043835616438358</v>
      </c>
      <c r="J16" s="120">
        <v>68</v>
      </c>
      <c r="K16" s="120">
        <v>207</v>
      </c>
      <c r="L16" s="120">
        <v>4.57</v>
      </c>
      <c r="M16" s="40">
        <v>222</v>
      </c>
      <c r="N16" s="121">
        <v>0</v>
      </c>
      <c r="O16" s="122">
        <v>0</v>
      </c>
      <c r="P16" s="122">
        <v>2.8750000000000001E-2</v>
      </c>
      <c r="Q16" s="122">
        <v>0.35167066642052797</v>
      </c>
      <c r="R16" s="122">
        <v>0.29212321686996073</v>
      </c>
      <c r="S16" s="42">
        <v>0.32189694164524435</v>
      </c>
      <c r="T16" s="42">
        <v>0.27361240039845769</v>
      </c>
      <c r="U16" s="42">
        <v>8.6942148760330573E-2</v>
      </c>
      <c r="V16" s="42">
        <v>0.10695517774343122</v>
      </c>
      <c r="W16" s="42">
        <v>0.10695517774343122</v>
      </c>
      <c r="X16" s="43">
        <v>9.0911901081916532E-2</v>
      </c>
      <c r="Y16" s="44">
        <v>19.397260273972602</v>
      </c>
      <c r="Z16" s="45">
        <v>94.915150530226384</v>
      </c>
      <c r="AA16" s="45">
        <v>31.470804498269896</v>
      </c>
      <c r="AB16" s="45">
        <v>0.24505928853754941</v>
      </c>
      <c r="AC16" s="45">
        <v>5.5</v>
      </c>
      <c r="AD16" s="45">
        <v>101.5</v>
      </c>
      <c r="AE16" s="45">
        <v>3.43</v>
      </c>
      <c r="AF16" s="46">
        <v>43.7</v>
      </c>
      <c r="AG16" s="123">
        <v>7</v>
      </c>
      <c r="AH16" s="49">
        <v>9</v>
      </c>
      <c r="AI16" s="49">
        <v>6</v>
      </c>
      <c r="AJ16" s="49">
        <v>3</v>
      </c>
      <c r="AK16" s="49">
        <v>6</v>
      </c>
      <c r="AL16" s="49">
        <v>1</v>
      </c>
      <c r="AM16" s="49">
        <v>4</v>
      </c>
      <c r="AN16" s="49">
        <v>1</v>
      </c>
      <c r="AO16" s="49">
        <v>1</v>
      </c>
      <c r="AP16" s="50">
        <v>0</v>
      </c>
      <c r="AQ16" s="55">
        <v>0</v>
      </c>
      <c r="AR16" s="56">
        <v>2319</v>
      </c>
      <c r="AS16" s="56">
        <v>0</v>
      </c>
      <c r="AT16" s="56">
        <v>19</v>
      </c>
      <c r="AU16" s="56">
        <v>0</v>
      </c>
      <c r="AV16" s="56">
        <v>0</v>
      </c>
      <c r="AW16" s="57">
        <v>0</v>
      </c>
      <c r="AX16" s="57">
        <v>0</v>
      </c>
      <c r="AY16" s="57">
        <v>0</v>
      </c>
      <c r="AZ16" s="57">
        <v>0</v>
      </c>
      <c r="BA16" s="56">
        <v>0</v>
      </c>
      <c r="BB16" s="56">
        <v>3887</v>
      </c>
      <c r="BC16" s="56">
        <v>0</v>
      </c>
      <c r="BD16" s="56"/>
      <c r="BE16" s="58">
        <v>30</v>
      </c>
      <c r="BF16" s="55">
        <v>0</v>
      </c>
      <c r="BG16" s="56">
        <v>1578</v>
      </c>
      <c r="BH16" s="56">
        <v>0</v>
      </c>
      <c r="BI16" s="56">
        <v>27</v>
      </c>
      <c r="BJ16" s="56">
        <v>0</v>
      </c>
      <c r="BK16" s="56">
        <v>0</v>
      </c>
      <c r="BL16" s="57">
        <v>0</v>
      </c>
      <c r="BM16" s="57">
        <v>0</v>
      </c>
      <c r="BN16" s="57">
        <v>0</v>
      </c>
      <c r="BO16" s="57">
        <v>0</v>
      </c>
      <c r="BP16" s="56">
        <v>0</v>
      </c>
      <c r="BQ16" s="56">
        <v>3111</v>
      </c>
      <c r="BR16" s="56">
        <v>0</v>
      </c>
      <c r="BS16" s="56"/>
      <c r="BT16" s="58">
        <v>16</v>
      </c>
      <c r="BU16" s="55">
        <v>146</v>
      </c>
      <c r="BV16" s="56">
        <v>2276</v>
      </c>
      <c r="BW16" s="56">
        <v>1</v>
      </c>
      <c r="BX16" s="56">
        <v>27</v>
      </c>
      <c r="BY16" s="56">
        <v>23</v>
      </c>
      <c r="BZ16" s="56">
        <v>9</v>
      </c>
      <c r="CA16" s="57">
        <v>6.3</v>
      </c>
      <c r="CB16" s="57">
        <v>153.69999999999999</v>
      </c>
      <c r="CC16" s="57">
        <v>3.91</v>
      </c>
      <c r="CD16" s="57">
        <v>52.7</v>
      </c>
      <c r="CE16" s="56">
        <v>15</v>
      </c>
      <c r="CF16" s="56">
        <v>3324</v>
      </c>
      <c r="CG16" s="56">
        <v>5</v>
      </c>
      <c r="CH16" s="56"/>
      <c r="CI16" s="58">
        <v>21</v>
      </c>
      <c r="CJ16" s="55">
        <v>1642</v>
      </c>
      <c r="CK16" s="56">
        <v>2392</v>
      </c>
      <c r="CL16" s="56">
        <v>16</v>
      </c>
      <c r="CM16" s="56">
        <v>26</v>
      </c>
      <c r="CN16" s="56">
        <v>300</v>
      </c>
      <c r="CO16" s="56">
        <v>84</v>
      </c>
      <c r="CP16" s="57">
        <v>5.5</v>
      </c>
      <c r="CQ16" s="57">
        <v>101.5</v>
      </c>
      <c r="CR16" s="57">
        <v>3.43</v>
      </c>
      <c r="CS16" s="57">
        <v>43.7</v>
      </c>
      <c r="CT16" s="56">
        <v>263</v>
      </c>
      <c r="CU16" s="56">
        <v>3025</v>
      </c>
      <c r="CV16" s="56">
        <v>15</v>
      </c>
      <c r="CW16" s="56"/>
      <c r="CX16" s="58">
        <v>20</v>
      </c>
      <c r="CY16" s="55">
        <v>1067</v>
      </c>
      <c r="CZ16" s="56">
        <v>1602</v>
      </c>
      <c r="DA16" s="56">
        <v>10</v>
      </c>
      <c r="DB16" s="56">
        <v>13</v>
      </c>
      <c r="DC16" s="56">
        <v>253</v>
      </c>
      <c r="DD16" s="56">
        <v>62</v>
      </c>
      <c r="DE16" s="57">
        <v>4.2</v>
      </c>
      <c r="DF16" s="57">
        <v>69.900000000000006</v>
      </c>
      <c r="DG16" s="57">
        <v>2.91</v>
      </c>
      <c r="DH16" s="57">
        <v>23</v>
      </c>
      <c r="DI16" s="56">
        <v>346</v>
      </c>
      <c r="DJ16" s="56">
        <v>3235</v>
      </c>
      <c r="DK16" s="56">
        <v>42</v>
      </c>
      <c r="DL16" s="56"/>
      <c r="DM16" s="58">
        <v>21</v>
      </c>
      <c r="DN16" s="126"/>
      <c r="DO16" s="11"/>
      <c r="DP16" s="42"/>
    </row>
    <row r="17" spans="1:117" x14ac:dyDescent="0.2">
      <c r="A17" s="33">
        <v>15</v>
      </c>
      <c r="B17" s="34" t="s">
        <v>311</v>
      </c>
      <c r="C17" s="116">
        <v>5.4833333333333334</v>
      </c>
      <c r="D17" s="117" t="s">
        <v>456</v>
      </c>
      <c r="E17" s="37">
        <v>1</v>
      </c>
      <c r="F17" s="118">
        <v>35825</v>
      </c>
      <c r="G17" s="119">
        <v>27.254794520547946</v>
      </c>
      <c r="H17" s="39" t="s">
        <v>395</v>
      </c>
      <c r="I17" s="119">
        <v>22.243835616438357</v>
      </c>
      <c r="J17" s="120">
        <v>70</v>
      </c>
      <c r="K17" s="120">
        <v>216</v>
      </c>
      <c r="L17" s="120">
        <v>4.62</v>
      </c>
      <c r="M17" s="40">
        <v>120</v>
      </c>
      <c r="N17" s="121">
        <v>0</v>
      </c>
      <c r="O17" s="122">
        <v>0.13059033989266547</v>
      </c>
      <c r="P17" s="122">
        <v>0.17104194857916102</v>
      </c>
      <c r="Q17" s="122">
        <v>0.17919596178114297</v>
      </c>
      <c r="R17" s="122">
        <v>0.16901911738431302</v>
      </c>
      <c r="S17" s="42">
        <v>0.17410753958272801</v>
      </c>
      <c r="T17" s="42">
        <v>0.17410753958272801</v>
      </c>
      <c r="U17" s="42">
        <v>6.1239193083573486E-2</v>
      </c>
      <c r="V17" s="42">
        <v>6.9053708439897693E-2</v>
      </c>
      <c r="W17" s="42">
        <v>6.9053708439897693E-2</v>
      </c>
      <c r="X17" s="43">
        <v>6.9053708439897693E-2</v>
      </c>
      <c r="Y17" s="44">
        <v>19.600000000000001</v>
      </c>
      <c r="Z17" s="45">
        <v>94.823470132593457</v>
      </c>
      <c r="AA17" s="45">
        <v>30.98938775510204</v>
      </c>
      <c r="AB17" s="45">
        <v>0.18181818181818182</v>
      </c>
      <c r="AC17" s="45">
        <v>6.1</v>
      </c>
      <c r="AD17" s="45">
        <v>69.099999999999994</v>
      </c>
      <c r="AE17" s="45">
        <v>3.73</v>
      </c>
      <c r="AF17" s="46">
        <v>39.4</v>
      </c>
      <c r="AG17" s="123">
        <v>3</v>
      </c>
      <c r="AH17" s="49">
        <v>7</v>
      </c>
      <c r="AI17" s="49">
        <v>6</v>
      </c>
      <c r="AJ17" s="49">
        <v>3</v>
      </c>
      <c r="AK17" s="49">
        <v>2</v>
      </c>
      <c r="AL17" s="49">
        <v>3</v>
      </c>
      <c r="AM17" s="49">
        <v>1</v>
      </c>
      <c r="AN17" s="49">
        <v>3</v>
      </c>
      <c r="AO17" s="49">
        <v>4</v>
      </c>
      <c r="AP17" s="50">
        <v>0</v>
      </c>
      <c r="AQ17" s="55">
        <v>0</v>
      </c>
      <c r="AR17" s="56">
        <v>1777</v>
      </c>
      <c r="AS17" s="56">
        <v>0</v>
      </c>
      <c r="AT17" s="56">
        <v>19</v>
      </c>
      <c r="AU17" s="56">
        <v>0</v>
      </c>
      <c r="AV17" s="56">
        <v>0</v>
      </c>
      <c r="AW17" s="57">
        <v>0</v>
      </c>
      <c r="AX17" s="57">
        <v>0</v>
      </c>
      <c r="AY17" s="57">
        <v>0</v>
      </c>
      <c r="AZ17" s="57">
        <v>0</v>
      </c>
      <c r="BA17" s="56">
        <v>0</v>
      </c>
      <c r="BB17" s="56">
        <v>2899</v>
      </c>
      <c r="BC17" s="56">
        <v>0</v>
      </c>
      <c r="BD17" s="56"/>
      <c r="BE17" s="58">
        <v>20</v>
      </c>
      <c r="BF17" s="55">
        <v>421</v>
      </c>
      <c r="BG17" s="56">
        <v>1667</v>
      </c>
      <c r="BH17" s="56">
        <v>1</v>
      </c>
      <c r="BI17" s="56">
        <v>11</v>
      </c>
      <c r="BJ17" s="56">
        <v>91</v>
      </c>
      <c r="BK17" s="56">
        <v>15</v>
      </c>
      <c r="BL17" s="57">
        <v>4.5999999999999996</v>
      </c>
      <c r="BM17" s="57">
        <v>45.9</v>
      </c>
      <c r="BN17" s="57">
        <v>2.73</v>
      </c>
      <c r="BO17" s="57">
        <v>31.8</v>
      </c>
      <c r="BP17" s="56">
        <v>163</v>
      </c>
      <c r="BQ17" s="56">
        <v>2805</v>
      </c>
      <c r="BR17" s="56">
        <v>10</v>
      </c>
      <c r="BS17" s="56"/>
      <c r="BT17" s="58">
        <v>18</v>
      </c>
      <c r="BU17" s="55">
        <v>552</v>
      </c>
      <c r="BV17" s="56">
        <v>1720</v>
      </c>
      <c r="BW17" s="56">
        <v>8</v>
      </c>
      <c r="BX17" s="56">
        <v>15</v>
      </c>
      <c r="BY17" s="56">
        <v>136</v>
      </c>
      <c r="BZ17" s="56">
        <v>28</v>
      </c>
      <c r="CA17" s="57">
        <v>4.0999999999999996</v>
      </c>
      <c r="CB17" s="57">
        <v>56.8</v>
      </c>
      <c r="CC17" s="57">
        <v>2.68</v>
      </c>
      <c r="CD17" s="57">
        <v>30.3</v>
      </c>
      <c r="CE17" s="56">
        <v>80</v>
      </c>
      <c r="CF17" s="56">
        <v>1975</v>
      </c>
      <c r="CG17" s="56">
        <v>10</v>
      </c>
      <c r="CH17" s="56"/>
      <c r="CI17" s="58">
        <v>10</v>
      </c>
      <c r="CJ17" s="55">
        <v>824</v>
      </c>
      <c r="CK17" s="56">
        <v>2771</v>
      </c>
      <c r="CL17" s="56">
        <v>7</v>
      </c>
      <c r="CM17" s="56">
        <v>23</v>
      </c>
      <c r="CN17" s="56">
        <v>134</v>
      </c>
      <c r="CO17" s="56">
        <v>17</v>
      </c>
      <c r="CP17" s="57">
        <v>6.1</v>
      </c>
      <c r="CQ17" s="57">
        <v>49.5</v>
      </c>
      <c r="CR17" s="57">
        <v>3.31</v>
      </c>
      <c r="CS17" s="57">
        <v>39.4</v>
      </c>
      <c r="CT17" s="56">
        <v>170</v>
      </c>
      <c r="CU17" s="56">
        <v>2776</v>
      </c>
      <c r="CV17" s="56">
        <v>5</v>
      </c>
      <c r="CW17" s="56"/>
      <c r="CX17" s="58">
        <v>28</v>
      </c>
      <c r="CY17" s="55">
        <v>676</v>
      </c>
      <c r="CZ17" s="56">
        <v>1687</v>
      </c>
      <c r="DA17" s="56">
        <v>6</v>
      </c>
      <c r="DB17" s="56">
        <v>21</v>
      </c>
      <c r="DC17" s="56">
        <v>132</v>
      </c>
      <c r="DD17" s="56">
        <v>24</v>
      </c>
      <c r="DE17" s="57">
        <v>5.0999999999999996</v>
      </c>
      <c r="DF17" s="57">
        <v>69.099999999999994</v>
      </c>
      <c r="DG17" s="57">
        <v>3.73</v>
      </c>
      <c r="DH17" s="57">
        <v>36.4</v>
      </c>
      <c r="DI17" s="56">
        <v>270</v>
      </c>
      <c r="DJ17" s="56">
        <v>3910</v>
      </c>
      <c r="DK17" s="56">
        <v>41</v>
      </c>
      <c r="DL17" s="56"/>
      <c r="DM17" s="58">
        <v>33</v>
      </c>
    </row>
    <row r="18" spans="1:117" x14ac:dyDescent="0.2">
      <c r="A18" s="33">
        <v>16</v>
      </c>
      <c r="B18" s="34" t="s">
        <v>134</v>
      </c>
      <c r="C18" s="116">
        <v>4.427777777777778</v>
      </c>
      <c r="D18" s="117" t="s">
        <v>467</v>
      </c>
      <c r="E18" s="37">
        <v>5</v>
      </c>
      <c r="F18" s="118">
        <v>35754</v>
      </c>
      <c r="G18" s="119">
        <v>27.449315068493149</v>
      </c>
      <c r="H18" s="39" t="s">
        <v>443</v>
      </c>
      <c r="I18" s="119">
        <v>22.438356164383563</v>
      </c>
      <c r="J18" s="120">
        <v>70</v>
      </c>
      <c r="K18" s="120">
        <v>212</v>
      </c>
      <c r="L18" s="120">
        <v>4.49</v>
      </c>
      <c r="M18" s="40">
        <v>112</v>
      </c>
      <c r="N18" s="121">
        <v>0</v>
      </c>
      <c r="O18" s="122">
        <v>0</v>
      </c>
      <c r="P18" s="122">
        <v>0</v>
      </c>
      <c r="Q18" s="122">
        <v>0.30418170239864145</v>
      </c>
      <c r="R18" s="122">
        <v>0.23233360723089563</v>
      </c>
      <c r="S18" s="42">
        <v>0.26825765481476854</v>
      </c>
      <c r="T18" s="42">
        <v>0.22801900659255325</v>
      </c>
      <c r="U18" s="42">
        <v>6.7648089730108663E-2</v>
      </c>
      <c r="V18" s="42">
        <v>2.3157208088714937E-2</v>
      </c>
      <c r="W18" s="42">
        <v>4.54026489094118E-2</v>
      </c>
      <c r="X18" s="43">
        <v>3.859225157300003E-2</v>
      </c>
      <c r="Y18" s="44">
        <v>20.791780821917808</v>
      </c>
      <c r="Z18" s="45">
        <v>104.32310210825561</v>
      </c>
      <c r="AA18" s="45">
        <v>30.415510204081631</v>
      </c>
      <c r="AB18" s="45">
        <v>0.19213973799126638</v>
      </c>
      <c r="AC18" s="45">
        <v>5.5</v>
      </c>
      <c r="AD18" s="45">
        <v>51.3</v>
      </c>
      <c r="AE18" s="45">
        <v>2.85</v>
      </c>
      <c r="AF18" s="46">
        <v>40</v>
      </c>
      <c r="AG18" s="123">
        <v>4</v>
      </c>
      <c r="AH18" s="49">
        <v>4</v>
      </c>
      <c r="AI18" s="49">
        <v>3</v>
      </c>
      <c r="AJ18" s="49">
        <v>7</v>
      </c>
      <c r="AK18" s="49">
        <v>3</v>
      </c>
      <c r="AL18" s="49">
        <v>1</v>
      </c>
      <c r="AM18" s="49">
        <v>0</v>
      </c>
      <c r="AN18" s="49">
        <v>0</v>
      </c>
      <c r="AO18" s="49">
        <v>4</v>
      </c>
      <c r="AP18" s="50">
        <v>0</v>
      </c>
      <c r="AQ18" s="55">
        <v>0</v>
      </c>
      <c r="AR18" s="56">
        <v>2308</v>
      </c>
      <c r="AS18" s="56">
        <v>0</v>
      </c>
      <c r="AT18" s="56">
        <v>26</v>
      </c>
      <c r="AU18" s="56">
        <v>0</v>
      </c>
      <c r="AV18" s="56">
        <v>0</v>
      </c>
      <c r="AW18" s="57">
        <v>0</v>
      </c>
      <c r="AX18" s="57">
        <v>0</v>
      </c>
      <c r="AY18" s="57">
        <v>0</v>
      </c>
      <c r="AZ18" s="57">
        <v>0</v>
      </c>
      <c r="BA18" s="56">
        <v>0</v>
      </c>
      <c r="BB18" s="56">
        <v>3749</v>
      </c>
      <c r="BC18" s="56">
        <v>0</v>
      </c>
      <c r="BD18" s="56"/>
      <c r="BE18" s="58">
        <v>23</v>
      </c>
      <c r="BF18" s="55">
        <v>0</v>
      </c>
      <c r="BG18" s="56">
        <v>1011</v>
      </c>
      <c r="BH18" s="56">
        <v>0</v>
      </c>
      <c r="BI18" s="56">
        <v>13</v>
      </c>
      <c r="BJ18" s="56">
        <v>0</v>
      </c>
      <c r="BK18" s="56">
        <v>0</v>
      </c>
      <c r="BL18" s="57">
        <v>0</v>
      </c>
      <c r="BM18" s="57">
        <v>0</v>
      </c>
      <c r="BN18" s="57">
        <v>0</v>
      </c>
      <c r="BO18" s="57">
        <v>0</v>
      </c>
      <c r="BP18" s="56">
        <v>0</v>
      </c>
      <c r="BQ18" s="56">
        <v>3547</v>
      </c>
      <c r="BR18" s="56">
        <v>0</v>
      </c>
      <c r="BS18" s="56"/>
      <c r="BT18" s="58">
        <v>22</v>
      </c>
      <c r="BU18" s="55">
        <v>0</v>
      </c>
      <c r="BV18" s="56">
        <v>1474</v>
      </c>
      <c r="BW18" s="56">
        <v>0</v>
      </c>
      <c r="BX18" s="56">
        <v>19</v>
      </c>
      <c r="BY18" s="56">
        <v>0</v>
      </c>
      <c r="BZ18" s="56">
        <v>0</v>
      </c>
      <c r="CA18" s="57">
        <v>0</v>
      </c>
      <c r="CB18" s="57">
        <v>0</v>
      </c>
      <c r="CC18" s="57">
        <v>0</v>
      </c>
      <c r="CD18" s="57">
        <v>0</v>
      </c>
      <c r="CE18" s="56">
        <v>0</v>
      </c>
      <c r="CF18" s="56">
        <v>4478</v>
      </c>
      <c r="CG18" s="56">
        <v>0</v>
      </c>
      <c r="CH18" s="56"/>
      <c r="CI18" s="58">
        <v>31</v>
      </c>
      <c r="CJ18" s="55">
        <v>1240</v>
      </c>
      <c r="CK18" s="56">
        <v>1858</v>
      </c>
      <c r="CL18" s="56">
        <v>12</v>
      </c>
      <c r="CM18" s="56">
        <v>20</v>
      </c>
      <c r="CN18" s="56">
        <v>225</v>
      </c>
      <c r="CO18" s="56">
        <v>34</v>
      </c>
      <c r="CP18" s="57">
        <v>5.5</v>
      </c>
      <c r="CQ18" s="57">
        <v>43</v>
      </c>
      <c r="CR18" s="57">
        <v>2.85</v>
      </c>
      <c r="CS18" s="57">
        <v>40</v>
      </c>
      <c r="CT18" s="56">
        <v>193</v>
      </c>
      <c r="CU18" s="56">
        <v>2853</v>
      </c>
      <c r="CV18" s="56">
        <v>4</v>
      </c>
      <c r="CW18" s="56"/>
      <c r="CX18" s="58">
        <v>13</v>
      </c>
      <c r="CY18" s="55">
        <v>1060</v>
      </c>
      <c r="CZ18" s="56">
        <v>1802</v>
      </c>
      <c r="DA18" s="56">
        <v>12</v>
      </c>
      <c r="DB18" s="56">
        <v>18</v>
      </c>
      <c r="DC18" s="56">
        <v>229</v>
      </c>
      <c r="DD18" s="56">
        <v>44</v>
      </c>
      <c r="DE18" s="57">
        <v>4.5999999999999996</v>
      </c>
      <c r="DF18" s="57">
        <v>51.3</v>
      </c>
      <c r="DG18" s="57">
        <v>2.8</v>
      </c>
      <c r="DH18" s="57">
        <v>25.6</v>
      </c>
      <c r="DI18" s="56">
        <v>71</v>
      </c>
      <c r="DJ18" s="56">
        <v>3066</v>
      </c>
      <c r="DK18" s="56">
        <v>11</v>
      </c>
      <c r="DL18" s="56"/>
      <c r="DM18" s="58">
        <v>22</v>
      </c>
    </row>
    <row r="19" spans="1:117" x14ac:dyDescent="0.2">
      <c r="A19" s="33">
        <v>17</v>
      </c>
      <c r="B19" s="34" t="s">
        <v>341</v>
      </c>
      <c r="C19" s="116">
        <v>3.9000000000000004</v>
      </c>
      <c r="D19" s="117" t="s">
        <v>468</v>
      </c>
      <c r="E19" s="37">
        <v>4</v>
      </c>
      <c r="F19" s="118">
        <v>35799</v>
      </c>
      <c r="G19" s="119">
        <v>27.326027397260273</v>
      </c>
      <c r="H19" s="39" t="s">
        <v>400</v>
      </c>
      <c r="I19" s="119">
        <v>22.315068493150687</v>
      </c>
      <c r="J19" s="120">
        <v>65</v>
      </c>
      <c r="K19" s="120">
        <v>185</v>
      </c>
      <c r="L19" s="120">
        <v>4.6100000000000003</v>
      </c>
      <c r="M19" s="40">
        <v>0</v>
      </c>
      <c r="N19" s="121">
        <v>0</v>
      </c>
      <c r="O19" s="122">
        <v>5.5880572927173695E-2</v>
      </c>
      <c r="P19" s="122">
        <v>0.13843494657448147</v>
      </c>
      <c r="Q19" s="122">
        <v>0.28386744355426075</v>
      </c>
      <c r="R19" s="122">
        <v>0.191441014959288</v>
      </c>
      <c r="S19" s="42">
        <v>0.23765422925677437</v>
      </c>
      <c r="T19" s="42">
        <v>0.21388880633109694</v>
      </c>
      <c r="U19" s="42">
        <v>4.3421482206986613E-2</v>
      </c>
      <c r="V19" s="42">
        <v>9.1450046977763863E-2</v>
      </c>
      <c r="W19" s="42">
        <v>9.1450046977763863E-2</v>
      </c>
      <c r="X19" s="43">
        <v>8.2305042279987473E-2</v>
      </c>
      <c r="Y19" s="44">
        <v>20.668493150684931</v>
      </c>
      <c r="Z19" s="45">
        <v>81.921523914666722</v>
      </c>
      <c r="AA19" s="45">
        <v>30.782248520710063</v>
      </c>
      <c r="AB19" s="45">
        <v>0.25850340136054423</v>
      </c>
      <c r="AC19" s="45">
        <v>5.6</v>
      </c>
      <c r="AD19" s="45">
        <v>88</v>
      </c>
      <c r="AE19" s="45">
        <v>3.3</v>
      </c>
      <c r="AF19" s="46">
        <v>36.9</v>
      </c>
      <c r="AG19" s="123">
        <v>4</v>
      </c>
      <c r="AH19" s="49">
        <v>8</v>
      </c>
      <c r="AI19" s="49">
        <v>3</v>
      </c>
      <c r="AJ19" s="49">
        <v>0</v>
      </c>
      <c r="AK19" s="49">
        <v>6</v>
      </c>
      <c r="AL19" s="49">
        <v>1</v>
      </c>
      <c r="AM19" s="49">
        <v>3</v>
      </c>
      <c r="AN19" s="49">
        <v>1</v>
      </c>
      <c r="AO19" s="49">
        <v>0</v>
      </c>
      <c r="AP19" s="50">
        <v>0</v>
      </c>
      <c r="AQ19" s="55">
        <v>0</v>
      </c>
      <c r="AR19" s="56">
        <v>2886</v>
      </c>
      <c r="AS19" s="56">
        <v>0</v>
      </c>
      <c r="AT19" s="56">
        <v>31</v>
      </c>
      <c r="AU19" s="56">
        <v>0</v>
      </c>
      <c r="AV19" s="56">
        <v>0</v>
      </c>
      <c r="AW19" s="57">
        <v>0</v>
      </c>
      <c r="AX19" s="57">
        <v>0</v>
      </c>
      <c r="AY19" s="57">
        <v>0</v>
      </c>
      <c r="AZ19" s="57">
        <v>0</v>
      </c>
      <c r="BA19" s="56">
        <v>0</v>
      </c>
      <c r="BB19" s="56">
        <v>3548</v>
      </c>
      <c r="BC19" s="56">
        <v>0</v>
      </c>
      <c r="BD19" s="56"/>
      <c r="BE19" s="58">
        <v>27</v>
      </c>
      <c r="BF19" s="55">
        <v>261</v>
      </c>
      <c r="BG19" s="56">
        <v>2820</v>
      </c>
      <c r="BH19" s="56">
        <v>2</v>
      </c>
      <c r="BI19" s="56">
        <v>26</v>
      </c>
      <c r="BJ19" s="56">
        <v>38</v>
      </c>
      <c r="BK19" s="56">
        <v>11</v>
      </c>
      <c r="BL19" s="57">
        <v>6.9</v>
      </c>
      <c r="BM19" s="57">
        <v>152.19999999999999</v>
      </c>
      <c r="BN19" s="57">
        <v>4.68</v>
      </c>
      <c r="BO19" s="57">
        <v>64</v>
      </c>
      <c r="BP19" s="56">
        <v>16</v>
      </c>
      <c r="BQ19" s="56">
        <v>2137</v>
      </c>
      <c r="BR19" s="56">
        <v>2</v>
      </c>
      <c r="BS19" s="56"/>
      <c r="BT19" s="58">
        <v>13</v>
      </c>
      <c r="BU19" s="55">
        <v>836</v>
      </c>
      <c r="BV19" s="56">
        <v>4021</v>
      </c>
      <c r="BW19" s="56">
        <v>5</v>
      </c>
      <c r="BX19" s="56">
        <v>48</v>
      </c>
      <c r="BY19" s="56">
        <v>145</v>
      </c>
      <c r="BZ19" s="56">
        <v>32</v>
      </c>
      <c r="CA19" s="57">
        <v>5.8</v>
      </c>
      <c r="CB19" s="57">
        <v>63.9</v>
      </c>
      <c r="CC19" s="57">
        <v>2.71</v>
      </c>
      <c r="CD19" s="57">
        <v>45.8</v>
      </c>
      <c r="CE19" s="56">
        <v>45</v>
      </c>
      <c r="CF19" s="56">
        <v>2343</v>
      </c>
      <c r="CG19" s="56">
        <v>12</v>
      </c>
      <c r="CH19" s="56"/>
      <c r="CI19" s="58">
        <v>19</v>
      </c>
      <c r="CJ19" s="55">
        <v>1426</v>
      </c>
      <c r="CK19" s="56">
        <v>2429</v>
      </c>
      <c r="CL19" s="56">
        <v>6</v>
      </c>
      <c r="CM19" s="56">
        <v>14</v>
      </c>
      <c r="CN19" s="56">
        <v>254</v>
      </c>
      <c r="CO19" s="56">
        <v>46</v>
      </c>
      <c r="CP19" s="57">
        <v>5.6</v>
      </c>
      <c r="CQ19" s="57">
        <v>44.2</v>
      </c>
      <c r="CR19" s="57">
        <v>2.48</v>
      </c>
      <c r="CS19" s="57">
        <v>36.9</v>
      </c>
      <c r="CT19" s="56">
        <v>133</v>
      </c>
      <c r="CU19" s="56">
        <v>3063</v>
      </c>
      <c r="CV19" s="56">
        <v>2</v>
      </c>
      <c r="CW19" s="56"/>
      <c r="CX19" s="58">
        <v>29</v>
      </c>
      <c r="CY19" s="55">
        <v>719</v>
      </c>
      <c r="CZ19" s="56">
        <v>2088</v>
      </c>
      <c r="DA19" s="56">
        <v>5</v>
      </c>
      <c r="DB19" s="56">
        <v>19</v>
      </c>
      <c r="DC19" s="56">
        <v>147</v>
      </c>
      <c r="DD19" s="56">
        <v>38</v>
      </c>
      <c r="DE19" s="57">
        <v>4.9000000000000004</v>
      </c>
      <c r="DF19" s="57">
        <v>88</v>
      </c>
      <c r="DG19" s="57">
        <v>3.3</v>
      </c>
      <c r="DH19" s="57">
        <v>21.4</v>
      </c>
      <c r="DI19" s="56">
        <v>292</v>
      </c>
      <c r="DJ19" s="56">
        <v>3193</v>
      </c>
      <c r="DK19" s="56">
        <v>33</v>
      </c>
      <c r="DL19" s="56"/>
      <c r="DM19" s="58">
        <v>23</v>
      </c>
    </row>
    <row r="20" spans="1:117" x14ac:dyDescent="0.2">
      <c r="A20" s="33">
        <v>18</v>
      </c>
      <c r="B20" s="34" t="s">
        <v>347</v>
      </c>
      <c r="C20" s="116">
        <v>3.8222222222222229</v>
      </c>
      <c r="D20" s="117" t="s">
        <v>469</v>
      </c>
      <c r="E20" s="37">
        <v>1</v>
      </c>
      <c r="F20" s="118">
        <v>35960</v>
      </c>
      <c r="G20" s="119">
        <v>26.884931506849316</v>
      </c>
      <c r="H20" s="39" t="s">
        <v>395</v>
      </c>
      <c r="I20" s="119">
        <v>21.873972602739727</v>
      </c>
      <c r="J20" s="120">
        <v>71</v>
      </c>
      <c r="K20" s="120">
        <v>209</v>
      </c>
      <c r="L20" s="120">
        <v>4.54</v>
      </c>
      <c r="M20" s="40">
        <v>0</v>
      </c>
      <c r="N20" s="121">
        <v>0</v>
      </c>
      <c r="O20" s="122">
        <v>0.17817618415227976</v>
      </c>
      <c r="P20" s="122">
        <v>8.6946599726152443E-2</v>
      </c>
      <c r="Q20" s="122">
        <v>0.14187601662750768</v>
      </c>
      <c r="R20" s="122">
        <v>0.14900291283889761</v>
      </c>
      <c r="S20" s="42">
        <v>0.16358954849558868</v>
      </c>
      <c r="T20" s="42">
        <v>0.16358954849558868</v>
      </c>
      <c r="U20" s="42">
        <v>3.7496475895122637E-2</v>
      </c>
      <c r="V20" s="42">
        <v>6.2617172853393327E-2</v>
      </c>
      <c r="W20" s="42">
        <v>6.2617172853393327E-2</v>
      </c>
      <c r="X20" s="43">
        <v>6.2617172853393327E-2</v>
      </c>
      <c r="Y20" s="44">
        <v>18.227397260273971</v>
      </c>
      <c r="Z20" s="45">
        <v>98.390432663316361</v>
      </c>
      <c r="AA20" s="45">
        <v>29.146399523903987</v>
      </c>
      <c r="AB20" s="45">
        <v>0.20754716981132076</v>
      </c>
      <c r="AC20" s="45">
        <v>5.3</v>
      </c>
      <c r="AD20" s="45">
        <v>69.3</v>
      </c>
      <c r="AE20" s="45">
        <v>3.36</v>
      </c>
      <c r="AF20" s="46">
        <v>42.2</v>
      </c>
      <c r="AG20" s="123">
        <v>2</v>
      </c>
      <c r="AH20" s="49">
        <v>6</v>
      </c>
      <c r="AI20" s="49">
        <v>10</v>
      </c>
      <c r="AJ20" s="49">
        <v>4</v>
      </c>
      <c r="AK20" s="49">
        <v>4</v>
      </c>
      <c r="AL20" s="49">
        <v>0</v>
      </c>
      <c r="AM20" s="49">
        <v>1</v>
      </c>
      <c r="AN20" s="49">
        <v>1</v>
      </c>
      <c r="AO20" s="49">
        <v>0</v>
      </c>
      <c r="AP20" s="50">
        <v>0</v>
      </c>
      <c r="AQ20" s="55">
        <v>0</v>
      </c>
      <c r="AR20" s="56">
        <v>1856</v>
      </c>
      <c r="AS20" s="56">
        <v>0</v>
      </c>
      <c r="AT20" s="56">
        <v>11</v>
      </c>
      <c r="AU20" s="56">
        <v>0</v>
      </c>
      <c r="AV20" s="56">
        <v>0</v>
      </c>
      <c r="AW20" s="57">
        <v>0</v>
      </c>
      <c r="AX20" s="57">
        <v>0</v>
      </c>
      <c r="AY20" s="57">
        <v>0</v>
      </c>
      <c r="AZ20" s="57">
        <v>0</v>
      </c>
      <c r="BA20" s="56">
        <v>0</v>
      </c>
      <c r="BB20" s="56">
        <v>2490</v>
      </c>
      <c r="BC20" s="56">
        <v>0</v>
      </c>
      <c r="BD20" s="56"/>
      <c r="BE20" s="58">
        <v>17</v>
      </c>
      <c r="BF20" s="55">
        <v>750</v>
      </c>
      <c r="BG20" s="56">
        <v>1747</v>
      </c>
      <c r="BH20" s="56">
        <v>6</v>
      </c>
      <c r="BI20" s="56">
        <v>20</v>
      </c>
      <c r="BJ20" s="56">
        <v>134</v>
      </c>
      <c r="BK20" s="56">
        <v>29</v>
      </c>
      <c r="BL20" s="57">
        <v>5.6</v>
      </c>
      <c r="BM20" s="57">
        <v>69.099999999999994</v>
      </c>
      <c r="BN20" s="57">
        <v>3.32</v>
      </c>
      <c r="BO20" s="57">
        <v>36.9</v>
      </c>
      <c r="BP20" s="56">
        <v>55</v>
      </c>
      <c r="BQ20" s="56">
        <v>2771</v>
      </c>
      <c r="BR20" s="56">
        <v>15</v>
      </c>
      <c r="BS20" s="56"/>
      <c r="BT20" s="58">
        <v>12</v>
      </c>
      <c r="BU20" s="55">
        <v>253</v>
      </c>
      <c r="BV20" s="56">
        <v>1588</v>
      </c>
      <c r="BW20" s="56">
        <v>2</v>
      </c>
      <c r="BX20" s="56">
        <v>16</v>
      </c>
      <c r="BY20" s="56">
        <v>65</v>
      </c>
      <c r="BZ20" s="56">
        <v>10</v>
      </c>
      <c r="CA20" s="57">
        <v>3.9</v>
      </c>
      <c r="CB20" s="57">
        <v>47.4</v>
      </c>
      <c r="CC20" s="57">
        <v>2.77</v>
      </c>
      <c r="CD20" s="57">
        <v>18.600000000000001</v>
      </c>
      <c r="CE20" s="56">
        <v>128</v>
      </c>
      <c r="CF20" s="56">
        <v>2794</v>
      </c>
      <c r="CG20" s="56">
        <v>11</v>
      </c>
      <c r="CH20" s="56"/>
      <c r="CI20" s="58">
        <v>18</v>
      </c>
      <c r="CJ20" s="55">
        <v>652</v>
      </c>
      <c r="CK20" s="56">
        <v>1986</v>
      </c>
      <c r="CL20" s="56">
        <v>4</v>
      </c>
      <c r="CM20" s="56">
        <v>15</v>
      </c>
      <c r="CN20" s="56">
        <v>123</v>
      </c>
      <c r="CO20" s="56">
        <v>18</v>
      </c>
      <c r="CP20" s="57">
        <v>5.3</v>
      </c>
      <c r="CQ20" s="57">
        <v>49</v>
      </c>
      <c r="CR20" s="57">
        <v>3.36</v>
      </c>
      <c r="CS20" s="57">
        <v>40</v>
      </c>
      <c r="CT20" s="56">
        <v>133</v>
      </c>
      <c r="CU20" s="56">
        <v>3547</v>
      </c>
      <c r="CV20" s="56">
        <v>2</v>
      </c>
      <c r="CW20" s="56"/>
      <c r="CX20" s="58">
        <v>32</v>
      </c>
      <c r="CY20" s="55">
        <v>498</v>
      </c>
      <c r="CZ20" s="56">
        <v>1796</v>
      </c>
      <c r="DA20" s="56">
        <v>4</v>
      </c>
      <c r="DB20" s="56">
        <v>18</v>
      </c>
      <c r="DC20" s="56">
        <v>106</v>
      </c>
      <c r="DD20" s="56">
        <v>22</v>
      </c>
      <c r="DE20" s="57">
        <v>4.7</v>
      </c>
      <c r="DF20" s="57">
        <v>69.3</v>
      </c>
      <c r="DG20" s="57">
        <v>3.06</v>
      </c>
      <c r="DH20" s="57">
        <v>42.2</v>
      </c>
      <c r="DI20" s="56">
        <v>167</v>
      </c>
      <c r="DJ20" s="56">
        <v>2667</v>
      </c>
      <c r="DK20" s="56">
        <v>22</v>
      </c>
      <c r="DL20" s="56"/>
      <c r="DM20" s="58">
        <v>12</v>
      </c>
    </row>
    <row r="21" spans="1:117" ht="15.75" customHeight="1" x14ac:dyDescent="0.2">
      <c r="A21" s="33">
        <v>19</v>
      </c>
      <c r="B21" s="34" t="s">
        <v>350</v>
      </c>
      <c r="C21" s="116">
        <v>3.6500000000000004</v>
      </c>
      <c r="D21" s="117" t="s">
        <v>470</v>
      </c>
      <c r="E21" s="37">
        <v>3</v>
      </c>
      <c r="F21" s="118">
        <v>35683</v>
      </c>
      <c r="G21" s="119">
        <v>27.643835616438356</v>
      </c>
      <c r="H21" s="39" t="s">
        <v>395</v>
      </c>
      <c r="I21" s="119">
        <v>22.632876712328766</v>
      </c>
      <c r="J21" s="120">
        <v>70</v>
      </c>
      <c r="K21" s="120">
        <v>208</v>
      </c>
      <c r="L21" s="120">
        <v>4.6100000000000003</v>
      </c>
      <c r="M21" s="40">
        <v>0</v>
      </c>
      <c r="N21" s="121">
        <v>0</v>
      </c>
      <c r="O21" s="122">
        <v>4.1355256601893375E-2</v>
      </c>
      <c r="P21" s="122">
        <v>0.14176179928437554</v>
      </c>
      <c r="Q21" s="122">
        <v>0.12894461859979101</v>
      </c>
      <c r="R21" s="122">
        <v>0.19582992641046607</v>
      </c>
      <c r="S21" s="42">
        <v>0.19582992641046607</v>
      </c>
      <c r="T21" s="42">
        <v>0.17624693376941947</v>
      </c>
      <c r="U21" s="42">
        <v>6.9116042197162608E-3</v>
      </c>
      <c r="V21" s="42">
        <v>5.2373158756137482E-2</v>
      </c>
      <c r="W21" s="42">
        <v>5.2373158756137482E-2</v>
      </c>
      <c r="X21" s="43">
        <v>4.7135842880523734E-2</v>
      </c>
      <c r="Y21" s="44">
        <v>22</v>
      </c>
      <c r="Z21" s="45">
        <v>92.106362022976626</v>
      </c>
      <c r="AA21" s="45">
        <v>29.841632653061225</v>
      </c>
      <c r="AB21" s="45">
        <v>0.28104575163398693</v>
      </c>
      <c r="AC21" s="45">
        <v>5.4</v>
      </c>
      <c r="AD21" s="45">
        <v>106.7</v>
      </c>
      <c r="AE21" s="45">
        <v>3.89</v>
      </c>
      <c r="AF21" s="46">
        <v>35.299999999999997</v>
      </c>
      <c r="AG21" s="123">
        <v>3</v>
      </c>
      <c r="AH21" s="49">
        <v>5</v>
      </c>
      <c r="AI21" s="49">
        <v>2</v>
      </c>
      <c r="AJ21" s="49">
        <v>2</v>
      </c>
      <c r="AK21" s="49">
        <v>8</v>
      </c>
      <c r="AL21" s="49">
        <v>1</v>
      </c>
      <c r="AM21" s="49">
        <v>5</v>
      </c>
      <c r="AN21" s="49">
        <v>4</v>
      </c>
      <c r="AO21" s="49">
        <v>0</v>
      </c>
      <c r="AP21" s="50">
        <v>0</v>
      </c>
      <c r="AQ21" s="55">
        <v>0</v>
      </c>
      <c r="AR21" s="56">
        <v>2800</v>
      </c>
      <c r="AS21" s="56">
        <v>0</v>
      </c>
      <c r="AT21" s="56">
        <v>26</v>
      </c>
      <c r="AU21" s="56">
        <v>0</v>
      </c>
      <c r="AV21" s="56">
        <v>0</v>
      </c>
      <c r="AW21" s="57">
        <v>0</v>
      </c>
      <c r="AX21" s="57">
        <v>0</v>
      </c>
      <c r="AY21" s="57">
        <v>0</v>
      </c>
      <c r="AZ21" s="57">
        <v>0</v>
      </c>
      <c r="BA21" s="56">
        <v>0</v>
      </c>
      <c r="BB21" s="56">
        <v>4517</v>
      </c>
      <c r="BC21" s="56">
        <v>0</v>
      </c>
      <c r="BD21" s="56"/>
      <c r="BE21" s="58">
        <v>39</v>
      </c>
      <c r="BF21" s="55">
        <v>229</v>
      </c>
      <c r="BG21" s="56">
        <v>2535</v>
      </c>
      <c r="BH21" s="56">
        <v>1</v>
      </c>
      <c r="BI21" s="56">
        <v>30</v>
      </c>
      <c r="BJ21" s="56">
        <v>27</v>
      </c>
      <c r="BK21" s="56">
        <v>6</v>
      </c>
      <c r="BL21" s="57">
        <v>8.5</v>
      </c>
      <c r="BM21" s="57">
        <v>74.5</v>
      </c>
      <c r="BN21" s="57">
        <v>3.41</v>
      </c>
      <c r="BO21" s="57">
        <v>42.4</v>
      </c>
      <c r="BP21" s="56">
        <v>20</v>
      </c>
      <c r="BQ21" s="56">
        <v>3486</v>
      </c>
      <c r="BR21" s="56">
        <v>5</v>
      </c>
      <c r="BS21" s="56"/>
      <c r="BT21" s="58">
        <v>18</v>
      </c>
      <c r="BU21" s="55">
        <v>750</v>
      </c>
      <c r="BV21" s="56">
        <v>2438</v>
      </c>
      <c r="BW21" s="56">
        <v>8</v>
      </c>
      <c r="BX21" s="56">
        <v>27</v>
      </c>
      <c r="BY21" s="56">
        <v>127</v>
      </c>
      <c r="BZ21" s="56">
        <v>28</v>
      </c>
      <c r="CA21" s="57">
        <v>5.9</v>
      </c>
      <c r="CB21" s="57">
        <v>65.599999999999994</v>
      </c>
      <c r="CC21" s="57">
        <v>2.9</v>
      </c>
      <c r="CD21" s="57">
        <v>31.3</v>
      </c>
      <c r="CE21" s="56">
        <v>82</v>
      </c>
      <c r="CF21" s="56">
        <v>3431</v>
      </c>
      <c r="CG21" s="56">
        <v>10</v>
      </c>
      <c r="CH21" s="56"/>
      <c r="CI21" s="58">
        <v>28</v>
      </c>
      <c r="CJ21" s="55">
        <v>598</v>
      </c>
      <c r="CK21" s="56">
        <v>2036</v>
      </c>
      <c r="CL21" s="56">
        <v>3</v>
      </c>
      <c r="CM21" s="56">
        <v>14</v>
      </c>
      <c r="CN21" s="56">
        <v>124</v>
      </c>
      <c r="CO21" s="56">
        <v>25</v>
      </c>
      <c r="CP21" s="57">
        <v>4.8</v>
      </c>
      <c r="CQ21" s="57">
        <v>62.8</v>
      </c>
      <c r="CR21" s="57">
        <v>3.05</v>
      </c>
      <c r="CS21" s="57">
        <v>23.6</v>
      </c>
      <c r="CT21" s="56">
        <v>19</v>
      </c>
      <c r="CU21" s="56">
        <v>2749</v>
      </c>
      <c r="CV21" s="56">
        <v>2</v>
      </c>
      <c r="CW21" s="56"/>
      <c r="CX21" s="58">
        <v>18</v>
      </c>
      <c r="CY21" s="55">
        <v>830</v>
      </c>
      <c r="CZ21" s="56">
        <v>2448</v>
      </c>
      <c r="DA21" s="56">
        <v>6</v>
      </c>
      <c r="DB21" s="56">
        <v>23</v>
      </c>
      <c r="DC21" s="56">
        <v>153</v>
      </c>
      <c r="DD21" s="56">
        <v>43</v>
      </c>
      <c r="DE21" s="57">
        <v>5.4</v>
      </c>
      <c r="DF21" s="57">
        <v>106.7</v>
      </c>
      <c r="DG21" s="57">
        <v>3.89</v>
      </c>
      <c r="DH21" s="57">
        <v>35.299999999999997</v>
      </c>
      <c r="DI21" s="56">
        <v>128</v>
      </c>
      <c r="DJ21" s="56">
        <v>2444</v>
      </c>
      <c r="DK21" s="56">
        <v>22</v>
      </c>
      <c r="DL21" s="56"/>
      <c r="DM21" s="58">
        <v>15</v>
      </c>
    </row>
    <row r="22" spans="1:117" ht="15.75" customHeight="1" x14ac:dyDescent="0.2">
      <c r="A22" s="33">
        <v>20</v>
      </c>
      <c r="B22" s="34" t="s">
        <v>357</v>
      </c>
      <c r="C22" s="116">
        <v>2.75</v>
      </c>
      <c r="D22" s="117" t="s">
        <v>433</v>
      </c>
      <c r="E22" s="37">
        <v>2</v>
      </c>
      <c r="F22" s="118">
        <v>35758</v>
      </c>
      <c r="G22" s="119">
        <v>27.438356164383563</v>
      </c>
      <c r="H22" s="39" t="s">
        <v>395</v>
      </c>
      <c r="I22" s="119">
        <v>22.427397260273974</v>
      </c>
      <c r="J22" s="120">
        <v>70</v>
      </c>
      <c r="K22" s="120">
        <v>220</v>
      </c>
      <c r="L22" s="120">
        <v>4.68</v>
      </c>
      <c r="M22" s="40">
        <v>0</v>
      </c>
      <c r="N22" s="121">
        <v>0</v>
      </c>
      <c r="O22" s="122">
        <v>0</v>
      </c>
      <c r="P22" s="122">
        <v>4.187403466620903E-2</v>
      </c>
      <c r="Q22" s="122">
        <v>9.5962244362873622E-2</v>
      </c>
      <c r="R22" s="122">
        <v>0.17127564674397858</v>
      </c>
      <c r="S22" s="42">
        <v>0.17127564674397858</v>
      </c>
      <c r="T22" s="42">
        <v>0.17127564674397858</v>
      </c>
      <c r="U22" s="42">
        <v>4.6907678518075889E-2</v>
      </c>
      <c r="V22" s="42">
        <v>3.1726662599145819E-2</v>
      </c>
      <c r="W22" s="42">
        <v>3.9317170558610851E-2</v>
      </c>
      <c r="X22" s="43">
        <v>3.9317170558610851E-2</v>
      </c>
      <c r="Y22" s="44">
        <v>21.794520547945204</v>
      </c>
      <c r="Z22" s="45">
        <v>91.721102040074257</v>
      </c>
      <c r="AA22" s="45">
        <v>31.563265306122446</v>
      </c>
      <c r="AB22" s="45">
        <v>0.22916666666666666</v>
      </c>
      <c r="AC22" s="45">
        <v>5.9</v>
      </c>
      <c r="AD22" s="45">
        <v>81.5</v>
      </c>
      <c r="AE22" s="45">
        <v>3.81</v>
      </c>
      <c r="AF22" s="46">
        <v>45.7</v>
      </c>
      <c r="AG22" s="123">
        <v>3</v>
      </c>
      <c r="AH22" s="49">
        <v>4</v>
      </c>
      <c r="AI22" s="49">
        <v>2</v>
      </c>
      <c r="AJ22" s="49">
        <v>2</v>
      </c>
      <c r="AK22" s="49">
        <v>5</v>
      </c>
      <c r="AL22" s="49">
        <v>2</v>
      </c>
      <c r="AM22" s="49">
        <v>2</v>
      </c>
      <c r="AN22" s="49">
        <v>3</v>
      </c>
      <c r="AO22" s="49">
        <v>0</v>
      </c>
      <c r="AP22" s="50">
        <v>0</v>
      </c>
      <c r="AQ22" s="55">
        <v>0</v>
      </c>
      <c r="AR22" s="56">
        <v>2699</v>
      </c>
      <c r="AS22" s="56">
        <v>0</v>
      </c>
      <c r="AT22" s="56">
        <v>29</v>
      </c>
      <c r="AU22" s="56">
        <v>0</v>
      </c>
      <c r="AV22" s="56">
        <v>0</v>
      </c>
      <c r="AW22" s="57">
        <v>0</v>
      </c>
      <c r="AX22" s="57">
        <v>0</v>
      </c>
      <c r="AY22" s="57">
        <v>0</v>
      </c>
      <c r="AZ22" s="57">
        <v>0</v>
      </c>
      <c r="BA22" s="56">
        <v>0</v>
      </c>
      <c r="BB22" s="56">
        <v>3364</v>
      </c>
      <c r="BC22" s="56">
        <v>0</v>
      </c>
      <c r="BD22" s="56"/>
      <c r="BE22" s="58">
        <v>25</v>
      </c>
      <c r="BF22" s="55">
        <v>0</v>
      </c>
      <c r="BG22" s="56">
        <v>1960</v>
      </c>
      <c r="BH22" s="56">
        <v>0</v>
      </c>
      <c r="BI22" s="56">
        <v>18</v>
      </c>
      <c r="BJ22" s="56">
        <v>0</v>
      </c>
      <c r="BK22" s="56">
        <v>0</v>
      </c>
      <c r="BL22" s="57">
        <v>0</v>
      </c>
      <c r="BM22" s="57">
        <v>0</v>
      </c>
      <c r="BN22" s="57">
        <v>0</v>
      </c>
      <c r="BO22" s="57">
        <v>0</v>
      </c>
      <c r="BP22" s="56">
        <v>0</v>
      </c>
      <c r="BQ22" s="56">
        <v>3051</v>
      </c>
      <c r="BR22" s="56">
        <v>0</v>
      </c>
      <c r="BS22" s="56"/>
      <c r="BT22" s="58">
        <v>27</v>
      </c>
      <c r="BU22" s="55">
        <v>232</v>
      </c>
      <c r="BV22" s="56">
        <v>3501</v>
      </c>
      <c r="BW22" s="56">
        <v>3</v>
      </c>
      <c r="BX22" s="56">
        <v>35</v>
      </c>
      <c r="BY22" s="56">
        <v>44</v>
      </c>
      <c r="BZ22" s="56">
        <v>2</v>
      </c>
      <c r="CA22" s="57">
        <v>5.3</v>
      </c>
      <c r="CB22" s="57">
        <v>13.5</v>
      </c>
      <c r="CC22" s="57">
        <v>2.25</v>
      </c>
      <c r="CD22" s="57">
        <v>27.6</v>
      </c>
      <c r="CE22" s="56">
        <v>12</v>
      </c>
      <c r="CF22" s="56">
        <v>2326</v>
      </c>
      <c r="CG22" s="56">
        <v>6</v>
      </c>
      <c r="CH22" s="56"/>
      <c r="CI22" s="58">
        <v>20</v>
      </c>
      <c r="CJ22" s="55">
        <v>392</v>
      </c>
      <c r="CK22" s="56">
        <v>2374</v>
      </c>
      <c r="CL22" s="56">
        <v>3</v>
      </c>
      <c r="CM22" s="56">
        <v>27</v>
      </c>
      <c r="CN22" s="56">
        <v>83</v>
      </c>
      <c r="CO22" s="56">
        <v>9</v>
      </c>
      <c r="CP22" s="57">
        <v>4.7</v>
      </c>
      <c r="CQ22" s="57">
        <v>30.7</v>
      </c>
      <c r="CR22" s="57">
        <v>2.73</v>
      </c>
      <c r="CS22" s="57">
        <v>30.4</v>
      </c>
      <c r="CT22" s="56">
        <v>157</v>
      </c>
      <c r="CU22" s="56">
        <v>3347</v>
      </c>
      <c r="CV22" s="56">
        <v>1</v>
      </c>
      <c r="CW22" s="56"/>
      <c r="CX22" s="58">
        <v>23</v>
      </c>
      <c r="CY22" s="55">
        <v>856</v>
      </c>
      <c r="CZ22" s="56">
        <v>2327</v>
      </c>
      <c r="DA22" s="56">
        <v>6</v>
      </c>
      <c r="DB22" s="56">
        <v>20</v>
      </c>
      <c r="DC22" s="56">
        <v>144</v>
      </c>
      <c r="DD22" s="56">
        <v>33</v>
      </c>
      <c r="DE22" s="57">
        <v>5.9</v>
      </c>
      <c r="DF22" s="57">
        <v>81.5</v>
      </c>
      <c r="DG22" s="57">
        <v>3.81</v>
      </c>
      <c r="DH22" s="57">
        <v>45.7</v>
      </c>
      <c r="DI22" s="56">
        <v>104</v>
      </c>
      <c r="DJ22" s="56">
        <v>3278</v>
      </c>
      <c r="DK22" s="56">
        <v>15</v>
      </c>
      <c r="DL22" s="56"/>
      <c r="DM22" s="58">
        <v>37</v>
      </c>
    </row>
    <row r="23" spans="1:117" ht="15.75" customHeight="1" x14ac:dyDescent="0.2">
      <c r="A23" s="33">
        <v>21</v>
      </c>
      <c r="B23" s="34" t="s">
        <v>358</v>
      </c>
      <c r="C23" s="116">
        <v>2.5555555555555554</v>
      </c>
      <c r="D23" s="117" t="s">
        <v>459</v>
      </c>
      <c r="E23" s="37">
        <v>5</v>
      </c>
      <c r="F23" s="118">
        <v>36159</v>
      </c>
      <c r="G23" s="119">
        <v>26.339726027397262</v>
      </c>
      <c r="H23" s="39" t="s">
        <v>385</v>
      </c>
      <c r="I23" s="119">
        <v>21.328767123287673</v>
      </c>
      <c r="J23" s="120">
        <v>70</v>
      </c>
      <c r="K23" s="120">
        <v>197</v>
      </c>
      <c r="L23" s="120">
        <v>4.62</v>
      </c>
      <c r="M23" s="40">
        <v>0</v>
      </c>
      <c r="N23" s="121">
        <v>0</v>
      </c>
      <c r="O23" s="122">
        <v>0</v>
      </c>
      <c r="P23" s="122">
        <v>8.8218554354012518E-2</v>
      </c>
      <c r="Q23" s="122">
        <v>0.13178294573643412</v>
      </c>
      <c r="R23" s="122">
        <v>0.21706645694062132</v>
      </c>
      <c r="S23" s="42">
        <v>0.21706645694062132</v>
      </c>
      <c r="T23" s="42">
        <v>0.18450648839952813</v>
      </c>
      <c r="U23" s="42">
        <v>5.0943961642193586E-2</v>
      </c>
      <c r="V23" s="42">
        <v>3.0025284450063212E-2</v>
      </c>
      <c r="W23" s="42">
        <v>4.0484623046128397E-2</v>
      </c>
      <c r="X23" s="43">
        <v>3.4411929589209134E-2</v>
      </c>
      <c r="Y23" s="44">
        <v>20.695890410958903</v>
      </c>
      <c r="Z23" s="45">
        <v>86.482516741300515</v>
      </c>
      <c r="AA23" s="45">
        <v>28.263469387755105</v>
      </c>
      <c r="AB23" s="45">
        <v>0.16042780748663102</v>
      </c>
      <c r="AC23" s="45">
        <v>5.7</v>
      </c>
      <c r="AD23" s="45">
        <v>66</v>
      </c>
      <c r="AE23" s="45">
        <v>3.47</v>
      </c>
      <c r="AF23" s="46">
        <v>42.2</v>
      </c>
      <c r="AG23" s="123">
        <v>3</v>
      </c>
      <c r="AH23" s="49">
        <v>3</v>
      </c>
      <c r="AI23" s="49">
        <v>3</v>
      </c>
      <c r="AJ23" s="49">
        <v>1</v>
      </c>
      <c r="AK23" s="49">
        <v>2</v>
      </c>
      <c r="AL23" s="49">
        <v>1</v>
      </c>
      <c r="AM23" s="49">
        <v>1</v>
      </c>
      <c r="AN23" s="49">
        <v>1</v>
      </c>
      <c r="AO23" s="49">
        <v>0</v>
      </c>
      <c r="AP23" s="50">
        <v>0.25</v>
      </c>
      <c r="AQ23" s="55">
        <v>0</v>
      </c>
      <c r="AR23" s="56">
        <v>2130</v>
      </c>
      <c r="AS23" s="56">
        <v>0</v>
      </c>
      <c r="AT23" s="56">
        <v>27</v>
      </c>
      <c r="AU23" s="56">
        <v>0</v>
      </c>
      <c r="AV23" s="56">
        <v>0</v>
      </c>
      <c r="AW23" s="57">
        <v>0</v>
      </c>
      <c r="AX23" s="57">
        <v>0</v>
      </c>
      <c r="AY23" s="57">
        <v>0</v>
      </c>
      <c r="AZ23" s="57">
        <v>0</v>
      </c>
      <c r="BA23" s="56">
        <v>0</v>
      </c>
      <c r="BB23" s="56">
        <v>3110</v>
      </c>
      <c r="BC23" s="56">
        <v>0</v>
      </c>
      <c r="BD23" s="56"/>
      <c r="BE23" s="58">
        <v>17</v>
      </c>
      <c r="BF23" s="55">
        <v>0</v>
      </c>
      <c r="BG23" s="56">
        <v>2774</v>
      </c>
      <c r="BH23" s="56">
        <v>0</v>
      </c>
      <c r="BI23" s="56">
        <v>24</v>
      </c>
      <c r="BJ23" s="56">
        <v>0</v>
      </c>
      <c r="BK23" s="56">
        <v>0</v>
      </c>
      <c r="BL23" s="57">
        <v>0</v>
      </c>
      <c r="BM23" s="57">
        <v>0</v>
      </c>
      <c r="BN23" s="57">
        <v>0</v>
      </c>
      <c r="BO23" s="57">
        <v>0</v>
      </c>
      <c r="BP23" s="56">
        <v>0</v>
      </c>
      <c r="BQ23" s="56">
        <v>3623</v>
      </c>
      <c r="BR23" s="56">
        <v>0</v>
      </c>
      <c r="BS23" s="56"/>
      <c r="BT23" s="58">
        <v>47</v>
      </c>
      <c r="BU23" s="55">
        <v>388</v>
      </c>
      <c r="BV23" s="56">
        <v>2382</v>
      </c>
      <c r="BW23" s="56">
        <v>3</v>
      </c>
      <c r="BX23" s="56">
        <v>37</v>
      </c>
      <c r="BY23" s="56">
        <v>61</v>
      </c>
      <c r="BZ23" s="56">
        <v>13</v>
      </c>
      <c r="CA23" s="57">
        <v>6.4</v>
      </c>
      <c r="CB23" s="57">
        <v>76.8</v>
      </c>
      <c r="CC23" s="57">
        <v>3.34</v>
      </c>
      <c r="CD23" s="57">
        <v>44.1</v>
      </c>
      <c r="CE23" s="56">
        <v>77</v>
      </c>
      <c r="CF23" s="56">
        <v>2889</v>
      </c>
      <c r="CG23" s="56">
        <v>13</v>
      </c>
      <c r="CH23" s="56"/>
      <c r="CI23" s="58">
        <v>19</v>
      </c>
      <c r="CJ23" s="55">
        <v>595</v>
      </c>
      <c r="CK23" s="56">
        <v>2468</v>
      </c>
      <c r="CL23" s="56">
        <v>7</v>
      </c>
      <c r="CM23" s="56">
        <v>26</v>
      </c>
      <c r="CN23" s="56">
        <v>104</v>
      </c>
      <c r="CO23" s="56">
        <v>19</v>
      </c>
      <c r="CP23" s="57">
        <v>5.7</v>
      </c>
      <c r="CQ23" s="57">
        <v>66</v>
      </c>
      <c r="CR23" s="57">
        <v>3.3</v>
      </c>
      <c r="CS23" s="57">
        <v>42.2</v>
      </c>
      <c r="CT23" s="56">
        <v>170</v>
      </c>
      <c r="CU23" s="56">
        <v>3337</v>
      </c>
      <c r="CV23" s="56">
        <v>6</v>
      </c>
      <c r="CW23" s="56"/>
      <c r="CX23" s="58">
        <v>19</v>
      </c>
      <c r="CY23" s="55">
        <v>1009</v>
      </c>
      <c r="CZ23" s="56">
        <v>1922</v>
      </c>
      <c r="DA23" s="56">
        <v>11</v>
      </c>
      <c r="DB23" s="56">
        <v>24</v>
      </c>
      <c r="DC23" s="56">
        <v>187</v>
      </c>
      <c r="DD23" s="56">
        <v>30</v>
      </c>
      <c r="DE23" s="57">
        <v>5.4</v>
      </c>
      <c r="DF23" s="57">
        <v>57.8</v>
      </c>
      <c r="DG23" s="57">
        <v>3.47</v>
      </c>
      <c r="DH23" s="57">
        <v>29.9</v>
      </c>
      <c r="DI23" s="56">
        <v>95</v>
      </c>
      <c r="DJ23" s="56">
        <v>3164</v>
      </c>
      <c r="DK23" s="56">
        <v>17</v>
      </c>
      <c r="DL23" s="56"/>
      <c r="DM23" s="58">
        <v>24</v>
      </c>
    </row>
    <row r="24" spans="1:117" ht="15.75" customHeight="1" x14ac:dyDescent="0.2">
      <c r="A24" s="33">
        <v>22</v>
      </c>
      <c r="B24" s="34" t="s">
        <v>138</v>
      </c>
      <c r="C24" s="116">
        <v>2.1777777777777771</v>
      </c>
      <c r="D24" s="117" t="s">
        <v>412</v>
      </c>
      <c r="E24" s="37">
        <v>6</v>
      </c>
      <c r="F24" s="118">
        <v>35887</v>
      </c>
      <c r="G24" s="119">
        <v>27.084931506849315</v>
      </c>
      <c r="H24" s="39" t="s">
        <v>395</v>
      </c>
      <c r="I24" s="119">
        <v>22.073972602739726</v>
      </c>
      <c r="J24" s="120">
        <v>67</v>
      </c>
      <c r="K24" s="120">
        <v>188</v>
      </c>
      <c r="L24" s="120">
        <v>4.42</v>
      </c>
      <c r="M24" s="40">
        <v>245</v>
      </c>
      <c r="N24" s="121">
        <v>0</v>
      </c>
      <c r="O24" s="122">
        <v>2.5248165731549418E-2</v>
      </c>
      <c r="P24" s="122">
        <v>2.1120869928900041E-2</v>
      </c>
      <c r="Q24" s="122">
        <v>0.13720538720538722</v>
      </c>
      <c r="R24" s="122">
        <v>0.13876843018213356</v>
      </c>
      <c r="S24" s="42">
        <v>0.13876843018213356</v>
      </c>
      <c r="T24" s="42">
        <v>0.10407632263660016</v>
      </c>
      <c r="U24" s="42">
        <v>2.5017373175816541E-2</v>
      </c>
      <c r="V24" s="42">
        <v>2.4743512371756187E-2</v>
      </c>
      <c r="W24" s="42">
        <v>2.4880442773786364E-2</v>
      </c>
      <c r="X24" s="43">
        <v>1.8660332080339771E-2</v>
      </c>
      <c r="Y24" s="44" t="s">
        <v>435</v>
      </c>
      <c r="Z24" s="45">
        <v>98.514184710141507</v>
      </c>
      <c r="AA24" s="45">
        <v>29.44174649142348</v>
      </c>
      <c r="AB24" s="45">
        <v>0.19469026548672566</v>
      </c>
      <c r="AC24" s="45">
        <v>9.3000000000000007</v>
      </c>
      <c r="AD24" s="45">
        <v>80.900000000000006</v>
      </c>
      <c r="AE24" s="45">
        <v>5.03</v>
      </c>
      <c r="AF24" s="46">
        <v>62.4</v>
      </c>
      <c r="AG24" s="123">
        <v>0</v>
      </c>
      <c r="AH24" s="49">
        <v>1</v>
      </c>
      <c r="AI24" s="49">
        <v>0</v>
      </c>
      <c r="AJ24" s="49">
        <v>4</v>
      </c>
      <c r="AK24" s="49">
        <v>3</v>
      </c>
      <c r="AL24" s="49">
        <v>9</v>
      </c>
      <c r="AM24" s="49">
        <v>2</v>
      </c>
      <c r="AN24" s="49">
        <v>8</v>
      </c>
      <c r="AO24" s="49">
        <v>1</v>
      </c>
      <c r="AP24" s="50">
        <v>0</v>
      </c>
      <c r="AQ24" s="55">
        <v>0</v>
      </c>
      <c r="AR24" s="56">
        <v>2704</v>
      </c>
      <c r="AS24" s="56">
        <v>0</v>
      </c>
      <c r="AT24" s="56">
        <v>25</v>
      </c>
      <c r="AU24" s="56">
        <v>0</v>
      </c>
      <c r="AV24" s="56">
        <v>0</v>
      </c>
      <c r="AW24" s="57">
        <v>0</v>
      </c>
      <c r="AX24" s="57">
        <v>0</v>
      </c>
      <c r="AY24" s="57">
        <v>0</v>
      </c>
      <c r="AZ24" s="57">
        <v>0</v>
      </c>
      <c r="BA24" s="56">
        <v>0</v>
      </c>
      <c r="BB24" s="56">
        <v>2491</v>
      </c>
      <c r="BC24" s="56">
        <v>0</v>
      </c>
      <c r="BD24" s="56"/>
      <c r="BE24" s="58">
        <v>13</v>
      </c>
      <c r="BF24" s="55">
        <v>117</v>
      </c>
      <c r="BG24" s="56">
        <v>2326</v>
      </c>
      <c r="BH24" s="56">
        <v>1</v>
      </c>
      <c r="BI24" s="56">
        <v>21</v>
      </c>
      <c r="BJ24" s="56">
        <v>23</v>
      </c>
      <c r="BK24" s="56">
        <v>4</v>
      </c>
      <c r="BL24" s="57">
        <v>5.0999999999999996</v>
      </c>
      <c r="BM24" s="57">
        <v>49.9</v>
      </c>
      <c r="BN24" s="57">
        <v>2.87</v>
      </c>
      <c r="BO24" s="57">
        <v>47</v>
      </c>
      <c r="BP24" s="56">
        <v>0</v>
      </c>
      <c r="BQ24" s="56">
        <v>2308</v>
      </c>
      <c r="BR24" s="56">
        <v>0</v>
      </c>
      <c r="BS24" s="56"/>
      <c r="BT24" s="58">
        <v>12</v>
      </c>
      <c r="BU24" s="55">
        <v>92</v>
      </c>
      <c r="BV24" s="56">
        <v>2204</v>
      </c>
      <c r="BW24" s="56">
        <v>1</v>
      </c>
      <c r="BX24" s="56">
        <v>27</v>
      </c>
      <c r="BY24" s="56">
        <v>16</v>
      </c>
      <c r="BZ24" s="56">
        <v>3</v>
      </c>
      <c r="CA24" s="57">
        <v>5.8</v>
      </c>
      <c r="CB24" s="57">
        <v>60.7</v>
      </c>
      <c r="CC24" s="57">
        <v>3.44</v>
      </c>
      <c r="CD24" s="57">
        <v>51.1</v>
      </c>
      <c r="CE24" s="56">
        <v>9</v>
      </c>
      <c r="CF24" s="56">
        <v>2578</v>
      </c>
      <c r="CG24" s="56">
        <v>1</v>
      </c>
      <c r="CH24" s="56"/>
      <c r="CI24" s="58">
        <v>16</v>
      </c>
      <c r="CJ24" s="55">
        <v>743</v>
      </c>
      <c r="CK24" s="56">
        <v>3062</v>
      </c>
      <c r="CL24" s="56">
        <v>7</v>
      </c>
      <c r="CM24" s="56">
        <v>31</v>
      </c>
      <c r="CN24" s="56">
        <v>80</v>
      </c>
      <c r="CO24" s="56">
        <v>11</v>
      </c>
      <c r="CP24" s="57">
        <v>9.3000000000000007</v>
      </c>
      <c r="CQ24" s="57">
        <v>80.900000000000006</v>
      </c>
      <c r="CR24" s="57">
        <v>5.03</v>
      </c>
      <c r="CS24" s="57">
        <v>62.4</v>
      </c>
      <c r="CT24" s="56">
        <v>72</v>
      </c>
      <c r="CU24" s="56">
        <v>2878</v>
      </c>
      <c r="CV24" s="56">
        <v>3</v>
      </c>
      <c r="CW24" s="56"/>
      <c r="CX24" s="58">
        <v>27</v>
      </c>
      <c r="CY24" s="55">
        <v>878</v>
      </c>
      <c r="CZ24" s="56">
        <v>3604</v>
      </c>
      <c r="DA24" s="56">
        <v>6</v>
      </c>
      <c r="DB24" s="56">
        <v>42</v>
      </c>
      <c r="DC24" s="56">
        <v>113</v>
      </c>
      <c r="DD24" s="56">
        <v>22</v>
      </c>
      <c r="DE24" s="57">
        <v>7.8</v>
      </c>
      <c r="DF24" s="57">
        <v>64.7</v>
      </c>
      <c r="DG24" s="57">
        <v>3.37</v>
      </c>
      <c r="DH24" s="57">
        <v>51.7</v>
      </c>
      <c r="DI24" s="56">
        <v>82</v>
      </c>
      <c r="DJ24" s="56">
        <v>3314</v>
      </c>
      <c r="DK24" s="56">
        <v>12</v>
      </c>
      <c r="DL24" s="56"/>
      <c r="DM24" s="58">
        <v>27</v>
      </c>
    </row>
    <row r="25" spans="1:117" ht="15.75" customHeight="1" x14ac:dyDescent="0.2">
      <c r="A25" s="60">
        <v>23</v>
      </c>
      <c r="B25" s="62" t="s">
        <v>366</v>
      </c>
      <c r="C25" s="132">
        <v>2</v>
      </c>
      <c r="D25" s="133" t="s">
        <v>471</v>
      </c>
      <c r="E25" s="66">
        <v>3</v>
      </c>
      <c r="F25" s="134">
        <v>35320</v>
      </c>
      <c r="G25" s="135">
        <v>28.638356164383563</v>
      </c>
      <c r="H25" s="68" t="s">
        <v>443</v>
      </c>
      <c r="I25" s="135">
        <v>23.627397260273973</v>
      </c>
      <c r="J25" s="136">
        <v>68</v>
      </c>
      <c r="K25" s="136">
        <v>205</v>
      </c>
      <c r="L25" s="136">
        <v>4.55</v>
      </c>
      <c r="M25" s="69">
        <v>0</v>
      </c>
      <c r="N25" s="138">
        <v>0</v>
      </c>
      <c r="O25" s="139">
        <v>9.5217071376011778E-2</v>
      </c>
      <c r="P25" s="139">
        <v>0.10857735164550401</v>
      </c>
      <c r="Q25" s="139">
        <v>0.10237935656836461</v>
      </c>
      <c r="R25" s="139">
        <v>0.13557024233180817</v>
      </c>
      <c r="S25" s="71">
        <v>0.13557024233180817</v>
      </c>
      <c r="T25" s="71">
        <v>0.12201321809862736</v>
      </c>
      <c r="U25" s="71">
        <v>4.5092838196286469E-2</v>
      </c>
      <c r="V25" s="71">
        <v>5.1526183141977037E-2</v>
      </c>
      <c r="W25" s="71">
        <v>5.1526183141977037E-2</v>
      </c>
      <c r="X25" s="72">
        <v>4.6373564827779337E-2</v>
      </c>
      <c r="Y25" s="73" t="s">
        <v>435</v>
      </c>
      <c r="Z25" s="74">
        <v>95.661738692057028</v>
      </c>
      <c r="AA25" s="74">
        <v>31.166738754325259</v>
      </c>
      <c r="AB25" s="74">
        <v>0.20183486238532111</v>
      </c>
      <c r="AC25" s="74">
        <v>5.7</v>
      </c>
      <c r="AD25" s="74">
        <v>94.8</v>
      </c>
      <c r="AE25" s="74">
        <v>3.84</v>
      </c>
      <c r="AF25" s="75">
        <v>50.2</v>
      </c>
      <c r="AG25" s="140">
        <v>1</v>
      </c>
      <c r="AH25" s="78">
        <v>5</v>
      </c>
      <c r="AI25" s="78">
        <v>0</v>
      </c>
      <c r="AJ25" s="78">
        <v>3</v>
      </c>
      <c r="AK25" s="78">
        <v>4</v>
      </c>
      <c r="AL25" s="78">
        <v>1</v>
      </c>
      <c r="AM25" s="78">
        <v>3</v>
      </c>
      <c r="AN25" s="78">
        <v>3</v>
      </c>
      <c r="AO25" s="78">
        <v>0</v>
      </c>
      <c r="AP25" s="79">
        <v>0</v>
      </c>
      <c r="AQ25" s="80">
        <v>0</v>
      </c>
      <c r="AR25" s="81">
        <v>4247</v>
      </c>
      <c r="AS25" s="81">
        <v>0</v>
      </c>
      <c r="AT25" s="81">
        <v>41</v>
      </c>
      <c r="AU25" s="81">
        <v>0</v>
      </c>
      <c r="AV25" s="81">
        <v>0</v>
      </c>
      <c r="AW25" s="82">
        <v>0</v>
      </c>
      <c r="AX25" s="82">
        <v>0</v>
      </c>
      <c r="AY25" s="82">
        <v>0</v>
      </c>
      <c r="AZ25" s="82">
        <v>0</v>
      </c>
      <c r="BA25" s="81">
        <v>0</v>
      </c>
      <c r="BB25" s="81">
        <v>3764</v>
      </c>
      <c r="BC25" s="81">
        <v>0</v>
      </c>
      <c r="BD25" s="81"/>
      <c r="BE25" s="83">
        <v>44</v>
      </c>
      <c r="BF25" s="80">
        <v>621</v>
      </c>
      <c r="BG25" s="81">
        <v>3143</v>
      </c>
      <c r="BH25" s="81">
        <v>3</v>
      </c>
      <c r="BI25" s="81">
        <v>25</v>
      </c>
      <c r="BJ25" s="81">
        <v>119</v>
      </c>
      <c r="BK25" s="81">
        <v>21</v>
      </c>
      <c r="BL25" s="82">
        <v>5.2</v>
      </c>
      <c r="BM25" s="82">
        <v>41.2</v>
      </c>
      <c r="BN25" s="82">
        <v>2.39</v>
      </c>
      <c r="BO25" s="82">
        <v>28.7</v>
      </c>
      <c r="BP25" s="81">
        <v>26</v>
      </c>
      <c r="BQ25" s="81">
        <v>3652</v>
      </c>
      <c r="BR25" s="81">
        <v>3</v>
      </c>
      <c r="BS25" s="81"/>
      <c r="BT25" s="83">
        <v>33</v>
      </c>
      <c r="BU25" s="80">
        <v>314</v>
      </c>
      <c r="BV25" s="81">
        <v>1407</v>
      </c>
      <c r="BW25" s="81">
        <v>1</v>
      </c>
      <c r="BX25" s="81">
        <v>10</v>
      </c>
      <c r="BY25" s="81">
        <v>76</v>
      </c>
      <c r="BZ25" s="81">
        <v>11</v>
      </c>
      <c r="CA25" s="82">
        <v>4.0999999999999996</v>
      </c>
      <c r="CB25" s="82">
        <v>50</v>
      </c>
      <c r="CC25" s="82">
        <v>2.66</v>
      </c>
      <c r="CD25" s="82">
        <v>29</v>
      </c>
      <c r="CE25" s="81">
        <v>105</v>
      </c>
      <c r="CF25" s="81">
        <v>2452</v>
      </c>
      <c r="CG25" s="81">
        <v>25</v>
      </c>
      <c r="CH25" s="81"/>
      <c r="CI25" s="83">
        <v>23</v>
      </c>
      <c r="CJ25" s="80">
        <v>441</v>
      </c>
      <c r="CK25" s="81">
        <v>2198</v>
      </c>
      <c r="CL25" s="81">
        <v>4</v>
      </c>
      <c r="CM25" s="81">
        <v>25</v>
      </c>
      <c r="CN25" s="81">
        <v>82</v>
      </c>
      <c r="CO25" s="81">
        <v>29</v>
      </c>
      <c r="CP25" s="82">
        <v>5.4</v>
      </c>
      <c r="CQ25" s="82">
        <v>94.8</v>
      </c>
      <c r="CR25" s="82">
        <v>2.77</v>
      </c>
      <c r="CS25" s="82">
        <v>39.5</v>
      </c>
      <c r="CT25" s="81">
        <v>170</v>
      </c>
      <c r="CU25" s="81">
        <v>3770</v>
      </c>
      <c r="CV25" s="81">
        <v>8</v>
      </c>
      <c r="CW25" s="81"/>
      <c r="CX25" s="83">
        <v>22</v>
      </c>
      <c r="CY25" s="80">
        <v>616</v>
      </c>
      <c r="CZ25" s="81">
        <v>2330</v>
      </c>
      <c r="DA25" s="81">
        <v>7</v>
      </c>
      <c r="DB25" s="81">
        <v>35</v>
      </c>
      <c r="DC25" s="81">
        <v>109</v>
      </c>
      <c r="DD25" s="81">
        <v>22</v>
      </c>
      <c r="DE25" s="82">
        <v>5.7</v>
      </c>
      <c r="DF25" s="82">
        <v>80.3</v>
      </c>
      <c r="DG25" s="82">
        <v>3.84</v>
      </c>
      <c r="DH25" s="82">
        <v>50.2</v>
      </c>
      <c r="DI25" s="81">
        <v>184</v>
      </c>
      <c r="DJ25" s="81">
        <v>3571</v>
      </c>
      <c r="DK25" s="81">
        <v>25</v>
      </c>
      <c r="DL25" s="81"/>
      <c r="DM25" s="83">
        <v>24</v>
      </c>
    </row>
    <row r="26" spans="1:117" ht="15.75" customHeight="1" x14ac:dyDescent="0.2"/>
    <row r="27" spans="1:117" ht="15.75" customHeight="1" x14ac:dyDescent="0.2"/>
    <row r="28" spans="1:117" ht="15.75" customHeight="1" x14ac:dyDescent="0.2"/>
    <row r="29" spans="1:117" ht="15.75" customHeight="1" x14ac:dyDescent="0.2"/>
    <row r="30" spans="1:117" ht="15.75" customHeight="1" x14ac:dyDescent="0.2"/>
    <row r="31" spans="1:117" ht="15.75" customHeight="1" x14ac:dyDescent="0.2"/>
    <row r="32" spans="1:1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DM2" xr:uid="{00000000-0009-0000-0000-000008000000}"/>
  <mergeCells count="10">
    <mergeCell ref="BU1:CI1"/>
    <mergeCell ref="CJ1:CX1"/>
    <mergeCell ref="CY1:DM1"/>
    <mergeCell ref="A1:C1"/>
    <mergeCell ref="D1:M1"/>
    <mergeCell ref="N1:X1"/>
    <mergeCell ref="Y1:AF1"/>
    <mergeCell ref="AG1:AP1"/>
    <mergeCell ref="AQ1:BE1"/>
    <mergeCell ref="BF1:BT1"/>
  </mergeCells>
  <conditionalFormatting sqref="B3:B25">
    <cfRule type="expression" dxfId="76" priority="1" stopIfTrue="1">
      <formula>C3&gt;=13</formula>
    </cfRule>
    <cfRule type="expression" dxfId="75" priority="2">
      <formula>AND(C3&gt;=12,C3&lt;13)</formula>
    </cfRule>
    <cfRule type="expression" dxfId="74" priority="3" stopIfTrue="1">
      <formula>AND(C3&gt;=11,C3&lt;12)</formula>
    </cfRule>
    <cfRule type="expression" dxfId="73" priority="4">
      <formula>AND(C3&gt;=9,C3&lt;11)</formula>
    </cfRule>
    <cfRule type="expression" dxfId="72" priority="5">
      <formula>AND(C3&gt;=7,C3&lt;9)</formula>
    </cfRule>
    <cfRule type="expression" dxfId="71" priority="6" stopIfTrue="1">
      <formula>AND(C3&gt;=6,C3&lt;7)</formula>
    </cfRule>
    <cfRule type="expression" dxfId="70" priority="7" stopIfTrue="1">
      <formula>AND(C3&gt;=5,C3&lt;6)</formula>
    </cfRule>
    <cfRule type="expression" dxfId="69" priority="8">
      <formula>C3&lt;5</formula>
    </cfRule>
  </conditionalFormatting>
  <conditionalFormatting sqref="C3:C2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25">
    <cfRule type="containsText" dxfId="68" priority="10" operator="containsText" text="SR">
      <formula>NOT(ISERROR(SEARCH(("SR"),(H3))))</formula>
    </cfRule>
  </conditionalFormatting>
  <conditionalFormatting sqref="N3:R25">
    <cfRule type="cellIs" dxfId="67" priority="11" stopIfTrue="1" operator="between">
      <formula>0.15</formula>
      <formula>0.199</formula>
    </cfRule>
    <cfRule type="cellIs" dxfId="66" priority="12" stopIfTrue="1" operator="equal">
      <formula>0</formula>
    </cfRule>
    <cfRule type="colorScale" priority="13">
      <colorScale>
        <cfvo type="formula" val="0.14999"/>
        <cfvo type="formula" val="0.15"/>
        <cfvo type="formula" val="0.4"/>
        <color rgb="FFFACACA"/>
        <color rgb="FFC0E399"/>
        <color rgb="FF63BE7B"/>
      </colorScale>
    </cfRule>
  </conditionalFormatting>
  <conditionalFormatting sqref="S3:T25">
    <cfRule type="colorScale" priority="14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U3:V2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2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2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S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M24" sqref="M24"/>
    </sheetView>
  </sheetViews>
  <sheetFormatPr baseColWidth="10" defaultColWidth="14.5" defaultRowHeight="15" customHeight="1" x14ac:dyDescent="0.2"/>
  <cols>
    <col min="1" max="1" width="8.5" customWidth="1"/>
    <col min="2" max="2" width="23.5" customWidth="1"/>
    <col min="3" max="3" width="12" customWidth="1"/>
    <col min="4" max="4" width="18.5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0" customWidth="1"/>
    <col min="11" max="11" width="10.5" customWidth="1"/>
    <col min="12" max="12" width="11.33203125" customWidth="1"/>
    <col min="13" max="13" width="12.5" customWidth="1"/>
    <col min="14" max="20" width="9.83203125" customWidth="1"/>
    <col min="21" max="22" width="11" customWidth="1"/>
    <col min="23" max="23" width="10" customWidth="1"/>
    <col min="24" max="24" width="11" customWidth="1"/>
    <col min="25" max="25" width="9.33203125" customWidth="1"/>
    <col min="26" max="26" width="9.5" customWidth="1"/>
    <col min="27" max="27" width="7.6640625" customWidth="1"/>
    <col min="28" max="28" width="10.1640625" customWidth="1"/>
    <col min="29" max="29" width="7.33203125" customWidth="1"/>
    <col min="30" max="30" width="7.5" customWidth="1"/>
    <col min="31" max="31" width="9.83203125" customWidth="1"/>
    <col min="32" max="32" width="11.5" customWidth="1"/>
    <col min="33" max="33" width="10.83203125" customWidth="1"/>
    <col min="34" max="34" width="11" customWidth="1"/>
    <col min="35" max="35" width="10.33203125" customWidth="1"/>
    <col min="36" max="36" width="10.5" customWidth="1"/>
    <col min="37" max="37" width="10.1640625" customWidth="1"/>
    <col min="38" max="39" width="8.5" customWidth="1"/>
    <col min="40" max="40" width="10.83203125" customWidth="1"/>
    <col min="41" max="41" width="7.6640625" customWidth="1"/>
    <col min="42" max="42" width="9.5" customWidth="1"/>
    <col min="43" max="43" width="12" customWidth="1"/>
    <col min="44" max="44" width="12.6640625" customWidth="1"/>
    <col min="45" max="45" width="12.33203125" customWidth="1"/>
    <col min="46" max="46" width="12.1640625" customWidth="1"/>
    <col min="47" max="47" width="6.6640625" customWidth="1"/>
    <col min="48" max="48" width="8" customWidth="1"/>
    <col min="49" max="49" width="7.33203125" customWidth="1"/>
    <col min="50" max="50" width="7.5" customWidth="1"/>
    <col min="51" max="51" width="9.83203125" customWidth="1"/>
    <col min="52" max="52" width="11.5" customWidth="1"/>
    <col min="53" max="53" width="10.83203125" customWidth="1"/>
    <col min="54" max="54" width="12.6640625" customWidth="1"/>
    <col min="55" max="55" width="8.1640625" customWidth="1"/>
    <col min="56" max="56" width="11.33203125" customWidth="1"/>
    <col min="57" max="57" width="13" customWidth="1"/>
    <col min="58" max="58" width="12" customWidth="1"/>
    <col min="59" max="59" width="12.6640625" customWidth="1"/>
    <col min="60" max="60" width="12.33203125" customWidth="1"/>
    <col min="61" max="61" width="12.1640625" customWidth="1"/>
    <col min="62" max="62" width="6.6640625" customWidth="1"/>
    <col min="63" max="63" width="8" customWidth="1"/>
    <col min="64" max="64" width="7.33203125" customWidth="1"/>
    <col min="65" max="65" width="7.5" customWidth="1"/>
    <col min="66" max="66" width="9.83203125" customWidth="1"/>
    <col min="67" max="67" width="11.5" customWidth="1"/>
    <col min="68" max="68" width="10.83203125" customWidth="1"/>
    <col min="69" max="69" width="12.6640625" customWidth="1"/>
    <col min="70" max="70" width="8.1640625" customWidth="1"/>
    <col min="71" max="71" width="11.33203125" customWidth="1"/>
    <col min="72" max="72" width="13" customWidth="1"/>
    <col min="73" max="73" width="12" customWidth="1"/>
    <col min="74" max="74" width="12.6640625" customWidth="1"/>
    <col min="75" max="75" width="12.33203125" customWidth="1"/>
    <col min="76" max="76" width="12.1640625" customWidth="1"/>
    <col min="77" max="77" width="6.6640625" customWidth="1"/>
    <col min="78" max="78" width="8" customWidth="1"/>
    <col min="79" max="79" width="7.33203125" customWidth="1"/>
    <col min="80" max="80" width="7.5" customWidth="1"/>
    <col min="81" max="81" width="9.83203125" customWidth="1"/>
    <col min="82" max="82" width="11.5" customWidth="1"/>
    <col min="83" max="83" width="10.83203125" customWidth="1"/>
    <col min="84" max="84" width="12.6640625" customWidth="1"/>
    <col min="85" max="85" width="8.1640625" customWidth="1"/>
    <col min="86" max="86" width="11.33203125" customWidth="1"/>
    <col min="87" max="87" width="13" customWidth="1"/>
    <col min="88" max="88" width="12" customWidth="1"/>
    <col min="89" max="89" width="12.6640625" customWidth="1"/>
    <col min="90" max="90" width="12.33203125" customWidth="1"/>
    <col min="91" max="91" width="12.1640625" customWidth="1"/>
    <col min="92" max="92" width="6.6640625" customWidth="1"/>
    <col min="93" max="93" width="8" customWidth="1"/>
    <col min="94" max="94" width="7.33203125" customWidth="1"/>
    <col min="95" max="95" width="7.5" customWidth="1"/>
    <col min="96" max="96" width="9.83203125" customWidth="1"/>
    <col min="97" max="97" width="11.5" customWidth="1"/>
    <col min="98" max="98" width="10.83203125" customWidth="1"/>
    <col min="99" max="99" width="12.6640625" customWidth="1"/>
    <col min="100" max="100" width="8.1640625" customWidth="1"/>
    <col min="101" max="101" width="11.33203125" customWidth="1"/>
    <col min="102" max="102" width="13" customWidth="1"/>
    <col min="103" max="103" width="12" customWidth="1"/>
    <col min="104" max="104" width="12.6640625" customWidth="1"/>
    <col min="105" max="105" width="12.33203125" customWidth="1"/>
    <col min="106" max="106" width="12.1640625" customWidth="1"/>
    <col min="107" max="107" width="6.6640625" customWidth="1"/>
    <col min="108" max="108" width="8" customWidth="1"/>
    <col min="109" max="109" width="7.33203125" customWidth="1"/>
    <col min="110" max="110" width="7.5" customWidth="1"/>
    <col min="111" max="111" width="9.83203125" customWidth="1"/>
    <col min="112" max="112" width="11.5" customWidth="1"/>
    <col min="113" max="113" width="10.83203125" customWidth="1"/>
    <col min="114" max="114" width="12.6640625" customWidth="1"/>
    <col min="115" max="115" width="8.1640625" customWidth="1"/>
    <col min="116" max="116" width="11.33203125" customWidth="1"/>
    <col min="117" max="117" width="13" customWidth="1"/>
    <col min="118" max="118" width="5.83203125" customWidth="1"/>
    <col min="119" max="119" width="3.5" customWidth="1"/>
    <col min="120" max="120" width="16.5" customWidth="1"/>
    <col min="121" max="121" width="9.83203125" customWidth="1"/>
    <col min="122" max="122" width="13.1640625" customWidth="1"/>
    <col min="123" max="123" width="10.1640625" customWidth="1"/>
  </cols>
  <sheetData>
    <row r="1" spans="1:123" x14ac:dyDescent="0.2">
      <c r="A1" s="204"/>
      <c r="B1" s="205"/>
      <c r="C1" s="206"/>
      <c r="D1" s="207" t="s">
        <v>156</v>
      </c>
      <c r="E1" s="205"/>
      <c r="F1" s="205"/>
      <c r="G1" s="205"/>
      <c r="H1" s="205"/>
      <c r="I1" s="205"/>
      <c r="J1" s="205"/>
      <c r="K1" s="205"/>
      <c r="L1" s="205"/>
      <c r="M1" s="206"/>
      <c r="N1" s="208" t="s">
        <v>157</v>
      </c>
      <c r="O1" s="205"/>
      <c r="P1" s="205"/>
      <c r="Q1" s="205"/>
      <c r="R1" s="205"/>
      <c r="S1" s="205"/>
      <c r="T1" s="205"/>
      <c r="U1" s="205"/>
      <c r="V1" s="205"/>
      <c r="W1" s="205"/>
      <c r="X1" s="206"/>
      <c r="Y1" s="209" t="s">
        <v>158</v>
      </c>
      <c r="Z1" s="205"/>
      <c r="AA1" s="205"/>
      <c r="AB1" s="205"/>
      <c r="AC1" s="205"/>
      <c r="AD1" s="205"/>
      <c r="AE1" s="205"/>
      <c r="AF1" s="206"/>
      <c r="AG1" s="210" t="s">
        <v>159</v>
      </c>
      <c r="AH1" s="205"/>
      <c r="AI1" s="205"/>
      <c r="AJ1" s="205"/>
      <c r="AK1" s="205"/>
      <c r="AL1" s="205"/>
      <c r="AM1" s="205"/>
      <c r="AN1" s="205"/>
      <c r="AO1" s="205"/>
      <c r="AP1" s="206"/>
      <c r="AQ1" s="201" t="s">
        <v>378</v>
      </c>
      <c r="AR1" s="202"/>
      <c r="AS1" s="202"/>
      <c r="AT1" s="202"/>
      <c r="AU1" s="202"/>
      <c r="AV1" s="202"/>
      <c r="AW1" s="202"/>
      <c r="AX1" s="202"/>
      <c r="AY1" s="202"/>
      <c r="AZ1" s="202"/>
      <c r="BA1" s="202"/>
      <c r="BB1" s="202"/>
      <c r="BC1" s="202"/>
      <c r="BD1" s="202"/>
      <c r="BE1" s="203"/>
      <c r="BF1" s="201" t="s">
        <v>426</v>
      </c>
      <c r="BG1" s="202"/>
      <c r="BH1" s="202"/>
      <c r="BI1" s="202"/>
      <c r="BJ1" s="202"/>
      <c r="BK1" s="202"/>
      <c r="BL1" s="202"/>
      <c r="BM1" s="202"/>
      <c r="BN1" s="202"/>
      <c r="BO1" s="202"/>
      <c r="BP1" s="202"/>
      <c r="BQ1" s="202"/>
      <c r="BR1" s="202"/>
      <c r="BS1" s="202"/>
      <c r="BT1" s="203"/>
      <c r="BU1" s="201" t="s">
        <v>448</v>
      </c>
      <c r="BV1" s="202"/>
      <c r="BW1" s="202"/>
      <c r="BX1" s="202"/>
      <c r="BY1" s="202"/>
      <c r="BZ1" s="202"/>
      <c r="CA1" s="202"/>
      <c r="CB1" s="202"/>
      <c r="CC1" s="202"/>
      <c r="CD1" s="202"/>
      <c r="CE1" s="202"/>
      <c r="CF1" s="202"/>
      <c r="CG1" s="202"/>
      <c r="CH1" s="202"/>
      <c r="CI1" s="203"/>
      <c r="CJ1" s="201" t="s">
        <v>462</v>
      </c>
      <c r="CK1" s="202"/>
      <c r="CL1" s="202"/>
      <c r="CM1" s="202"/>
      <c r="CN1" s="202"/>
      <c r="CO1" s="202"/>
      <c r="CP1" s="202"/>
      <c r="CQ1" s="202"/>
      <c r="CR1" s="202"/>
      <c r="CS1" s="202"/>
      <c r="CT1" s="202"/>
      <c r="CU1" s="202"/>
      <c r="CV1" s="202"/>
      <c r="CW1" s="202"/>
      <c r="CX1" s="203"/>
      <c r="CY1" s="201" t="s">
        <v>472</v>
      </c>
      <c r="CZ1" s="202"/>
      <c r="DA1" s="202"/>
      <c r="DB1" s="202"/>
      <c r="DC1" s="202"/>
      <c r="DD1" s="202"/>
      <c r="DE1" s="202"/>
      <c r="DF1" s="202"/>
      <c r="DG1" s="202"/>
      <c r="DH1" s="202"/>
      <c r="DI1" s="202"/>
      <c r="DJ1" s="202"/>
      <c r="DK1" s="202"/>
      <c r="DL1" s="202"/>
      <c r="DM1" s="203"/>
      <c r="DN1" s="114"/>
      <c r="DO1" s="11"/>
      <c r="DP1" s="7"/>
    </row>
    <row r="2" spans="1:123" x14ac:dyDescent="0.2">
      <c r="A2" s="144" t="s">
        <v>56</v>
      </c>
      <c r="B2" s="145" t="s">
        <v>58</v>
      </c>
      <c r="C2" s="146" t="s">
        <v>2</v>
      </c>
      <c r="D2" s="147" t="s">
        <v>168</v>
      </c>
      <c r="E2" s="148" t="s">
        <v>24</v>
      </c>
      <c r="F2" s="148" t="s">
        <v>28</v>
      </c>
      <c r="G2" s="148" t="s">
        <v>30</v>
      </c>
      <c r="H2" s="148" t="s">
        <v>57</v>
      </c>
      <c r="I2" s="148" t="s">
        <v>34</v>
      </c>
      <c r="J2" s="148" t="s">
        <v>170</v>
      </c>
      <c r="K2" s="148" t="s">
        <v>171</v>
      </c>
      <c r="L2" s="148" t="s">
        <v>172</v>
      </c>
      <c r="M2" s="149" t="s">
        <v>22</v>
      </c>
      <c r="N2" s="150" t="s">
        <v>36</v>
      </c>
      <c r="O2" s="151" t="s">
        <v>38</v>
      </c>
      <c r="P2" s="151" t="s">
        <v>40</v>
      </c>
      <c r="Q2" s="151" t="s">
        <v>42</v>
      </c>
      <c r="R2" s="151" t="s">
        <v>44</v>
      </c>
      <c r="S2" s="151" t="s">
        <v>18</v>
      </c>
      <c r="T2" s="151" t="s">
        <v>20</v>
      </c>
      <c r="U2" s="151" t="s">
        <v>173</v>
      </c>
      <c r="V2" s="151" t="s">
        <v>174</v>
      </c>
      <c r="W2" s="151" t="s">
        <v>175</v>
      </c>
      <c r="X2" s="152" t="s">
        <v>176</v>
      </c>
      <c r="Y2" s="153" t="s">
        <v>177</v>
      </c>
      <c r="Z2" s="154" t="s">
        <v>178</v>
      </c>
      <c r="AA2" s="154" t="s">
        <v>179</v>
      </c>
      <c r="AB2" s="154" t="s">
        <v>180</v>
      </c>
      <c r="AC2" s="154" t="s">
        <v>8</v>
      </c>
      <c r="AD2" s="154" t="s">
        <v>12</v>
      </c>
      <c r="AE2" s="154" t="s">
        <v>10</v>
      </c>
      <c r="AF2" s="155" t="s">
        <v>14</v>
      </c>
      <c r="AG2" s="156" t="s">
        <v>183</v>
      </c>
      <c r="AH2" s="157" t="s">
        <v>176</v>
      </c>
      <c r="AI2" s="157" t="s">
        <v>185</v>
      </c>
      <c r="AJ2" s="157" t="s">
        <v>186</v>
      </c>
      <c r="AK2" s="157" t="s">
        <v>180</v>
      </c>
      <c r="AL2" s="157" t="s">
        <v>187</v>
      </c>
      <c r="AM2" s="157" t="s">
        <v>188</v>
      </c>
      <c r="AN2" s="157" t="s">
        <v>189</v>
      </c>
      <c r="AO2" s="157" t="s">
        <v>26</v>
      </c>
      <c r="AP2" s="158" t="s">
        <v>16</v>
      </c>
      <c r="AQ2" s="159" t="s">
        <v>190</v>
      </c>
      <c r="AR2" s="160" t="s">
        <v>191</v>
      </c>
      <c r="AS2" s="160" t="s">
        <v>192</v>
      </c>
      <c r="AT2" s="160" t="s">
        <v>193</v>
      </c>
      <c r="AU2" s="160" t="s">
        <v>194</v>
      </c>
      <c r="AV2" s="160" t="s">
        <v>195</v>
      </c>
      <c r="AW2" s="160" t="s">
        <v>8</v>
      </c>
      <c r="AX2" s="160" t="s">
        <v>12</v>
      </c>
      <c r="AY2" s="160" t="s">
        <v>10</v>
      </c>
      <c r="AZ2" s="160" t="s">
        <v>14</v>
      </c>
      <c r="BA2" s="160" t="s">
        <v>196</v>
      </c>
      <c r="BB2" s="160" t="s">
        <v>191</v>
      </c>
      <c r="BC2" s="160" t="s">
        <v>197</v>
      </c>
      <c r="BD2" s="160" t="s">
        <v>198</v>
      </c>
      <c r="BE2" s="161" t="s">
        <v>199</v>
      </c>
      <c r="BF2" s="159" t="s">
        <v>190</v>
      </c>
      <c r="BG2" s="160" t="s">
        <v>191</v>
      </c>
      <c r="BH2" s="160" t="s">
        <v>192</v>
      </c>
      <c r="BI2" s="160" t="s">
        <v>193</v>
      </c>
      <c r="BJ2" s="160" t="s">
        <v>194</v>
      </c>
      <c r="BK2" s="160" t="s">
        <v>195</v>
      </c>
      <c r="BL2" s="160" t="s">
        <v>8</v>
      </c>
      <c r="BM2" s="160" t="s">
        <v>12</v>
      </c>
      <c r="BN2" s="160" t="s">
        <v>10</v>
      </c>
      <c r="BO2" s="160" t="s">
        <v>14</v>
      </c>
      <c r="BP2" s="160" t="s">
        <v>196</v>
      </c>
      <c r="BQ2" s="160" t="s">
        <v>191</v>
      </c>
      <c r="BR2" s="160" t="s">
        <v>197</v>
      </c>
      <c r="BS2" s="160" t="s">
        <v>198</v>
      </c>
      <c r="BT2" s="161" t="s">
        <v>199</v>
      </c>
      <c r="BU2" s="159" t="s">
        <v>190</v>
      </c>
      <c r="BV2" s="160" t="s">
        <v>191</v>
      </c>
      <c r="BW2" s="160" t="s">
        <v>192</v>
      </c>
      <c r="BX2" s="160" t="s">
        <v>193</v>
      </c>
      <c r="BY2" s="160" t="s">
        <v>194</v>
      </c>
      <c r="BZ2" s="160" t="s">
        <v>195</v>
      </c>
      <c r="CA2" s="160" t="s">
        <v>8</v>
      </c>
      <c r="CB2" s="160" t="s">
        <v>12</v>
      </c>
      <c r="CC2" s="160" t="s">
        <v>10</v>
      </c>
      <c r="CD2" s="160" t="s">
        <v>14</v>
      </c>
      <c r="CE2" s="160" t="s">
        <v>196</v>
      </c>
      <c r="CF2" s="160" t="s">
        <v>191</v>
      </c>
      <c r="CG2" s="160" t="s">
        <v>197</v>
      </c>
      <c r="CH2" s="160" t="s">
        <v>198</v>
      </c>
      <c r="CI2" s="161" t="s">
        <v>199</v>
      </c>
      <c r="CJ2" s="159" t="s">
        <v>190</v>
      </c>
      <c r="CK2" s="160" t="s">
        <v>191</v>
      </c>
      <c r="CL2" s="160" t="s">
        <v>192</v>
      </c>
      <c r="CM2" s="160" t="s">
        <v>193</v>
      </c>
      <c r="CN2" s="160" t="s">
        <v>194</v>
      </c>
      <c r="CO2" s="160" t="s">
        <v>195</v>
      </c>
      <c r="CP2" s="160" t="s">
        <v>8</v>
      </c>
      <c r="CQ2" s="160" t="s">
        <v>12</v>
      </c>
      <c r="CR2" s="160" t="s">
        <v>10</v>
      </c>
      <c r="CS2" s="160" t="s">
        <v>14</v>
      </c>
      <c r="CT2" s="160" t="s">
        <v>196</v>
      </c>
      <c r="CU2" s="160" t="s">
        <v>191</v>
      </c>
      <c r="CV2" s="160" t="s">
        <v>197</v>
      </c>
      <c r="CW2" s="160" t="s">
        <v>198</v>
      </c>
      <c r="CX2" s="161" t="s">
        <v>199</v>
      </c>
      <c r="CY2" s="159" t="s">
        <v>190</v>
      </c>
      <c r="CZ2" s="160" t="s">
        <v>191</v>
      </c>
      <c r="DA2" s="160" t="s">
        <v>192</v>
      </c>
      <c r="DB2" s="160" t="s">
        <v>193</v>
      </c>
      <c r="DC2" s="160" t="s">
        <v>194</v>
      </c>
      <c r="DD2" s="160" t="s">
        <v>195</v>
      </c>
      <c r="DE2" s="160" t="s">
        <v>8</v>
      </c>
      <c r="DF2" s="160" t="s">
        <v>12</v>
      </c>
      <c r="DG2" s="160" t="s">
        <v>10</v>
      </c>
      <c r="DH2" s="160" t="s">
        <v>14</v>
      </c>
      <c r="DI2" s="160" t="s">
        <v>196</v>
      </c>
      <c r="DJ2" s="160" t="s">
        <v>191</v>
      </c>
      <c r="DK2" s="160" t="s">
        <v>197</v>
      </c>
      <c r="DL2" s="160" t="s">
        <v>198</v>
      </c>
      <c r="DM2" s="161" t="s">
        <v>199</v>
      </c>
      <c r="DN2" s="162"/>
      <c r="DO2" s="162"/>
      <c r="DP2" s="162" t="s">
        <v>380</v>
      </c>
      <c r="DQ2" s="162" t="s">
        <v>381</v>
      </c>
      <c r="DR2" s="162" t="s">
        <v>382</v>
      </c>
      <c r="DS2" s="162" t="s">
        <v>383</v>
      </c>
    </row>
    <row r="3" spans="1:123" x14ac:dyDescent="0.2">
      <c r="A3" s="33">
        <v>1</v>
      </c>
      <c r="B3" s="34" t="s">
        <v>218</v>
      </c>
      <c r="C3" s="116">
        <v>12.277777777777779</v>
      </c>
      <c r="D3" s="117" t="s">
        <v>414</v>
      </c>
      <c r="E3" s="37">
        <v>4</v>
      </c>
      <c r="F3" s="118">
        <v>36186</v>
      </c>
      <c r="G3" s="119">
        <v>26.265753424657536</v>
      </c>
      <c r="H3" s="39" t="s">
        <v>395</v>
      </c>
      <c r="I3" s="119">
        <v>22.271232876712329</v>
      </c>
      <c r="J3" s="120">
        <v>70</v>
      </c>
      <c r="K3" s="120">
        <v>215</v>
      </c>
      <c r="L3" s="120">
        <v>4.45</v>
      </c>
      <c r="M3" s="40">
        <v>25</v>
      </c>
      <c r="N3" s="121">
        <v>0</v>
      </c>
      <c r="O3" s="122">
        <v>0.13651479880279349</v>
      </c>
      <c r="P3" s="122">
        <v>0.21914516944865958</v>
      </c>
      <c r="Q3" s="122">
        <v>0.25810112217879211</v>
      </c>
      <c r="R3" s="122">
        <v>0.25066357000663569</v>
      </c>
      <c r="S3" s="42">
        <v>0.25438234609271393</v>
      </c>
      <c r="T3" s="42">
        <v>0.22894411148344254</v>
      </c>
      <c r="U3" s="42">
        <v>0.10011560693641619</v>
      </c>
      <c r="V3" s="42">
        <v>0.14060258249641319</v>
      </c>
      <c r="W3" s="42">
        <v>0.14060258249641319</v>
      </c>
      <c r="X3" s="43">
        <v>0.12654232424677186</v>
      </c>
      <c r="Y3" s="44">
        <v>19.610958904109587</v>
      </c>
      <c r="Z3" s="45">
        <v>109.65499303730637</v>
      </c>
      <c r="AA3" s="45">
        <v>30.845918367346936</v>
      </c>
      <c r="AB3" s="45">
        <v>0.26506024096385544</v>
      </c>
      <c r="AC3" s="45">
        <v>7.8</v>
      </c>
      <c r="AD3" s="45">
        <v>213.9</v>
      </c>
      <c r="AE3" s="45">
        <v>5.07</v>
      </c>
      <c r="AF3" s="46">
        <v>51.2</v>
      </c>
      <c r="AG3" s="123">
        <v>4</v>
      </c>
      <c r="AH3" s="49">
        <v>9</v>
      </c>
      <c r="AI3" s="49">
        <v>6</v>
      </c>
      <c r="AJ3" s="49">
        <v>9</v>
      </c>
      <c r="AK3" s="49">
        <v>7</v>
      </c>
      <c r="AL3" s="49">
        <v>8</v>
      </c>
      <c r="AM3" s="49">
        <v>9</v>
      </c>
      <c r="AN3" s="49">
        <v>8</v>
      </c>
      <c r="AO3" s="49">
        <v>10</v>
      </c>
      <c r="AP3" s="124">
        <v>0</v>
      </c>
      <c r="AQ3" s="51">
        <v>0</v>
      </c>
      <c r="AR3" s="52">
        <v>2546</v>
      </c>
      <c r="AS3" s="52">
        <v>0</v>
      </c>
      <c r="AT3" s="52">
        <v>30</v>
      </c>
      <c r="AU3" s="52">
        <v>0</v>
      </c>
      <c r="AV3" s="52">
        <v>0</v>
      </c>
      <c r="AW3" s="53">
        <v>0</v>
      </c>
      <c r="AX3" s="53">
        <v>0</v>
      </c>
      <c r="AY3" s="53">
        <v>0</v>
      </c>
      <c r="AZ3" s="53">
        <v>0</v>
      </c>
      <c r="BA3" s="52">
        <v>0</v>
      </c>
      <c r="BB3" s="52">
        <v>5009</v>
      </c>
      <c r="BC3" s="52">
        <v>0</v>
      </c>
      <c r="BD3" s="52"/>
      <c r="BE3" s="54">
        <v>45</v>
      </c>
      <c r="BF3" s="51">
        <v>764</v>
      </c>
      <c r="BG3" s="52">
        <v>2717</v>
      </c>
      <c r="BH3" s="52">
        <v>13</v>
      </c>
      <c r="BI3" s="52">
        <v>40</v>
      </c>
      <c r="BJ3" s="52">
        <v>107</v>
      </c>
      <c r="BK3" s="52">
        <v>30</v>
      </c>
      <c r="BL3" s="53">
        <v>7.1</v>
      </c>
      <c r="BM3" s="53">
        <v>129.19999999999999</v>
      </c>
      <c r="BN3" s="53">
        <v>4.82</v>
      </c>
      <c r="BO3" s="53">
        <v>50</v>
      </c>
      <c r="BP3" s="52">
        <v>57</v>
      </c>
      <c r="BQ3" s="52">
        <v>3297</v>
      </c>
      <c r="BR3" s="52">
        <v>5</v>
      </c>
      <c r="BS3" s="52"/>
      <c r="BT3" s="54">
        <v>17</v>
      </c>
      <c r="BU3" s="51">
        <v>1655</v>
      </c>
      <c r="BV3" s="52">
        <v>3723</v>
      </c>
      <c r="BW3" s="52">
        <v>24</v>
      </c>
      <c r="BX3" s="52">
        <v>49</v>
      </c>
      <c r="BY3" s="52">
        <v>204</v>
      </c>
      <c r="BZ3" s="52">
        <v>52</v>
      </c>
      <c r="CA3" s="53">
        <v>8.1</v>
      </c>
      <c r="CB3" s="53">
        <v>112.3</v>
      </c>
      <c r="CC3" s="53">
        <v>4.33</v>
      </c>
      <c r="CD3" s="53">
        <v>59.3</v>
      </c>
      <c r="CE3" s="52">
        <v>78</v>
      </c>
      <c r="CF3" s="52">
        <v>4185</v>
      </c>
      <c r="CG3" s="52">
        <v>4</v>
      </c>
      <c r="CH3" s="52"/>
      <c r="CI3" s="54">
        <v>37</v>
      </c>
      <c r="CJ3" s="51">
        <v>1614</v>
      </c>
      <c r="CK3" s="52">
        <v>3606</v>
      </c>
      <c r="CL3" s="52">
        <v>19</v>
      </c>
      <c r="CM3" s="52">
        <v>45</v>
      </c>
      <c r="CN3" s="52">
        <v>207</v>
      </c>
      <c r="CO3" s="52">
        <v>91</v>
      </c>
      <c r="CP3" s="53">
        <v>7.8</v>
      </c>
      <c r="CQ3" s="53">
        <v>213.9</v>
      </c>
      <c r="CR3" s="53">
        <v>5.07</v>
      </c>
      <c r="CS3" s="53">
        <v>51.2</v>
      </c>
      <c r="CT3" s="52">
        <v>433</v>
      </c>
      <c r="CU3" s="52">
        <v>4325</v>
      </c>
      <c r="CV3" s="52">
        <v>37</v>
      </c>
      <c r="CW3" s="52"/>
      <c r="CX3" s="54">
        <v>40</v>
      </c>
      <c r="CY3" s="51">
        <v>923</v>
      </c>
      <c r="CZ3" s="52">
        <v>1846</v>
      </c>
      <c r="DA3" s="52">
        <v>14</v>
      </c>
      <c r="DB3" s="52">
        <v>33</v>
      </c>
      <c r="DC3" s="52">
        <v>166</v>
      </c>
      <c r="DD3" s="52">
        <v>44</v>
      </c>
      <c r="DE3" s="53">
        <v>5.6</v>
      </c>
      <c r="DF3" s="53">
        <v>102.4</v>
      </c>
      <c r="DG3" s="53">
        <v>3.84</v>
      </c>
      <c r="DH3" s="53">
        <v>40.200000000000003</v>
      </c>
      <c r="DI3" s="52">
        <v>588</v>
      </c>
      <c r="DJ3" s="52">
        <v>4182</v>
      </c>
      <c r="DK3" s="52">
        <v>48</v>
      </c>
      <c r="DL3" s="52"/>
      <c r="DM3" s="54">
        <v>31</v>
      </c>
      <c r="DN3" s="126"/>
      <c r="DO3" s="11">
        <v>1</v>
      </c>
      <c r="DP3" s="42" t="s">
        <v>386</v>
      </c>
      <c r="DQ3" s="7">
        <v>1</v>
      </c>
      <c r="DR3" s="127">
        <v>42613</v>
      </c>
      <c r="DS3" s="129">
        <v>44315</v>
      </c>
    </row>
    <row r="4" spans="1:123" x14ac:dyDescent="0.2">
      <c r="A4" s="33">
        <v>2</v>
      </c>
      <c r="B4" s="34" t="s">
        <v>141</v>
      </c>
      <c r="C4" s="116">
        <v>11.666666666666666</v>
      </c>
      <c r="D4" s="117" t="s">
        <v>413</v>
      </c>
      <c r="E4" s="37">
        <v>4</v>
      </c>
      <c r="F4" s="118">
        <v>36641</v>
      </c>
      <c r="G4" s="119">
        <v>25.019178082191782</v>
      </c>
      <c r="H4" s="39" t="s">
        <v>385</v>
      </c>
      <c r="I4" s="119">
        <v>21.024657534246575</v>
      </c>
      <c r="J4" s="120">
        <v>70</v>
      </c>
      <c r="K4" s="120">
        <v>212</v>
      </c>
      <c r="L4" s="120">
        <v>4.57</v>
      </c>
      <c r="M4" s="40">
        <v>35</v>
      </c>
      <c r="N4" s="121">
        <v>0</v>
      </c>
      <c r="O4" s="122">
        <v>0</v>
      </c>
      <c r="P4" s="122">
        <v>5.7988895743368289E-2</v>
      </c>
      <c r="Q4" s="122">
        <v>0.18062317429406036</v>
      </c>
      <c r="R4" s="122">
        <v>0.22398014580425005</v>
      </c>
      <c r="S4" s="42">
        <v>0.22398014580425005</v>
      </c>
      <c r="T4" s="42">
        <v>0.20158213122382504</v>
      </c>
      <c r="U4" s="42">
        <v>4.7362755651237889E-2</v>
      </c>
      <c r="V4" s="42">
        <v>7.6306331213713025E-2</v>
      </c>
      <c r="W4" s="42">
        <v>7.6306331213713025E-2</v>
      </c>
      <c r="X4" s="43">
        <v>6.8675698092341725E-2</v>
      </c>
      <c r="Y4" s="44">
        <v>19.361643835616437</v>
      </c>
      <c r="Z4" s="45">
        <v>97.20778701646374</v>
      </c>
      <c r="AA4" s="45">
        <v>30.415510204081631</v>
      </c>
      <c r="AB4" s="45">
        <v>0.48407643312101911</v>
      </c>
      <c r="AC4" s="45">
        <v>7.4</v>
      </c>
      <c r="AD4" s="45">
        <v>215.4</v>
      </c>
      <c r="AE4" s="45">
        <v>4.59</v>
      </c>
      <c r="AF4" s="46">
        <v>56.5</v>
      </c>
      <c r="AG4" s="123">
        <v>4</v>
      </c>
      <c r="AH4" s="49">
        <v>7</v>
      </c>
      <c r="AI4" s="49">
        <v>7</v>
      </c>
      <c r="AJ4" s="49">
        <v>4</v>
      </c>
      <c r="AK4" s="49">
        <v>10</v>
      </c>
      <c r="AL4" s="49">
        <v>7</v>
      </c>
      <c r="AM4" s="49">
        <v>9</v>
      </c>
      <c r="AN4" s="49">
        <v>7</v>
      </c>
      <c r="AO4" s="49">
        <v>7</v>
      </c>
      <c r="AP4" s="124">
        <v>1</v>
      </c>
      <c r="AQ4" s="55">
        <v>0</v>
      </c>
      <c r="AR4" s="56">
        <v>1896</v>
      </c>
      <c r="AS4" s="56">
        <v>0</v>
      </c>
      <c r="AT4" s="56">
        <v>21</v>
      </c>
      <c r="AU4" s="56">
        <v>0</v>
      </c>
      <c r="AV4" s="56">
        <v>0</v>
      </c>
      <c r="AW4" s="57">
        <v>0</v>
      </c>
      <c r="AX4" s="57">
        <v>0</v>
      </c>
      <c r="AY4" s="57">
        <v>0</v>
      </c>
      <c r="AZ4" s="57">
        <v>0</v>
      </c>
      <c r="BA4" s="56">
        <v>0</v>
      </c>
      <c r="BB4" s="56">
        <v>3811</v>
      </c>
      <c r="BC4" s="56">
        <v>0</v>
      </c>
      <c r="BD4" s="56"/>
      <c r="BE4" s="58">
        <v>30</v>
      </c>
      <c r="BF4" s="55">
        <v>0</v>
      </c>
      <c r="BG4" s="56">
        <v>1730</v>
      </c>
      <c r="BH4" s="56">
        <v>0</v>
      </c>
      <c r="BI4" s="56">
        <v>17</v>
      </c>
      <c r="BJ4" s="56">
        <v>0</v>
      </c>
      <c r="BK4" s="56">
        <v>0</v>
      </c>
      <c r="BL4" s="57">
        <v>0</v>
      </c>
      <c r="BM4" s="57">
        <v>0</v>
      </c>
      <c r="BN4" s="57">
        <v>0</v>
      </c>
      <c r="BO4" s="57">
        <v>0</v>
      </c>
      <c r="BP4" s="56">
        <v>0</v>
      </c>
      <c r="BQ4" s="56">
        <v>2705</v>
      </c>
      <c r="BR4" s="56">
        <v>0</v>
      </c>
      <c r="BS4" s="56"/>
      <c r="BT4" s="58">
        <v>21</v>
      </c>
      <c r="BU4" s="55">
        <v>224</v>
      </c>
      <c r="BV4" s="56">
        <v>2123</v>
      </c>
      <c r="BW4" s="56">
        <v>5</v>
      </c>
      <c r="BX4" s="56">
        <v>19</v>
      </c>
      <c r="BY4" s="56">
        <v>43</v>
      </c>
      <c r="BZ4" s="56">
        <v>10</v>
      </c>
      <c r="CA4" s="57">
        <v>5.2</v>
      </c>
      <c r="CB4" s="57">
        <v>98.5</v>
      </c>
      <c r="CC4" s="57">
        <v>3.35</v>
      </c>
      <c r="CD4" s="57">
        <v>17</v>
      </c>
      <c r="CE4" s="56">
        <v>58</v>
      </c>
      <c r="CF4" s="56">
        <v>2740</v>
      </c>
      <c r="CG4" s="56">
        <v>5</v>
      </c>
      <c r="CH4" s="56"/>
      <c r="CI4" s="58">
        <v>14</v>
      </c>
      <c r="CJ4" s="55">
        <v>937</v>
      </c>
      <c r="CK4" s="56">
        <v>2446</v>
      </c>
      <c r="CL4" s="56">
        <v>5</v>
      </c>
      <c r="CM4" s="56">
        <v>13</v>
      </c>
      <c r="CN4" s="56">
        <v>165</v>
      </c>
      <c r="CO4" s="56">
        <v>56</v>
      </c>
      <c r="CP4" s="57">
        <v>5.7</v>
      </c>
      <c r="CQ4" s="57">
        <v>140.6</v>
      </c>
      <c r="CR4" s="57">
        <v>4.1900000000000004</v>
      </c>
      <c r="CS4" s="57">
        <v>33.9</v>
      </c>
      <c r="CT4" s="56">
        <v>176</v>
      </c>
      <c r="CU4" s="56">
        <v>3716</v>
      </c>
      <c r="CV4" s="56">
        <v>17</v>
      </c>
      <c r="CW4" s="56"/>
      <c r="CX4" s="58">
        <v>39</v>
      </c>
      <c r="CY4" s="55">
        <v>1168</v>
      </c>
      <c r="CZ4" s="56">
        <v>2830</v>
      </c>
      <c r="DA4" s="56">
        <v>19</v>
      </c>
      <c r="DB4" s="56">
        <v>35</v>
      </c>
      <c r="DC4" s="56">
        <v>157</v>
      </c>
      <c r="DD4" s="56">
        <v>76</v>
      </c>
      <c r="DE4" s="57">
        <v>7.4</v>
      </c>
      <c r="DF4" s="57">
        <v>215.4</v>
      </c>
      <c r="DG4" s="57">
        <v>4.59</v>
      </c>
      <c r="DH4" s="57">
        <v>56.5</v>
      </c>
      <c r="DI4" s="56">
        <v>276</v>
      </c>
      <c r="DJ4" s="56">
        <v>3617</v>
      </c>
      <c r="DK4" s="56">
        <v>24</v>
      </c>
      <c r="DL4" s="56"/>
      <c r="DM4" s="58">
        <v>31</v>
      </c>
      <c r="DN4" s="126"/>
      <c r="DO4" s="11">
        <v>2</v>
      </c>
      <c r="DP4" s="42" t="s">
        <v>388</v>
      </c>
      <c r="DQ4" s="7">
        <v>1</v>
      </c>
      <c r="DR4" s="129">
        <v>42978</v>
      </c>
      <c r="DS4" s="130"/>
    </row>
    <row r="5" spans="1:123" x14ac:dyDescent="0.2">
      <c r="A5" s="33">
        <v>3</v>
      </c>
      <c r="B5" s="34" t="s">
        <v>139</v>
      </c>
      <c r="C5" s="116">
        <v>10.583333333333334</v>
      </c>
      <c r="D5" s="117" t="s">
        <v>434</v>
      </c>
      <c r="E5" s="37">
        <v>1</v>
      </c>
      <c r="F5" s="118">
        <v>35863</v>
      </c>
      <c r="G5" s="119">
        <v>27.150684931506849</v>
      </c>
      <c r="H5" s="39" t="s">
        <v>395</v>
      </c>
      <c r="I5" s="119">
        <v>23.156164383561645</v>
      </c>
      <c r="J5" s="120">
        <v>73</v>
      </c>
      <c r="K5" s="120">
        <v>232</v>
      </c>
      <c r="L5" s="120">
        <v>4.66</v>
      </c>
      <c r="M5" s="40">
        <v>24</v>
      </c>
      <c r="N5" s="121">
        <v>0</v>
      </c>
      <c r="O5" s="122">
        <v>6.6752452951584371E-2</v>
      </c>
      <c r="P5" s="122">
        <v>0.10089399744572158</v>
      </c>
      <c r="Q5" s="122">
        <v>0.23012048192771084</v>
      </c>
      <c r="R5" s="122">
        <v>0.26828575486436584</v>
      </c>
      <c r="S5" s="42">
        <v>0.26828575486436584</v>
      </c>
      <c r="T5" s="42">
        <v>0.26828575486436584</v>
      </c>
      <c r="U5" s="42">
        <v>6.8329961789166102E-2</v>
      </c>
      <c r="V5" s="42">
        <v>9.1280068728522332E-2</v>
      </c>
      <c r="W5" s="42">
        <v>9.1280068728522332E-2</v>
      </c>
      <c r="X5" s="43">
        <v>9.1280068728522332E-2</v>
      </c>
      <c r="Y5" s="44">
        <v>21.493150684931507</v>
      </c>
      <c r="Z5" s="45">
        <v>98.395290846709756</v>
      </c>
      <c r="AA5" s="45">
        <v>30.605366860574215</v>
      </c>
      <c r="AB5" s="45">
        <v>0.28174603174603174</v>
      </c>
      <c r="AC5" s="45">
        <v>5.9</v>
      </c>
      <c r="AD5" s="45">
        <v>106</v>
      </c>
      <c r="AE5" s="45">
        <v>3.57</v>
      </c>
      <c r="AF5" s="46">
        <v>31.8</v>
      </c>
      <c r="AG5" s="123">
        <v>7</v>
      </c>
      <c r="AH5" s="49">
        <v>9</v>
      </c>
      <c r="AI5" s="49">
        <v>2</v>
      </c>
      <c r="AJ5" s="49">
        <v>4</v>
      </c>
      <c r="AK5" s="49">
        <v>8</v>
      </c>
      <c r="AL5" s="49">
        <v>2</v>
      </c>
      <c r="AM5" s="49">
        <v>4</v>
      </c>
      <c r="AN5" s="49">
        <v>2</v>
      </c>
      <c r="AO5" s="49">
        <v>10</v>
      </c>
      <c r="AP5" s="124">
        <v>1</v>
      </c>
      <c r="AQ5" s="55">
        <v>0</v>
      </c>
      <c r="AR5" s="56">
        <v>3675</v>
      </c>
      <c r="AS5" s="56">
        <v>0</v>
      </c>
      <c r="AT5" s="56">
        <v>33</v>
      </c>
      <c r="AU5" s="56">
        <v>0</v>
      </c>
      <c r="AV5" s="56">
        <v>0</v>
      </c>
      <c r="AW5" s="57">
        <v>0</v>
      </c>
      <c r="AX5" s="57">
        <v>0</v>
      </c>
      <c r="AY5" s="57">
        <v>0</v>
      </c>
      <c r="AZ5" s="57">
        <v>0</v>
      </c>
      <c r="BA5" s="56">
        <v>0</v>
      </c>
      <c r="BB5" s="56">
        <v>3154</v>
      </c>
      <c r="BC5" s="56">
        <v>0</v>
      </c>
      <c r="BD5" s="56"/>
      <c r="BE5" s="58">
        <v>26</v>
      </c>
      <c r="BF5" s="55">
        <v>370</v>
      </c>
      <c r="BG5" s="56">
        <v>3509</v>
      </c>
      <c r="BH5" s="56">
        <v>3</v>
      </c>
      <c r="BI5" s="56">
        <v>36</v>
      </c>
      <c r="BJ5" s="56">
        <v>61</v>
      </c>
      <c r="BK5" s="56">
        <v>16</v>
      </c>
      <c r="BL5" s="57">
        <v>6.1</v>
      </c>
      <c r="BM5" s="57">
        <v>123.3</v>
      </c>
      <c r="BN5" s="57">
        <v>4.59</v>
      </c>
      <c r="BO5" s="57">
        <v>33.799999999999997</v>
      </c>
      <c r="BP5" s="56">
        <v>45</v>
      </c>
      <c r="BQ5" s="56">
        <v>2708</v>
      </c>
      <c r="BR5" s="56">
        <v>6</v>
      </c>
      <c r="BS5" s="56"/>
      <c r="BT5" s="58">
        <v>28</v>
      </c>
      <c r="BU5" s="55">
        <v>783</v>
      </c>
      <c r="BV5" s="56">
        <v>2976</v>
      </c>
      <c r="BW5" s="56">
        <v>4</v>
      </c>
      <c r="BX5" s="56">
        <v>33</v>
      </c>
      <c r="BY5" s="56">
        <v>117</v>
      </c>
      <c r="BZ5" s="56">
        <v>37</v>
      </c>
      <c r="CA5" s="57">
        <v>6.7</v>
      </c>
      <c r="CB5" s="57">
        <v>133.80000000000001</v>
      </c>
      <c r="CC5" s="57">
        <v>4.38</v>
      </c>
      <c r="CD5" s="57">
        <v>37.4</v>
      </c>
      <c r="CE5" s="56">
        <v>7</v>
      </c>
      <c r="CF5" s="56">
        <v>4854</v>
      </c>
      <c r="CG5" s="56">
        <v>0</v>
      </c>
      <c r="CH5" s="56"/>
      <c r="CI5" s="58">
        <v>52</v>
      </c>
      <c r="CJ5" s="55">
        <v>1224</v>
      </c>
      <c r="CK5" s="56">
        <v>2191</v>
      </c>
      <c r="CL5" s="56">
        <v>13</v>
      </c>
      <c r="CM5" s="56">
        <v>27</v>
      </c>
      <c r="CN5" s="56">
        <v>209</v>
      </c>
      <c r="CO5" s="56">
        <v>59</v>
      </c>
      <c r="CP5" s="57">
        <v>5.9</v>
      </c>
      <c r="CQ5" s="57">
        <v>106</v>
      </c>
      <c r="CR5" s="57">
        <v>3.57</v>
      </c>
      <c r="CS5" s="57">
        <v>28.3</v>
      </c>
      <c r="CT5" s="56">
        <v>304</v>
      </c>
      <c r="CU5" s="56">
        <v>4449</v>
      </c>
      <c r="CV5" s="56">
        <v>27</v>
      </c>
      <c r="CW5" s="56"/>
      <c r="CX5" s="58">
        <v>49</v>
      </c>
      <c r="CY5" s="55">
        <v>1464</v>
      </c>
      <c r="CZ5" s="56">
        <v>2385</v>
      </c>
      <c r="DA5" s="56">
        <v>26</v>
      </c>
      <c r="DB5" s="56">
        <v>37</v>
      </c>
      <c r="DC5" s="56">
        <v>252</v>
      </c>
      <c r="DD5" s="56">
        <v>71</v>
      </c>
      <c r="DE5" s="57">
        <v>5.8</v>
      </c>
      <c r="DF5" s="57">
        <v>102.7</v>
      </c>
      <c r="DG5" s="57">
        <v>3.26</v>
      </c>
      <c r="DH5" s="57">
        <v>31.8</v>
      </c>
      <c r="DI5" s="56">
        <v>425</v>
      </c>
      <c r="DJ5" s="56">
        <v>4656</v>
      </c>
      <c r="DK5" s="56">
        <v>43</v>
      </c>
      <c r="DL5" s="56"/>
      <c r="DM5" s="58">
        <v>42</v>
      </c>
      <c r="DN5" s="126"/>
      <c r="DO5" s="5">
        <v>3</v>
      </c>
      <c r="DP5" s="42" t="s">
        <v>390</v>
      </c>
      <c r="DQ5" s="7">
        <v>0.9</v>
      </c>
      <c r="DR5" s="129">
        <v>43344</v>
      </c>
      <c r="DS5" s="130"/>
    </row>
    <row r="6" spans="1:123" x14ac:dyDescent="0.2">
      <c r="A6" s="33">
        <v>4</v>
      </c>
      <c r="B6" s="34" t="s">
        <v>143</v>
      </c>
      <c r="C6" s="116">
        <v>9.1555555555555568</v>
      </c>
      <c r="D6" s="117" t="s">
        <v>391</v>
      </c>
      <c r="E6" s="37">
        <v>3</v>
      </c>
      <c r="F6" s="118">
        <v>35849</v>
      </c>
      <c r="G6" s="119">
        <v>27.18904109589041</v>
      </c>
      <c r="H6" s="39" t="s">
        <v>395</v>
      </c>
      <c r="I6" s="119">
        <v>23.194520547945206</v>
      </c>
      <c r="J6" s="120">
        <v>72</v>
      </c>
      <c r="K6" s="120">
        <v>231</v>
      </c>
      <c r="L6" s="120">
        <v>4.6399999999999997</v>
      </c>
      <c r="M6" s="40">
        <v>120</v>
      </c>
      <c r="N6" s="121">
        <v>0</v>
      </c>
      <c r="O6" s="122">
        <v>0.16274154589371981</v>
      </c>
      <c r="P6" s="122">
        <v>0.22500000000000001</v>
      </c>
      <c r="Q6" s="122">
        <v>7.9978743191178425E-2</v>
      </c>
      <c r="R6" s="122">
        <v>0.16097023153252479</v>
      </c>
      <c r="S6" s="42">
        <v>0.1929851157662624</v>
      </c>
      <c r="T6" s="42">
        <v>0.17368660418963616</v>
      </c>
      <c r="U6" s="42">
        <v>2.0893371757925071E-2</v>
      </c>
      <c r="V6" s="42">
        <v>6.0894660894660897E-2</v>
      </c>
      <c r="W6" s="42">
        <v>6.0894660894660897E-2</v>
      </c>
      <c r="X6" s="43">
        <v>5.4805194805194808E-2</v>
      </c>
      <c r="Y6" s="44">
        <v>19.531506849315068</v>
      </c>
      <c r="Z6" s="45">
        <v>99.671284070616935</v>
      </c>
      <c r="AA6" s="45">
        <v>31.325810185185183</v>
      </c>
      <c r="AB6" s="45">
        <v>0.35643564356435642</v>
      </c>
      <c r="AC6" s="45">
        <v>8</v>
      </c>
      <c r="AD6" s="45">
        <v>140.6</v>
      </c>
      <c r="AE6" s="45">
        <v>5.86</v>
      </c>
      <c r="AF6" s="46">
        <v>67.2</v>
      </c>
      <c r="AG6" s="123">
        <v>3</v>
      </c>
      <c r="AH6" s="49">
        <v>6</v>
      </c>
      <c r="AI6" s="49">
        <v>6</v>
      </c>
      <c r="AJ6" s="49">
        <v>5</v>
      </c>
      <c r="AK6" s="49">
        <v>9</v>
      </c>
      <c r="AL6" s="49">
        <v>8</v>
      </c>
      <c r="AM6" s="49">
        <v>7</v>
      </c>
      <c r="AN6" s="49">
        <v>9</v>
      </c>
      <c r="AO6" s="49">
        <v>4</v>
      </c>
      <c r="AP6" s="124">
        <v>0.75</v>
      </c>
      <c r="AQ6" s="55">
        <v>0</v>
      </c>
      <c r="AR6" s="56">
        <v>3078</v>
      </c>
      <c r="AS6" s="56">
        <v>0</v>
      </c>
      <c r="AT6" s="56">
        <v>30</v>
      </c>
      <c r="AU6" s="56">
        <v>0</v>
      </c>
      <c r="AV6" s="56">
        <v>0</v>
      </c>
      <c r="AW6" s="57">
        <v>0</v>
      </c>
      <c r="AX6" s="57">
        <v>0</v>
      </c>
      <c r="AY6" s="57">
        <v>0</v>
      </c>
      <c r="AZ6" s="57">
        <v>0</v>
      </c>
      <c r="BA6" s="56">
        <v>0</v>
      </c>
      <c r="BB6" s="56">
        <v>4134</v>
      </c>
      <c r="BC6" s="56">
        <v>0</v>
      </c>
      <c r="BD6" s="56"/>
      <c r="BE6" s="58">
        <v>43</v>
      </c>
      <c r="BF6" s="55">
        <v>501</v>
      </c>
      <c r="BG6" s="56">
        <v>1521</v>
      </c>
      <c r="BH6" s="56">
        <v>0</v>
      </c>
      <c r="BI6" s="56">
        <v>33</v>
      </c>
      <c r="BJ6" s="56">
        <v>0</v>
      </c>
      <c r="BK6" s="56">
        <v>0</v>
      </c>
      <c r="BL6" s="57">
        <v>0</v>
      </c>
      <c r="BM6" s="57">
        <v>0</v>
      </c>
      <c r="BN6" s="57">
        <v>0</v>
      </c>
      <c r="BO6" s="57">
        <v>0</v>
      </c>
      <c r="BP6" s="56">
        <v>38</v>
      </c>
      <c r="BQ6" s="56">
        <v>1791</v>
      </c>
      <c r="BR6" s="56">
        <v>5</v>
      </c>
      <c r="BS6" s="56"/>
      <c r="BT6" s="58">
        <v>47</v>
      </c>
      <c r="BU6" s="55">
        <v>2111</v>
      </c>
      <c r="BV6" s="56">
        <v>2856</v>
      </c>
      <c r="BW6" s="56">
        <v>0</v>
      </c>
      <c r="BX6" s="56">
        <v>42</v>
      </c>
      <c r="BY6" s="56">
        <v>0</v>
      </c>
      <c r="BZ6" s="56">
        <v>0</v>
      </c>
      <c r="CA6" s="57">
        <v>0</v>
      </c>
      <c r="CB6" s="57">
        <v>0</v>
      </c>
      <c r="CC6" s="57">
        <v>0</v>
      </c>
      <c r="CD6" s="57">
        <v>0</v>
      </c>
      <c r="CE6" s="56">
        <v>175</v>
      </c>
      <c r="CF6" s="56">
        <v>2224</v>
      </c>
      <c r="CG6" s="56">
        <v>13</v>
      </c>
      <c r="CH6" s="56"/>
      <c r="CI6" s="58">
        <v>43</v>
      </c>
      <c r="CJ6" s="55">
        <v>515</v>
      </c>
      <c r="CK6" s="56">
        <v>3363</v>
      </c>
      <c r="CL6" s="56">
        <v>6</v>
      </c>
      <c r="CM6" s="56">
        <v>38</v>
      </c>
      <c r="CN6" s="56">
        <v>64</v>
      </c>
      <c r="CO6" s="56">
        <v>15</v>
      </c>
      <c r="CP6" s="57">
        <v>8</v>
      </c>
      <c r="CQ6" s="57">
        <v>134.6</v>
      </c>
      <c r="CR6" s="57">
        <v>5.86</v>
      </c>
      <c r="CS6" s="57">
        <v>67.2</v>
      </c>
      <c r="CT6" s="56">
        <v>87</v>
      </c>
      <c r="CU6" s="56">
        <v>4164</v>
      </c>
      <c r="CV6" s="56">
        <v>10</v>
      </c>
      <c r="CW6" s="56"/>
      <c r="CX6" s="58">
        <v>36</v>
      </c>
      <c r="CY6" s="55">
        <v>665</v>
      </c>
      <c r="CZ6" s="56">
        <v>1977</v>
      </c>
      <c r="DA6" s="56">
        <v>7</v>
      </c>
      <c r="DB6" s="56">
        <v>27</v>
      </c>
      <c r="DC6" s="56">
        <v>101</v>
      </c>
      <c r="DD6" s="56">
        <v>36</v>
      </c>
      <c r="DE6" s="57">
        <v>6.6</v>
      </c>
      <c r="DF6" s="57">
        <v>140.6</v>
      </c>
      <c r="DG6" s="57">
        <v>3.89</v>
      </c>
      <c r="DH6" s="57">
        <v>42.1</v>
      </c>
      <c r="DI6" s="56">
        <v>211</v>
      </c>
      <c r="DJ6" s="56">
        <v>3465</v>
      </c>
      <c r="DK6" s="56">
        <v>18</v>
      </c>
      <c r="DL6" s="56"/>
      <c r="DM6" s="58">
        <v>30</v>
      </c>
      <c r="DN6" s="126"/>
      <c r="DO6" s="5">
        <v>4</v>
      </c>
      <c r="DP6" s="42" t="s">
        <v>393</v>
      </c>
      <c r="DQ6" s="7">
        <v>0.9</v>
      </c>
      <c r="DR6" s="129">
        <v>43708</v>
      </c>
      <c r="DS6" s="130"/>
    </row>
    <row r="7" spans="1:123" x14ac:dyDescent="0.2">
      <c r="A7" s="33">
        <v>5</v>
      </c>
      <c r="B7" s="34" t="s">
        <v>142</v>
      </c>
      <c r="C7" s="116">
        <v>8.81111111111111</v>
      </c>
      <c r="D7" s="117" t="s">
        <v>413</v>
      </c>
      <c r="E7" s="37">
        <v>4</v>
      </c>
      <c r="F7" s="118">
        <v>36287</v>
      </c>
      <c r="G7" s="119">
        <v>25.989041095890411</v>
      </c>
      <c r="H7" s="39" t="s">
        <v>395</v>
      </c>
      <c r="I7" s="119">
        <v>21.994520547945207</v>
      </c>
      <c r="J7" s="120">
        <v>68</v>
      </c>
      <c r="K7" s="120">
        <v>201</v>
      </c>
      <c r="L7" s="120">
        <v>4.54</v>
      </c>
      <c r="M7" s="40">
        <v>107</v>
      </c>
      <c r="N7" s="121">
        <v>0</v>
      </c>
      <c r="O7" s="122">
        <v>0.14859075535512964</v>
      </c>
      <c r="P7" s="122">
        <v>0.14990746452806911</v>
      </c>
      <c r="Q7" s="122">
        <v>0.18776371308016879</v>
      </c>
      <c r="R7" s="122">
        <v>0.23452768729641693</v>
      </c>
      <c r="S7" s="42">
        <v>0.23452768729641693</v>
      </c>
      <c r="T7" s="42">
        <v>0.21107491856677524</v>
      </c>
      <c r="U7" s="42">
        <v>4.1442411194833155E-2</v>
      </c>
      <c r="V7" s="42">
        <v>7.3818081282831072E-2</v>
      </c>
      <c r="W7" s="42">
        <v>7.3818081282831072E-2</v>
      </c>
      <c r="X7" s="43">
        <v>6.6436273154547962E-2</v>
      </c>
      <c r="Y7" s="44">
        <v>20.331506849315069</v>
      </c>
      <c r="Z7" s="45">
        <v>94.624291700127216</v>
      </c>
      <c r="AA7" s="45">
        <v>30.558607266435985</v>
      </c>
      <c r="AB7" s="45">
        <v>0.29936305732484075</v>
      </c>
      <c r="AC7" s="45">
        <v>7.9</v>
      </c>
      <c r="AD7" s="45">
        <v>135.1</v>
      </c>
      <c r="AE7" s="45">
        <v>4.47</v>
      </c>
      <c r="AF7" s="46">
        <v>62.7</v>
      </c>
      <c r="AG7" s="123">
        <v>4</v>
      </c>
      <c r="AH7" s="49">
        <v>7</v>
      </c>
      <c r="AI7" s="49">
        <v>4</v>
      </c>
      <c r="AJ7" s="49">
        <v>3</v>
      </c>
      <c r="AK7" s="49">
        <v>8</v>
      </c>
      <c r="AL7" s="49">
        <v>8</v>
      </c>
      <c r="AM7" s="49">
        <v>7</v>
      </c>
      <c r="AN7" s="49">
        <v>7</v>
      </c>
      <c r="AO7" s="49">
        <v>4</v>
      </c>
      <c r="AP7" s="124">
        <v>1</v>
      </c>
      <c r="AQ7" s="55">
        <v>0</v>
      </c>
      <c r="AR7" s="56">
        <v>1896</v>
      </c>
      <c r="AS7" s="56">
        <v>0</v>
      </c>
      <c r="AT7" s="56">
        <v>21</v>
      </c>
      <c r="AU7" s="56">
        <v>0</v>
      </c>
      <c r="AV7" s="56">
        <v>0</v>
      </c>
      <c r="AW7" s="57">
        <v>0</v>
      </c>
      <c r="AX7" s="57">
        <v>0</v>
      </c>
      <c r="AY7" s="57">
        <v>0</v>
      </c>
      <c r="AZ7" s="57">
        <v>0</v>
      </c>
      <c r="BA7" s="56">
        <v>0</v>
      </c>
      <c r="BB7" s="56">
        <v>3811</v>
      </c>
      <c r="BC7" s="56">
        <v>0</v>
      </c>
      <c r="BD7" s="56"/>
      <c r="BE7" s="58">
        <v>30</v>
      </c>
      <c r="BF7" s="55">
        <v>559</v>
      </c>
      <c r="BG7" s="56">
        <v>1730</v>
      </c>
      <c r="BH7" s="56">
        <v>8</v>
      </c>
      <c r="BI7" s="56">
        <v>17</v>
      </c>
      <c r="BJ7" s="56">
        <v>97</v>
      </c>
      <c r="BK7" s="56">
        <v>27</v>
      </c>
      <c r="BL7" s="57">
        <v>5.8</v>
      </c>
      <c r="BM7" s="57">
        <v>86.9</v>
      </c>
      <c r="BN7" s="57">
        <v>3.24</v>
      </c>
      <c r="BO7" s="57">
        <v>34.299999999999997</v>
      </c>
      <c r="BP7" s="56">
        <v>100</v>
      </c>
      <c r="BQ7" s="56">
        <v>2705</v>
      </c>
      <c r="BR7" s="56">
        <v>11</v>
      </c>
      <c r="BS7" s="56"/>
      <c r="BT7" s="58">
        <v>21</v>
      </c>
      <c r="BU7" s="55">
        <v>609</v>
      </c>
      <c r="BV7" s="56">
        <v>2123</v>
      </c>
      <c r="BW7" s="56">
        <v>2</v>
      </c>
      <c r="BX7" s="56">
        <v>19</v>
      </c>
      <c r="BY7" s="56">
        <v>86</v>
      </c>
      <c r="BZ7" s="56">
        <v>23</v>
      </c>
      <c r="CA7" s="57">
        <v>7.1</v>
      </c>
      <c r="CB7" s="57">
        <v>100.2</v>
      </c>
      <c r="CC7" s="57">
        <v>3.52</v>
      </c>
      <c r="CD7" s="57">
        <v>59.4</v>
      </c>
      <c r="CE7" s="56">
        <v>120</v>
      </c>
      <c r="CF7" s="56">
        <v>2740</v>
      </c>
      <c r="CG7" s="56">
        <v>8</v>
      </c>
      <c r="CH7" s="56"/>
      <c r="CI7" s="58">
        <v>14</v>
      </c>
      <c r="CJ7" s="55">
        <v>1003</v>
      </c>
      <c r="CK7" s="56">
        <v>2446</v>
      </c>
      <c r="CL7" s="56">
        <v>3</v>
      </c>
      <c r="CM7" s="56">
        <v>13</v>
      </c>
      <c r="CN7" s="56">
        <v>177</v>
      </c>
      <c r="CO7" s="56">
        <v>49</v>
      </c>
      <c r="CP7" s="57">
        <v>5.7</v>
      </c>
      <c r="CQ7" s="57">
        <v>103.4</v>
      </c>
      <c r="CR7" s="57">
        <v>3.79</v>
      </c>
      <c r="CS7" s="57">
        <v>49.2</v>
      </c>
      <c r="CT7" s="56">
        <v>154</v>
      </c>
      <c r="CU7" s="56">
        <v>3716</v>
      </c>
      <c r="CV7" s="56">
        <v>21</v>
      </c>
      <c r="CW7" s="56"/>
      <c r="CX7" s="58">
        <v>39</v>
      </c>
      <c r="CY7" s="55">
        <v>1245</v>
      </c>
      <c r="CZ7" s="56">
        <v>2830</v>
      </c>
      <c r="DA7" s="56">
        <v>9</v>
      </c>
      <c r="DB7" s="56">
        <v>35</v>
      </c>
      <c r="DC7" s="56">
        <v>157</v>
      </c>
      <c r="DD7" s="56">
        <v>47</v>
      </c>
      <c r="DE7" s="57">
        <v>7.9</v>
      </c>
      <c r="DF7" s="57">
        <v>135.1</v>
      </c>
      <c r="DG7" s="57">
        <v>4.47</v>
      </c>
      <c r="DH7" s="57">
        <v>62.7</v>
      </c>
      <c r="DI7" s="56">
        <v>267</v>
      </c>
      <c r="DJ7" s="56">
        <v>3617</v>
      </c>
      <c r="DK7" s="56">
        <v>25</v>
      </c>
      <c r="DL7" s="56"/>
      <c r="DM7" s="58">
        <v>31</v>
      </c>
      <c r="DN7" s="126"/>
      <c r="DO7" s="5">
        <v>5</v>
      </c>
      <c r="DP7" s="42" t="s">
        <v>396</v>
      </c>
      <c r="DQ7" s="7">
        <v>0.85</v>
      </c>
      <c r="DR7" s="129">
        <v>44079</v>
      </c>
      <c r="DS7" s="130"/>
    </row>
    <row r="8" spans="1:123" x14ac:dyDescent="0.2">
      <c r="A8" s="33">
        <v>6</v>
      </c>
      <c r="B8" s="34" t="s">
        <v>144</v>
      </c>
      <c r="C8" s="116">
        <v>8.094444444444445</v>
      </c>
      <c r="D8" s="117" t="s">
        <v>457</v>
      </c>
      <c r="E8" s="37">
        <v>3</v>
      </c>
      <c r="F8" s="118">
        <v>36322</v>
      </c>
      <c r="G8" s="119">
        <v>25.893150684931506</v>
      </c>
      <c r="H8" s="39" t="s">
        <v>385</v>
      </c>
      <c r="I8" s="119">
        <v>21.898630136986302</v>
      </c>
      <c r="J8" s="120">
        <v>72</v>
      </c>
      <c r="K8" s="120">
        <v>210</v>
      </c>
      <c r="L8" s="120">
        <v>4.51</v>
      </c>
      <c r="M8" s="40">
        <v>126</v>
      </c>
      <c r="N8" s="121">
        <v>0</v>
      </c>
      <c r="O8" s="122">
        <v>0</v>
      </c>
      <c r="P8" s="122">
        <v>0.1511842509996924</v>
      </c>
      <c r="Q8" s="122">
        <v>0.38671411625148278</v>
      </c>
      <c r="R8" s="122">
        <v>0.14462193823216188</v>
      </c>
      <c r="S8" s="42">
        <v>0.26566802724182231</v>
      </c>
      <c r="T8" s="42">
        <v>0.2391012245176401</v>
      </c>
      <c r="U8" s="42">
        <v>6.584362139917696E-2</v>
      </c>
      <c r="V8" s="42">
        <v>1.9734345351043642E-2</v>
      </c>
      <c r="W8" s="42">
        <v>4.27889833751103E-2</v>
      </c>
      <c r="X8" s="43">
        <v>3.851008503759927E-2</v>
      </c>
      <c r="Y8" s="44">
        <v>19.238356164383561</v>
      </c>
      <c r="Z8" s="45">
        <v>101.51801629838111</v>
      </c>
      <c r="AA8" s="45">
        <v>28.47800925925926</v>
      </c>
      <c r="AB8" s="45">
        <v>0.16541353383458646</v>
      </c>
      <c r="AC8" s="45">
        <v>6.4</v>
      </c>
      <c r="AD8" s="45">
        <v>96</v>
      </c>
      <c r="AE8" s="45">
        <v>3.96</v>
      </c>
      <c r="AF8" s="46">
        <v>49.2</v>
      </c>
      <c r="AG8" s="123">
        <v>5</v>
      </c>
      <c r="AH8" s="49">
        <v>4</v>
      </c>
      <c r="AI8" s="49">
        <v>7</v>
      </c>
      <c r="AJ8" s="49">
        <v>6</v>
      </c>
      <c r="AK8" s="49">
        <v>2</v>
      </c>
      <c r="AL8" s="49">
        <v>4</v>
      </c>
      <c r="AM8" s="49">
        <v>4</v>
      </c>
      <c r="AN8" s="49">
        <v>4</v>
      </c>
      <c r="AO8" s="49">
        <v>4</v>
      </c>
      <c r="AP8" s="124">
        <v>1</v>
      </c>
      <c r="AQ8" s="55">
        <v>0</v>
      </c>
      <c r="AR8" s="56">
        <v>2221</v>
      </c>
      <c r="AS8" s="56">
        <v>0</v>
      </c>
      <c r="AT8" s="56">
        <v>32</v>
      </c>
      <c r="AU8" s="56">
        <v>0</v>
      </c>
      <c r="AV8" s="56">
        <v>0</v>
      </c>
      <c r="AW8" s="57">
        <v>0</v>
      </c>
      <c r="AX8" s="57">
        <v>0</v>
      </c>
      <c r="AY8" s="57">
        <v>0</v>
      </c>
      <c r="AZ8" s="57">
        <v>0</v>
      </c>
      <c r="BA8" s="56">
        <v>0</v>
      </c>
      <c r="BB8" s="56">
        <v>4211</v>
      </c>
      <c r="BC8" s="56">
        <v>0</v>
      </c>
      <c r="BD8" s="56"/>
      <c r="BE8" s="58">
        <v>29</v>
      </c>
      <c r="BF8" s="55">
        <v>0</v>
      </c>
      <c r="BG8" s="56">
        <v>2337</v>
      </c>
      <c r="BH8" s="56">
        <v>0</v>
      </c>
      <c r="BI8" s="56">
        <v>34</v>
      </c>
      <c r="BJ8" s="56">
        <v>0</v>
      </c>
      <c r="BK8" s="56">
        <v>0</v>
      </c>
      <c r="BL8" s="57">
        <v>0</v>
      </c>
      <c r="BM8" s="57">
        <v>0</v>
      </c>
      <c r="BN8" s="57">
        <v>0</v>
      </c>
      <c r="BO8" s="57">
        <v>0</v>
      </c>
      <c r="BP8" s="56">
        <v>0</v>
      </c>
      <c r="BQ8" s="56">
        <v>5059</v>
      </c>
      <c r="BR8" s="56">
        <v>0</v>
      </c>
      <c r="BS8" s="56"/>
      <c r="BT8" s="58">
        <v>37</v>
      </c>
      <c r="BU8" s="55">
        <v>754</v>
      </c>
      <c r="BV8" s="56">
        <v>2474</v>
      </c>
      <c r="BW8" s="56">
        <v>7</v>
      </c>
      <c r="BX8" s="56">
        <v>30</v>
      </c>
      <c r="BY8" s="56">
        <v>122</v>
      </c>
      <c r="BZ8" s="56">
        <v>27</v>
      </c>
      <c r="CA8" s="57">
        <v>6.2</v>
      </c>
      <c r="CB8" s="57">
        <v>94</v>
      </c>
      <c r="CC8" s="57">
        <v>3.87</v>
      </c>
      <c r="CD8" s="57">
        <v>31.4</v>
      </c>
      <c r="CE8" s="56">
        <v>229</v>
      </c>
      <c r="CF8" s="56">
        <v>4028</v>
      </c>
      <c r="CG8" s="56">
        <v>8</v>
      </c>
      <c r="CH8" s="56"/>
      <c r="CI8" s="58">
        <v>33</v>
      </c>
      <c r="CJ8" s="55">
        <v>2090</v>
      </c>
      <c r="CK8" s="56">
        <v>2985</v>
      </c>
      <c r="CL8" s="56">
        <v>21</v>
      </c>
      <c r="CM8" s="56">
        <v>27</v>
      </c>
      <c r="CN8" s="56">
        <v>328</v>
      </c>
      <c r="CO8" s="56">
        <v>77</v>
      </c>
      <c r="CP8" s="57">
        <v>6.4</v>
      </c>
      <c r="CQ8" s="57">
        <v>96</v>
      </c>
      <c r="CR8" s="57">
        <v>3.96</v>
      </c>
      <c r="CS8" s="57">
        <v>49.2</v>
      </c>
      <c r="CT8" s="56">
        <v>192</v>
      </c>
      <c r="CU8" s="56">
        <v>2916</v>
      </c>
      <c r="CV8" s="56">
        <v>23</v>
      </c>
      <c r="CW8" s="56"/>
      <c r="CX8" s="58">
        <v>23</v>
      </c>
      <c r="CY8" s="55">
        <v>627</v>
      </c>
      <c r="CZ8" s="56">
        <v>2060</v>
      </c>
      <c r="DA8" s="56">
        <v>5</v>
      </c>
      <c r="DB8" s="56">
        <v>17</v>
      </c>
      <c r="DC8" s="56">
        <v>133</v>
      </c>
      <c r="DD8" s="56">
        <v>22</v>
      </c>
      <c r="DE8" s="57">
        <v>4.7</v>
      </c>
      <c r="DF8" s="57">
        <v>44.3</v>
      </c>
      <c r="DG8" s="57">
        <v>2.5</v>
      </c>
      <c r="DH8" s="57">
        <v>32.700000000000003</v>
      </c>
      <c r="DI8" s="56">
        <v>52</v>
      </c>
      <c r="DJ8" s="56">
        <v>2635</v>
      </c>
      <c r="DK8" s="56">
        <v>8</v>
      </c>
      <c r="DL8" s="56"/>
      <c r="DM8" s="58">
        <v>18</v>
      </c>
      <c r="DN8" s="126"/>
      <c r="DO8" s="5">
        <v>6</v>
      </c>
      <c r="DP8" s="42" t="s">
        <v>398</v>
      </c>
      <c r="DQ8" s="7">
        <v>0.75</v>
      </c>
      <c r="DR8" s="129"/>
      <c r="DS8" s="130"/>
    </row>
    <row r="9" spans="1:123" x14ac:dyDescent="0.2">
      <c r="A9" s="33">
        <v>7</v>
      </c>
      <c r="B9" s="34" t="s">
        <v>146</v>
      </c>
      <c r="C9" s="116">
        <v>7.6277777777777782</v>
      </c>
      <c r="D9" s="117" t="s">
        <v>458</v>
      </c>
      <c r="E9" s="37">
        <v>2</v>
      </c>
      <c r="F9" s="118">
        <v>36190</v>
      </c>
      <c r="G9" s="119">
        <v>26.254794520547946</v>
      </c>
      <c r="H9" s="39" t="s">
        <v>395</v>
      </c>
      <c r="I9" s="119">
        <v>22.260273972602739</v>
      </c>
      <c r="J9" s="120">
        <v>72</v>
      </c>
      <c r="K9" s="120">
        <v>215</v>
      </c>
      <c r="L9" s="120">
        <v>4.6100000000000003</v>
      </c>
      <c r="M9" s="40">
        <v>88</v>
      </c>
      <c r="N9" s="121">
        <v>0</v>
      </c>
      <c r="O9" s="122">
        <v>0.10436835891381346</v>
      </c>
      <c r="P9" s="122">
        <v>0.1406563126252505</v>
      </c>
      <c r="Q9" s="122">
        <v>6.0581905141490637E-2</v>
      </c>
      <c r="R9" s="122">
        <v>0.23225030084235859</v>
      </c>
      <c r="S9" s="42">
        <v>0.23225030084235859</v>
      </c>
      <c r="T9" s="42">
        <v>0.23225030084235859</v>
      </c>
      <c r="U9" s="42">
        <v>1.7050912584053793E-2</v>
      </c>
      <c r="V9" s="42">
        <v>4.5238095238095237E-2</v>
      </c>
      <c r="W9" s="42">
        <v>4.5238095238095237E-2</v>
      </c>
      <c r="X9" s="43">
        <v>4.5238095238095237E-2</v>
      </c>
      <c r="Y9" s="44">
        <v>21.613698630136987</v>
      </c>
      <c r="Z9" s="45">
        <v>95.206095360288344</v>
      </c>
      <c r="AA9" s="45">
        <v>29.15605709876543</v>
      </c>
      <c r="AB9" s="45">
        <v>0.28448275862068967</v>
      </c>
      <c r="AC9" s="45">
        <v>7.5</v>
      </c>
      <c r="AD9" s="45">
        <v>116.9</v>
      </c>
      <c r="AE9" s="45">
        <v>4.04</v>
      </c>
      <c r="AF9" s="46">
        <v>53.1</v>
      </c>
      <c r="AG9" s="123">
        <v>5</v>
      </c>
      <c r="AH9" s="49">
        <v>5</v>
      </c>
      <c r="AI9" s="49">
        <v>2</v>
      </c>
      <c r="AJ9" s="49">
        <v>3</v>
      </c>
      <c r="AK9" s="49">
        <v>8</v>
      </c>
      <c r="AL9" s="49">
        <v>7</v>
      </c>
      <c r="AM9" s="49">
        <v>5</v>
      </c>
      <c r="AN9" s="49">
        <v>5</v>
      </c>
      <c r="AO9" s="49">
        <v>6</v>
      </c>
      <c r="AP9" s="124">
        <v>0</v>
      </c>
      <c r="AQ9" s="55">
        <v>0</v>
      </c>
      <c r="AR9" s="56">
        <v>3188</v>
      </c>
      <c r="AS9" s="56">
        <v>0</v>
      </c>
      <c r="AT9" s="56">
        <v>33</v>
      </c>
      <c r="AU9" s="56">
        <v>0</v>
      </c>
      <c r="AV9" s="56">
        <v>0</v>
      </c>
      <c r="AW9" s="57">
        <v>0</v>
      </c>
      <c r="AX9" s="57">
        <v>0</v>
      </c>
      <c r="AY9" s="57">
        <v>0</v>
      </c>
      <c r="AZ9" s="57">
        <v>0</v>
      </c>
      <c r="BA9" s="56">
        <v>0</v>
      </c>
      <c r="BB9" s="56">
        <v>4134</v>
      </c>
      <c r="BC9" s="56">
        <v>0</v>
      </c>
      <c r="BD9" s="56"/>
      <c r="BE9" s="58">
        <v>43</v>
      </c>
      <c r="BF9" s="55">
        <v>745</v>
      </c>
      <c r="BG9" s="56">
        <v>3405</v>
      </c>
      <c r="BH9" s="56">
        <v>5</v>
      </c>
      <c r="BI9" s="56">
        <v>34</v>
      </c>
      <c r="BJ9" s="56">
        <v>120</v>
      </c>
      <c r="BK9" s="56">
        <v>39</v>
      </c>
      <c r="BL9" s="57">
        <v>6.2</v>
      </c>
      <c r="BM9" s="57">
        <v>125.1</v>
      </c>
      <c r="BN9" s="57">
        <v>4.1500000000000004</v>
      </c>
      <c r="BO9" s="57">
        <v>34.799999999999997</v>
      </c>
      <c r="BP9" s="56">
        <v>139</v>
      </c>
      <c r="BQ9" s="56">
        <v>5065</v>
      </c>
      <c r="BR9" s="56">
        <v>16</v>
      </c>
      <c r="BS9" s="56"/>
      <c r="BT9" s="58">
        <v>47</v>
      </c>
      <c r="BU9" s="55">
        <v>947</v>
      </c>
      <c r="BV9" s="56">
        <v>3464</v>
      </c>
      <c r="BW9" s="56">
        <v>13</v>
      </c>
      <c r="BX9" s="56">
        <v>42</v>
      </c>
      <c r="BY9" s="56">
        <v>162</v>
      </c>
      <c r="BZ9" s="56">
        <v>56</v>
      </c>
      <c r="CA9" s="57">
        <v>5.8</v>
      </c>
      <c r="CB9" s="57">
        <v>116.2</v>
      </c>
      <c r="CC9" s="57">
        <v>3.42</v>
      </c>
      <c r="CD9" s="57">
        <v>36.6</v>
      </c>
      <c r="CE9" s="56">
        <v>176</v>
      </c>
      <c r="CF9" s="56">
        <v>4520</v>
      </c>
      <c r="CG9" s="56">
        <v>4</v>
      </c>
      <c r="CH9" s="56"/>
      <c r="CI9" s="58">
        <v>43</v>
      </c>
      <c r="CJ9" s="55">
        <v>385</v>
      </c>
      <c r="CK9" s="56">
        <v>3363</v>
      </c>
      <c r="CL9" s="56">
        <v>4</v>
      </c>
      <c r="CM9" s="56">
        <v>38</v>
      </c>
      <c r="CN9" s="56">
        <v>54</v>
      </c>
      <c r="CO9" s="56">
        <v>17</v>
      </c>
      <c r="CP9" s="57">
        <v>7.1</v>
      </c>
      <c r="CQ9" s="57">
        <v>94.6</v>
      </c>
      <c r="CR9" s="57">
        <v>3.26</v>
      </c>
      <c r="CS9" s="57">
        <v>52.5</v>
      </c>
      <c r="CT9" s="56">
        <v>71</v>
      </c>
      <c r="CU9" s="56">
        <v>4164</v>
      </c>
      <c r="CV9" s="56">
        <v>8</v>
      </c>
      <c r="CW9" s="56"/>
      <c r="CX9" s="58">
        <v>36</v>
      </c>
      <c r="CY9" s="55">
        <v>870</v>
      </c>
      <c r="CZ9" s="56">
        <v>2055</v>
      </c>
      <c r="DA9" s="56">
        <v>4</v>
      </c>
      <c r="DB9" s="56">
        <v>19</v>
      </c>
      <c r="DC9" s="56">
        <v>116</v>
      </c>
      <c r="DD9" s="56">
        <v>33</v>
      </c>
      <c r="DE9" s="57">
        <v>7.5</v>
      </c>
      <c r="DF9" s="57">
        <v>116.9</v>
      </c>
      <c r="DG9" s="57">
        <v>4.04</v>
      </c>
      <c r="DH9" s="57">
        <v>53.1</v>
      </c>
      <c r="DI9" s="56">
        <v>95</v>
      </c>
      <c r="DJ9" s="56">
        <v>2100</v>
      </c>
      <c r="DK9" s="56">
        <v>12</v>
      </c>
      <c r="DL9" s="56"/>
      <c r="DM9" s="58">
        <v>22</v>
      </c>
      <c r="DN9" s="126"/>
      <c r="DO9" s="5">
        <v>7</v>
      </c>
      <c r="DP9" s="42" t="s">
        <v>401</v>
      </c>
      <c r="DQ9" s="7">
        <v>0.75</v>
      </c>
      <c r="DS9" s="130"/>
    </row>
    <row r="10" spans="1:123" x14ac:dyDescent="0.2">
      <c r="A10" s="33">
        <v>8</v>
      </c>
      <c r="B10" s="34" t="s">
        <v>148</v>
      </c>
      <c r="C10" s="116">
        <v>7.6166666666666671</v>
      </c>
      <c r="D10" s="117" t="s">
        <v>473</v>
      </c>
      <c r="E10" s="37">
        <v>4</v>
      </c>
      <c r="F10" s="118">
        <v>35906</v>
      </c>
      <c r="G10" s="119">
        <v>27.032876712328768</v>
      </c>
      <c r="H10" s="39" t="s">
        <v>443</v>
      </c>
      <c r="I10" s="119">
        <v>23.038356164383561</v>
      </c>
      <c r="J10" s="120">
        <v>69</v>
      </c>
      <c r="K10" s="120">
        <v>210</v>
      </c>
      <c r="L10" s="120">
        <v>4.5</v>
      </c>
      <c r="M10" s="40">
        <v>217</v>
      </c>
      <c r="N10" s="121">
        <v>4.2951541850220265E-2</v>
      </c>
      <c r="O10" s="122">
        <v>0.14101790384228524</v>
      </c>
      <c r="P10" s="122">
        <v>0.11655368467089439</v>
      </c>
      <c r="Q10" s="122">
        <v>7.6421800947867297E-2</v>
      </c>
      <c r="R10" s="122">
        <v>0.27867161716171618</v>
      </c>
      <c r="S10" s="42">
        <v>0.27867161716171618</v>
      </c>
      <c r="T10" s="42">
        <v>0.25080445544554458</v>
      </c>
      <c r="U10" s="42">
        <v>-3.6036036036036037E-4</v>
      </c>
      <c r="V10" s="42">
        <v>8.1105573176257356E-2</v>
      </c>
      <c r="W10" s="42">
        <v>8.1105573176257356E-2</v>
      </c>
      <c r="X10" s="43">
        <v>7.2995015858631621E-2</v>
      </c>
      <c r="Y10" s="44">
        <v>22.391780821917809</v>
      </c>
      <c r="Z10" s="45">
        <v>102.42341106538638</v>
      </c>
      <c r="AA10" s="45">
        <v>31.008191556395715</v>
      </c>
      <c r="AB10" s="45">
        <v>0.2709677419354839</v>
      </c>
      <c r="AC10" s="45">
        <v>9.1999999999999993</v>
      </c>
      <c r="AD10" s="45">
        <v>218.3</v>
      </c>
      <c r="AE10" s="45">
        <v>5.21</v>
      </c>
      <c r="AF10" s="46">
        <v>72.7</v>
      </c>
      <c r="AG10" s="123">
        <v>6</v>
      </c>
      <c r="AH10" s="49">
        <v>7</v>
      </c>
      <c r="AI10" s="49">
        <v>1</v>
      </c>
      <c r="AJ10" s="49">
        <v>6</v>
      </c>
      <c r="AK10" s="49">
        <v>7</v>
      </c>
      <c r="AL10" s="49">
        <v>9</v>
      </c>
      <c r="AM10" s="49">
        <v>10</v>
      </c>
      <c r="AN10" s="49">
        <v>9</v>
      </c>
      <c r="AO10" s="49">
        <v>2</v>
      </c>
      <c r="AP10" s="124">
        <v>0</v>
      </c>
      <c r="AQ10" s="55">
        <v>189</v>
      </c>
      <c r="AR10" s="56">
        <v>2563</v>
      </c>
      <c r="AS10" s="56">
        <v>3</v>
      </c>
      <c r="AT10" s="56">
        <v>27</v>
      </c>
      <c r="AU10" s="56">
        <v>44</v>
      </c>
      <c r="AV10" s="56">
        <v>4</v>
      </c>
      <c r="AW10" s="57">
        <v>4.3</v>
      </c>
      <c r="AX10" s="57">
        <v>19.600000000000001</v>
      </c>
      <c r="AY10" s="57">
        <v>2.5</v>
      </c>
      <c r="AZ10" s="57">
        <v>42.9</v>
      </c>
      <c r="BA10" s="56">
        <v>45</v>
      </c>
      <c r="BB10" s="56">
        <v>2885</v>
      </c>
      <c r="BC10" s="56">
        <v>7</v>
      </c>
      <c r="BD10" s="56"/>
      <c r="BE10" s="58">
        <v>16</v>
      </c>
      <c r="BF10" s="55">
        <v>663</v>
      </c>
      <c r="BG10" s="56">
        <v>2254</v>
      </c>
      <c r="BH10" s="56">
        <v>4</v>
      </c>
      <c r="BI10" s="56">
        <v>19</v>
      </c>
      <c r="BJ10" s="56">
        <v>120</v>
      </c>
      <c r="BK10" s="56">
        <v>21</v>
      </c>
      <c r="BL10" s="57">
        <v>5.5</v>
      </c>
      <c r="BM10" s="57">
        <v>51</v>
      </c>
      <c r="BN10" s="57">
        <v>2.97</v>
      </c>
      <c r="BO10" s="57">
        <v>52.8</v>
      </c>
      <c r="BP10" s="56">
        <v>38</v>
      </c>
      <c r="BQ10" s="56">
        <v>2717</v>
      </c>
      <c r="BR10" s="56">
        <v>8</v>
      </c>
      <c r="BS10" s="56"/>
      <c r="BT10" s="58">
        <v>14</v>
      </c>
      <c r="BU10" s="55">
        <v>494</v>
      </c>
      <c r="BV10" s="56">
        <v>2266</v>
      </c>
      <c r="BW10" s="56">
        <v>5</v>
      </c>
      <c r="BX10" s="56">
        <v>19</v>
      </c>
      <c r="BY10" s="56">
        <v>113</v>
      </c>
      <c r="BZ10" s="56">
        <v>25</v>
      </c>
      <c r="CA10" s="57">
        <v>4.4000000000000004</v>
      </c>
      <c r="CB10" s="57">
        <v>69.900000000000006</v>
      </c>
      <c r="CC10" s="57">
        <v>3.16</v>
      </c>
      <c r="CD10" s="57">
        <v>44.9</v>
      </c>
      <c r="CE10" s="56">
        <v>39</v>
      </c>
      <c r="CF10" s="56">
        <v>2307</v>
      </c>
      <c r="CG10" s="56">
        <v>2</v>
      </c>
      <c r="CH10" s="56"/>
      <c r="CI10" s="58">
        <v>18</v>
      </c>
      <c r="CJ10" s="55">
        <v>388</v>
      </c>
      <c r="CK10" s="56">
        <v>2289</v>
      </c>
      <c r="CL10" s="56">
        <v>2</v>
      </c>
      <c r="CM10" s="56">
        <v>22</v>
      </c>
      <c r="CN10" s="56">
        <v>42</v>
      </c>
      <c r="CO10" s="56">
        <v>18</v>
      </c>
      <c r="CP10" s="57">
        <v>9.1999999999999993</v>
      </c>
      <c r="CQ10" s="57">
        <v>218.3</v>
      </c>
      <c r="CR10" s="57">
        <v>5.21</v>
      </c>
      <c r="CS10" s="57">
        <v>72.7</v>
      </c>
      <c r="CT10" s="56">
        <v>-1</v>
      </c>
      <c r="CU10" s="56">
        <v>2775</v>
      </c>
      <c r="CV10" s="56">
        <v>1</v>
      </c>
      <c r="CW10" s="56"/>
      <c r="CX10" s="58">
        <v>25</v>
      </c>
      <c r="CY10" s="55">
        <v>1172</v>
      </c>
      <c r="CZ10" s="56">
        <v>2641</v>
      </c>
      <c r="DA10" s="56">
        <v>8</v>
      </c>
      <c r="DB10" s="56">
        <v>27</v>
      </c>
      <c r="DC10" s="56">
        <v>155</v>
      </c>
      <c r="DD10" s="56">
        <v>42</v>
      </c>
      <c r="DE10" s="57">
        <v>7.6</v>
      </c>
      <c r="DF10" s="57">
        <v>126.3</v>
      </c>
      <c r="DG10" s="57">
        <v>4.74</v>
      </c>
      <c r="DH10" s="57">
        <v>55.3</v>
      </c>
      <c r="DI10" s="56">
        <v>179</v>
      </c>
      <c r="DJ10" s="56">
        <v>2207</v>
      </c>
      <c r="DK10" s="56">
        <v>10</v>
      </c>
      <c r="DL10" s="56"/>
      <c r="DM10" s="58">
        <v>13</v>
      </c>
      <c r="DN10" s="126"/>
      <c r="DO10" s="5">
        <v>8</v>
      </c>
      <c r="DP10" s="42" t="s">
        <v>403</v>
      </c>
      <c r="DQ10" s="7">
        <v>0.65</v>
      </c>
      <c r="DR10" s="130"/>
      <c r="DS10" s="130"/>
    </row>
    <row r="11" spans="1:123" x14ac:dyDescent="0.2">
      <c r="A11" s="33">
        <v>9</v>
      </c>
      <c r="B11" s="34" t="s">
        <v>147</v>
      </c>
      <c r="C11" s="116">
        <v>6.9888888888888889</v>
      </c>
      <c r="D11" s="117" t="s">
        <v>450</v>
      </c>
      <c r="E11" s="37">
        <v>6</v>
      </c>
      <c r="F11" s="118">
        <v>36233</v>
      </c>
      <c r="G11" s="119">
        <v>26.136986301369863</v>
      </c>
      <c r="H11" s="39" t="s">
        <v>385</v>
      </c>
      <c r="I11" s="119">
        <v>22.142465753424659</v>
      </c>
      <c r="J11" s="120">
        <v>68</v>
      </c>
      <c r="K11" s="120">
        <v>201</v>
      </c>
      <c r="L11" s="120">
        <v>4.47</v>
      </c>
      <c r="M11" s="40">
        <v>150</v>
      </c>
      <c r="N11" s="121">
        <v>0</v>
      </c>
      <c r="O11" s="122">
        <v>0</v>
      </c>
      <c r="P11" s="122">
        <v>1.9524849808847625E-2</v>
      </c>
      <c r="Q11" s="122">
        <v>0.30569871889265204</v>
      </c>
      <c r="R11" s="122">
        <v>0</v>
      </c>
      <c r="S11" s="42">
        <v>0.15284935944632602</v>
      </c>
      <c r="T11" s="42">
        <v>0.11463701958474451</v>
      </c>
      <c r="U11" s="42">
        <v>0.14603782619104622</v>
      </c>
      <c r="V11" s="42">
        <v>0</v>
      </c>
      <c r="W11" s="42">
        <v>0.14603782619104622</v>
      </c>
      <c r="X11" s="43">
        <v>0.10952836964328466</v>
      </c>
      <c r="Y11" s="44">
        <v>20.479452054794521</v>
      </c>
      <c r="Z11" s="45">
        <v>100.69223032609149</v>
      </c>
      <c r="AA11" s="45">
        <v>30.558607266435985</v>
      </c>
      <c r="AB11" s="45">
        <v>0.24454148471615719</v>
      </c>
      <c r="AC11" s="45">
        <v>6.4</v>
      </c>
      <c r="AD11" s="45">
        <v>93.8</v>
      </c>
      <c r="AE11" s="45">
        <v>3.45</v>
      </c>
      <c r="AF11" s="46">
        <v>50.9</v>
      </c>
      <c r="AG11" s="123">
        <v>0</v>
      </c>
      <c r="AH11" s="49">
        <v>9</v>
      </c>
      <c r="AI11" s="49">
        <v>4</v>
      </c>
      <c r="AJ11" s="49">
        <v>6</v>
      </c>
      <c r="AK11" s="49">
        <v>6</v>
      </c>
      <c r="AL11" s="49">
        <v>4</v>
      </c>
      <c r="AM11" s="49">
        <v>3</v>
      </c>
      <c r="AN11" s="49">
        <v>1</v>
      </c>
      <c r="AO11" s="49">
        <v>3</v>
      </c>
      <c r="AP11" s="124">
        <v>1</v>
      </c>
      <c r="AQ11" s="55">
        <v>0</v>
      </c>
      <c r="AR11" s="56">
        <v>2071</v>
      </c>
      <c r="AS11" s="56">
        <v>0</v>
      </c>
      <c r="AT11" s="56">
        <v>23</v>
      </c>
      <c r="AU11" s="56">
        <v>0</v>
      </c>
      <c r="AV11" s="56">
        <v>0</v>
      </c>
      <c r="AW11" s="57">
        <v>0</v>
      </c>
      <c r="AX11" s="57">
        <v>0</v>
      </c>
      <c r="AY11" s="57">
        <v>0</v>
      </c>
      <c r="AZ11" s="57">
        <v>0</v>
      </c>
      <c r="BA11" s="56">
        <v>0</v>
      </c>
      <c r="BB11" s="56">
        <v>3957</v>
      </c>
      <c r="BC11" s="56">
        <v>0</v>
      </c>
      <c r="BD11" s="56"/>
      <c r="BE11" s="58">
        <v>34</v>
      </c>
      <c r="BF11" s="55">
        <v>0</v>
      </c>
      <c r="BG11" s="56">
        <v>2562</v>
      </c>
      <c r="BH11" s="56">
        <v>0</v>
      </c>
      <c r="BI11" s="56">
        <v>33</v>
      </c>
      <c r="BJ11" s="56">
        <v>0</v>
      </c>
      <c r="BK11" s="56">
        <v>0</v>
      </c>
      <c r="BL11" s="57">
        <v>0</v>
      </c>
      <c r="BM11" s="57">
        <v>0</v>
      </c>
      <c r="BN11" s="57">
        <v>0</v>
      </c>
      <c r="BO11" s="57">
        <v>0</v>
      </c>
      <c r="BP11" s="56">
        <v>0</v>
      </c>
      <c r="BQ11" s="56">
        <v>4355</v>
      </c>
      <c r="BR11" s="56">
        <v>0</v>
      </c>
      <c r="BS11" s="56"/>
      <c r="BT11" s="58">
        <v>39</v>
      </c>
      <c r="BU11" s="55">
        <v>91</v>
      </c>
      <c r="BV11" s="56">
        <v>3919</v>
      </c>
      <c r="BW11" s="56">
        <v>1</v>
      </c>
      <c r="BX11" s="56">
        <v>48</v>
      </c>
      <c r="BY11" s="56">
        <v>4</v>
      </c>
      <c r="BZ11" s="56">
        <v>1</v>
      </c>
      <c r="CA11" s="57">
        <v>22.8</v>
      </c>
      <c r="CB11" s="57">
        <v>200</v>
      </c>
      <c r="CC11" s="57">
        <v>20</v>
      </c>
      <c r="CD11" s="57">
        <v>79.099999999999994</v>
      </c>
      <c r="CE11" s="56">
        <v>52</v>
      </c>
      <c r="CF11" s="56">
        <v>3405</v>
      </c>
      <c r="CG11" s="56">
        <v>0</v>
      </c>
      <c r="CH11" s="56"/>
      <c r="CI11" s="58">
        <v>28</v>
      </c>
      <c r="CJ11" s="55">
        <v>1466</v>
      </c>
      <c r="CK11" s="56">
        <v>2614</v>
      </c>
      <c r="CL11" s="56">
        <v>13</v>
      </c>
      <c r="CM11" s="56">
        <v>32</v>
      </c>
      <c r="CN11" s="56">
        <v>229</v>
      </c>
      <c r="CO11" s="56">
        <v>56</v>
      </c>
      <c r="CP11" s="57">
        <v>6.4</v>
      </c>
      <c r="CQ11" s="57">
        <v>93.8</v>
      </c>
      <c r="CR11" s="57">
        <v>3.45</v>
      </c>
      <c r="CS11" s="57">
        <v>50.9</v>
      </c>
      <c r="CT11" s="56">
        <v>610</v>
      </c>
      <c r="CU11" s="56">
        <v>4177</v>
      </c>
      <c r="CV11" s="56">
        <v>51</v>
      </c>
      <c r="CW11" s="56"/>
      <c r="CX11" s="58">
        <v>33</v>
      </c>
      <c r="CY11" s="55">
        <v>0</v>
      </c>
      <c r="CZ11" s="56">
        <v>1597</v>
      </c>
      <c r="DA11" s="56">
        <v>0</v>
      </c>
      <c r="DB11" s="56">
        <v>9</v>
      </c>
      <c r="DC11" s="56">
        <v>0</v>
      </c>
      <c r="DD11" s="56">
        <v>0</v>
      </c>
      <c r="DE11" s="57">
        <v>0</v>
      </c>
      <c r="DF11" s="57">
        <v>0</v>
      </c>
      <c r="DG11" s="57">
        <v>0</v>
      </c>
      <c r="DH11" s="57">
        <v>0</v>
      </c>
      <c r="DI11" s="56">
        <v>0</v>
      </c>
      <c r="DJ11" s="56">
        <v>3387</v>
      </c>
      <c r="DK11" s="56">
        <v>0</v>
      </c>
      <c r="DL11" s="56"/>
      <c r="DM11" s="58">
        <v>31</v>
      </c>
      <c r="DN11" s="126"/>
      <c r="DO11" s="5">
        <v>9</v>
      </c>
      <c r="DP11" s="42" t="s">
        <v>405</v>
      </c>
      <c r="DQ11" s="7">
        <v>0.65</v>
      </c>
      <c r="DR11" s="130"/>
    </row>
    <row r="12" spans="1:123" x14ac:dyDescent="0.2">
      <c r="A12" s="33">
        <v>10</v>
      </c>
      <c r="B12" s="34" t="s">
        <v>145</v>
      </c>
      <c r="C12" s="116">
        <v>6.7388888888888898</v>
      </c>
      <c r="D12" s="117" t="s">
        <v>474</v>
      </c>
      <c r="E12" s="37">
        <v>5</v>
      </c>
      <c r="F12" s="118">
        <v>36631</v>
      </c>
      <c r="G12" s="119">
        <v>25.046575342465754</v>
      </c>
      <c r="H12" s="39" t="s">
        <v>385</v>
      </c>
      <c r="I12" s="119">
        <v>21.052054794520547</v>
      </c>
      <c r="J12" s="120">
        <v>70</v>
      </c>
      <c r="K12" s="120">
        <v>216</v>
      </c>
      <c r="L12" s="120">
        <v>4.4400000000000004</v>
      </c>
      <c r="M12" s="40">
        <v>257</v>
      </c>
      <c r="N12" s="121">
        <v>0</v>
      </c>
      <c r="O12" s="122">
        <v>0</v>
      </c>
      <c r="P12" s="122">
        <v>0.31315626930203827</v>
      </c>
      <c r="Q12" s="122">
        <v>0.15604128718882818</v>
      </c>
      <c r="R12" s="122">
        <v>0.32320055904961564</v>
      </c>
      <c r="S12" s="42">
        <v>0.32320055904961564</v>
      </c>
      <c r="T12" s="42">
        <v>0.2747204751921733</v>
      </c>
      <c r="U12" s="42">
        <v>2.7115321790264619E-2</v>
      </c>
      <c r="V12" s="42">
        <v>4.5300878972278566E-2</v>
      </c>
      <c r="W12" s="42">
        <v>4.5300878972278566E-2</v>
      </c>
      <c r="X12" s="43">
        <v>3.8505747126436778E-2</v>
      </c>
      <c r="Y12" s="44">
        <v>18.391780821917809</v>
      </c>
      <c r="Z12" s="45">
        <v>111.16085188696877</v>
      </c>
      <c r="AA12" s="45">
        <v>30.98938775510204</v>
      </c>
      <c r="AB12" s="45">
        <v>0.20300751879699247</v>
      </c>
      <c r="AC12" s="45">
        <v>6.5</v>
      </c>
      <c r="AD12" s="45">
        <v>74.900000000000006</v>
      </c>
      <c r="AE12" s="45">
        <v>3.67</v>
      </c>
      <c r="AF12" s="46">
        <v>44.2</v>
      </c>
      <c r="AG12" s="123">
        <v>7</v>
      </c>
      <c r="AH12" s="49">
        <v>4</v>
      </c>
      <c r="AI12" s="49">
        <v>9</v>
      </c>
      <c r="AJ12" s="49">
        <v>9</v>
      </c>
      <c r="AK12" s="49">
        <v>4</v>
      </c>
      <c r="AL12" s="49">
        <v>5</v>
      </c>
      <c r="AM12" s="49">
        <v>1</v>
      </c>
      <c r="AN12" s="49">
        <v>3</v>
      </c>
      <c r="AO12" s="49">
        <v>1</v>
      </c>
      <c r="AP12" s="124">
        <v>0</v>
      </c>
      <c r="AQ12" s="55">
        <v>0</v>
      </c>
      <c r="AR12" s="56">
        <v>2300</v>
      </c>
      <c r="AS12" s="56">
        <v>0</v>
      </c>
      <c r="AT12" s="56">
        <v>24</v>
      </c>
      <c r="AU12" s="56">
        <v>0</v>
      </c>
      <c r="AV12" s="56">
        <v>0</v>
      </c>
      <c r="AW12" s="57">
        <v>0</v>
      </c>
      <c r="AX12" s="57">
        <v>0</v>
      </c>
      <c r="AY12" s="57">
        <v>0</v>
      </c>
      <c r="AZ12" s="57">
        <v>0</v>
      </c>
      <c r="BA12" s="56">
        <v>0</v>
      </c>
      <c r="BB12" s="56">
        <v>2086</v>
      </c>
      <c r="BC12" s="56">
        <v>0</v>
      </c>
      <c r="BD12" s="56"/>
      <c r="BE12" s="58">
        <v>13</v>
      </c>
      <c r="BF12" s="55">
        <v>0</v>
      </c>
      <c r="BG12" s="56">
        <v>1650</v>
      </c>
      <c r="BH12" s="56">
        <v>0</v>
      </c>
      <c r="BI12" s="56">
        <v>18</v>
      </c>
      <c r="BJ12" s="56">
        <v>0</v>
      </c>
      <c r="BK12" s="56">
        <v>0</v>
      </c>
      <c r="BL12" s="57">
        <v>0</v>
      </c>
      <c r="BM12" s="57">
        <v>0</v>
      </c>
      <c r="BN12" s="57">
        <v>0</v>
      </c>
      <c r="BO12" s="57">
        <v>0</v>
      </c>
      <c r="BP12" s="56">
        <v>0</v>
      </c>
      <c r="BQ12" s="56">
        <v>2355</v>
      </c>
      <c r="BR12" s="56">
        <v>0</v>
      </c>
      <c r="BS12" s="56"/>
      <c r="BT12" s="58">
        <v>11</v>
      </c>
      <c r="BU12" s="55">
        <v>1374</v>
      </c>
      <c r="BV12" s="56">
        <v>1867</v>
      </c>
      <c r="BW12" s="56">
        <v>12</v>
      </c>
      <c r="BX12" s="56">
        <v>23</v>
      </c>
      <c r="BY12" s="56">
        <v>239</v>
      </c>
      <c r="BZ12" s="56">
        <v>48</v>
      </c>
      <c r="CA12" s="57">
        <v>5.7</v>
      </c>
      <c r="CB12" s="57">
        <v>63.5</v>
      </c>
      <c r="CC12" s="57">
        <v>3.05</v>
      </c>
      <c r="CD12" s="57">
        <v>44</v>
      </c>
      <c r="CE12" s="56">
        <v>147</v>
      </c>
      <c r="CF12" s="56">
        <v>2990</v>
      </c>
      <c r="CG12" s="56">
        <v>7</v>
      </c>
      <c r="CH12" s="56"/>
      <c r="CI12" s="58">
        <v>17</v>
      </c>
      <c r="CJ12" s="55">
        <v>688</v>
      </c>
      <c r="CK12" s="56">
        <v>1880</v>
      </c>
      <c r="CL12" s="56">
        <v>8</v>
      </c>
      <c r="CM12" s="56">
        <v>21</v>
      </c>
      <c r="CN12" s="56">
        <v>143</v>
      </c>
      <c r="CO12" s="56">
        <v>25</v>
      </c>
      <c r="CP12" s="57">
        <v>4.8</v>
      </c>
      <c r="CQ12" s="57">
        <v>53.5</v>
      </c>
      <c r="CR12" s="57">
        <v>2.8</v>
      </c>
      <c r="CS12" s="57">
        <v>30.1</v>
      </c>
      <c r="CT12" s="56">
        <v>83</v>
      </c>
      <c r="CU12" s="56">
        <v>3061</v>
      </c>
      <c r="CV12" s="56">
        <v>9</v>
      </c>
      <c r="CW12" s="56"/>
      <c r="CX12" s="58">
        <v>30</v>
      </c>
      <c r="CY12" s="55">
        <v>858</v>
      </c>
      <c r="CZ12" s="56">
        <v>1383</v>
      </c>
      <c r="DA12" s="56">
        <v>7</v>
      </c>
      <c r="DB12" s="56">
        <v>15</v>
      </c>
      <c r="DC12" s="56">
        <v>133</v>
      </c>
      <c r="DD12" s="56">
        <v>27</v>
      </c>
      <c r="DE12" s="57">
        <v>6.5</v>
      </c>
      <c r="DF12" s="57">
        <v>74.900000000000006</v>
      </c>
      <c r="DG12" s="57">
        <v>3.67</v>
      </c>
      <c r="DH12" s="57">
        <v>44.2</v>
      </c>
      <c r="DI12" s="56">
        <v>67</v>
      </c>
      <c r="DJ12" s="56">
        <v>1479</v>
      </c>
      <c r="DK12" s="56">
        <v>9</v>
      </c>
      <c r="DL12" s="56"/>
      <c r="DM12" s="58">
        <v>11</v>
      </c>
      <c r="DN12" s="126"/>
      <c r="DO12" s="5">
        <v>10</v>
      </c>
      <c r="DP12" s="42" t="s">
        <v>407</v>
      </c>
      <c r="DQ12" s="7">
        <v>0.6</v>
      </c>
    </row>
    <row r="13" spans="1:123" x14ac:dyDescent="0.2">
      <c r="A13" s="33">
        <v>11</v>
      </c>
      <c r="B13" s="34" t="s">
        <v>286</v>
      </c>
      <c r="C13" s="116">
        <v>6.5500000000000007</v>
      </c>
      <c r="D13" s="117" t="s">
        <v>475</v>
      </c>
      <c r="E13" s="37">
        <v>7</v>
      </c>
      <c r="F13" s="118">
        <v>36517</v>
      </c>
      <c r="G13" s="119">
        <v>25.358904109589041</v>
      </c>
      <c r="H13" s="39" t="s">
        <v>385</v>
      </c>
      <c r="I13" s="119">
        <v>21.364383561643837</v>
      </c>
      <c r="J13" s="120">
        <v>69</v>
      </c>
      <c r="K13" s="120">
        <v>194</v>
      </c>
      <c r="L13" s="120">
        <v>4.51</v>
      </c>
      <c r="M13" s="40">
        <v>0</v>
      </c>
      <c r="N13" s="121">
        <v>0</v>
      </c>
      <c r="O13" s="122">
        <v>0</v>
      </c>
      <c r="P13" s="122">
        <v>0.18507668447354816</v>
      </c>
      <c r="Q13" s="122">
        <v>0.39754504058602258</v>
      </c>
      <c r="R13" s="122">
        <v>0.32088437406632808</v>
      </c>
      <c r="S13" s="42">
        <v>0.35921470732617533</v>
      </c>
      <c r="T13" s="42">
        <v>0.2694110304946315</v>
      </c>
      <c r="U13" s="42">
        <v>0.11364902506963788</v>
      </c>
      <c r="V13" s="42">
        <v>0</v>
      </c>
      <c r="W13" s="42">
        <v>5.682451253481894E-2</v>
      </c>
      <c r="X13" s="43">
        <v>4.2618384401114207E-2</v>
      </c>
      <c r="Y13" s="44">
        <v>18.704109589041096</v>
      </c>
      <c r="Z13" s="45">
        <v>93.783310294694928</v>
      </c>
      <c r="AA13" s="45">
        <v>28.645662675908419</v>
      </c>
      <c r="AB13" s="45">
        <v>0.33571428571428569</v>
      </c>
      <c r="AC13" s="45">
        <v>7.7</v>
      </c>
      <c r="AD13" s="45">
        <v>159.19999999999999</v>
      </c>
      <c r="AE13" s="45">
        <v>4.74</v>
      </c>
      <c r="AF13" s="46">
        <v>55.4</v>
      </c>
      <c r="AG13" s="123">
        <v>7</v>
      </c>
      <c r="AH13" s="49">
        <v>4</v>
      </c>
      <c r="AI13" s="49">
        <v>9</v>
      </c>
      <c r="AJ13" s="49">
        <v>2</v>
      </c>
      <c r="AK13" s="49">
        <v>9</v>
      </c>
      <c r="AL13" s="49">
        <v>8</v>
      </c>
      <c r="AM13" s="49">
        <v>8</v>
      </c>
      <c r="AN13" s="49">
        <v>7</v>
      </c>
      <c r="AO13" s="49">
        <v>0</v>
      </c>
      <c r="AP13" s="124">
        <v>0</v>
      </c>
      <c r="AQ13" s="55">
        <v>0</v>
      </c>
      <c r="AR13" s="56">
        <v>1839</v>
      </c>
      <c r="AS13" s="56">
        <v>0</v>
      </c>
      <c r="AT13" s="56">
        <v>12</v>
      </c>
      <c r="AU13" s="56">
        <v>0</v>
      </c>
      <c r="AV13" s="56">
        <v>0</v>
      </c>
      <c r="AW13" s="57">
        <v>0</v>
      </c>
      <c r="AX13" s="57">
        <v>0</v>
      </c>
      <c r="AY13" s="57">
        <v>0</v>
      </c>
      <c r="AZ13" s="57">
        <v>0</v>
      </c>
      <c r="BA13" s="56">
        <v>0</v>
      </c>
      <c r="BB13" s="56">
        <v>2406</v>
      </c>
      <c r="BC13" s="56">
        <v>0</v>
      </c>
      <c r="BD13" s="56"/>
      <c r="BE13" s="58">
        <v>11</v>
      </c>
      <c r="BF13" s="55">
        <v>0</v>
      </c>
      <c r="BG13" s="56">
        <v>1693</v>
      </c>
      <c r="BH13" s="56">
        <v>0</v>
      </c>
      <c r="BI13" s="56">
        <v>18</v>
      </c>
      <c r="BJ13" s="56">
        <v>0</v>
      </c>
      <c r="BK13" s="56">
        <v>0</v>
      </c>
      <c r="BL13" s="57">
        <v>0</v>
      </c>
      <c r="BM13" s="57">
        <v>0</v>
      </c>
      <c r="BN13" s="57">
        <v>0</v>
      </c>
      <c r="BO13" s="57">
        <v>0</v>
      </c>
      <c r="BP13" s="56">
        <v>0</v>
      </c>
      <c r="BQ13" s="56">
        <v>3490</v>
      </c>
      <c r="BR13" s="56">
        <v>0</v>
      </c>
      <c r="BS13" s="56"/>
      <c r="BT13" s="58">
        <v>24</v>
      </c>
      <c r="BU13" s="55">
        <v>1012</v>
      </c>
      <c r="BV13" s="56">
        <v>2648</v>
      </c>
      <c r="BW13" s="56">
        <v>14</v>
      </c>
      <c r="BX13" s="56">
        <v>36</v>
      </c>
      <c r="BY13" s="56">
        <v>182</v>
      </c>
      <c r="BZ13" s="56">
        <v>48</v>
      </c>
      <c r="CA13" s="57">
        <v>5.6</v>
      </c>
      <c r="CB13" s="57">
        <v>104.2</v>
      </c>
      <c r="CC13" s="57">
        <v>3.86</v>
      </c>
      <c r="CD13" s="57">
        <v>38.299999999999997</v>
      </c>
      <c r="CE13" s="56">
        <v>62</v>
      </c>
      <c r="CF13" s="56">
        <v>3155</v>
      </c>
      <c r="CG13" s="56">
        <v>3</v>
      </c>
      <c r="CH13" s="56"/>
      <c r="CI13" s="58">
        <v>28</v>
      </c>
      <c r="CJ13" s="55">
        <v>1804</v>
      </c>
      <c r="CK13" s="56">
        <v>3256</v>
      </c>
      <c r="CL13" s="56">
        <v>19</v>
      </c>
      <c r="CM13" s="56">
        <v>36</v>
      </c>
      <c r="CN13" s="56">
        <v>313</v>
      </c>
      <c r="CO13" s="56">
        <v>86</v>
      </c>
      <c r="CP13" s="57">
        <v>5.8</v>
      </c>
      <c r="CQ13" s="57">
        <v>108.4</v>
      </c>
      <c r="CR13" s="57">
        <v>3.59</v>
      </c>
      <c r="CS13" s="57">
        <v>35.6</v>
      </c>
      <c r="CT13" s="56">
        <v>204</v>
      </c>
      <c r="CU13" s="56">
        <v>1795</v>
      </c>
      <c r="CV13" s="56">
        <v>12</v>
      </c>
      <c r="CW13" s="56"/>
      <c r="CX13" s="58">
        <v>14</v>
      </c>
      <c r="CY13" s="55">
        <v>1074</v>
      </c>
      <c r="CZ13" s="56">
        <v>2010</v>
      </c>
      <c r="DA13" s="56">
        <v>19</v>
      </c>
      <c r="DB13" s="56">
        <v>32</v>
      </c>
      <c r="DC13" s="56">
        <v>140</v>
      </c>
      <c r="DD13" s="56">
        <v>47</v>
      </c>
      <c r="DE13" s="57">
        <v>7.7</v>
      </c>
      <c r="DF13" s="57">
        <v>159.19999999999999</v>
      </c>
      <c r="DG13" s="57">
        <v>4.74</v>
      </c>
      <c r="DH13" s="57">
        <v>55.4</v>
      </c>
      <c r="DI13" s="56">
        <v>0</v>
      </c>
      <c r="DJ13" s="56">
        <v>1337</v>
      </c>
      <c r="DK13" s="56">
        <v>0</v>
      </c>
      <c r="DL13" s="56"/>
      <c r="DM13" s="58">
        <v>7</v>
      </c>
      <c r="DN13" s="126"/>
      <c r="DO13" s="11">
        <v>11</v>
      </c>
      <c r="DP13" s="42" t="s">
        <v>409</v>
      </c>
      <c r="DQ13" s="7">
        <v>0.55000000000000004</v>
      </c>
    </row>
    <row r="14" spans="1:123" x14ac:dyDescent="0.2">
      <c r="A14" s="33">
        <v>12</v>
      </c>
      <c r="B14" s="34" t="s">
        <v>153</v>
      </c>
      <c r="C14" s="116">
        <v>5.3611111111111107</v>
      </c>
      <c r="D14" s="117" t="s">
        <v>454</v>
      </c>
      <c r="E14" s="37">
        <v>2</v>
      </c>
      <c r="F14" s="118">
        <v>35806</v>
      </c>
      <c r="G14" s="119">
        <v>27.306849315068494</v>
      </c>
      <c r="H14" s="39" t="s">
        <v>443</v>
      </c>
      <c r="I14" s="119">
        <v>23.312328767123287</v>
      </c>
      <c r="J14" s="120">
        <v>70</v>
      </c>
      <c r="K14" s="120">
        <v>204</v>
      </c>
      <c r="L14" s="120">
        <v>4.49</v>
      </c>
      <c r="M14" s="40">
        <v>233</v>
      </c>
      <c r="N14" s="121">
        <v>3.6245163917735697E-2</v>
      </c>
      <c r="O14" s="122">
        <v>3.8402061855670105E-2</v>
      </c>
      <c r="P14" s="122">
        <v>4.4873233116446041E-4</v>
      </c>
      <c r="Q14" s="122">
        <v>4.5862654695462267E-2</v>
      </c>
      <c r="R14" s="122">
        <v>0.28312958435207825</v>
      </c>
      <c r="S14" s="42">
        <v>0.28312958435207825</v>
      </c>
      <c r="T14" s="42">
        <v>0.28312958435207825</v>
      </c>
      <c r="U14" s="42">
        <v>7.6628352490421452E-3</v>
      </c>
      <c r="V14" s="42">
        <v>4.8484848484848485E-2</v>
      </c>
      <c r="W14" s="42">
        <v>4.8484848484848485E-2</v>
      </c>
      <c r="X14" s="43">
        <v>4.8484848484848485E-2</v>
      </c>
      <c r="Y14" s="44">
        <v>22.665753424657535</v>
      </c>
      <c r="Z14" s="45">
        <v>100.38638127398181</v>
      </c>
      <c r="AA14" s="45">
        <v>29.267755102040816</v>
      </c>
      <c r="AB14" s="45">
        <v>0.22950819672131148</v>
      </c>
      <c r="AC14" s="45">
        <v>10.199999999999999</v>
      </c>
      <c r="AD14" s="45">
        <v>60.7</v>
      </c>
      <c r="AE14" s="45">
        <v>4.82</v>
      </c>
      <c r="AF14" s="46">
        <v>89.6</v>
      </c>
      <c r="AG14" s="123">
        <v>8</v>
      </c>
      <c r="AH14" s="49">
        <v>5</v>
      </c>
      <c r="AI14" s="49">
        <v>0</v>
      </c>
      <c r="AJ14" s="49">
        <v>5</v>
      </c>
      <c r="AK14" s="49">
        <v>5</v>
      </c>
      <c r="AL14" s="49">
        <v>10</v>
      </c>
      <c r="AM14" s="49">
        <v>0</v>
      </c>
      <c r="AN14" s="49">
        <v>8</v>
      </c>
      <c r="AO14" s="49">
        <v>1</v>
      </c>
      <c r="AP14" s="124">
        <v>0</v>
      </c>
      <c r="AQ14" s="55">
        <v>136</v>
      </c>
      <c r="AR14" s="56">
        <v>2594</v>
      </c>
      <c r="AS14" s="56">
        <v>1</v>
      </c>
      <c r="AT14" s="56">
        <v>26</v>
      </c>
      <c r="AU14" s="56">
        <v>29</v>
      </c>
      <c r="AV14" s="56">
        <v>5</v>
      </c>
      <c r="AW14" s="57">
        <v>4.7</v>
      </c>
      <c r="AX14" s="57">
        <v>67.7</v>
      </c>
      <c r="AY14" s="57">
        <v>3.48</v>
      </c>
      <c r="AZ14" s="57">
        <v>32.4</v>
      </c>
      <c r="BA14" s="56">
        <v>42</v>
      </c>
      <c r="BB14" s="56">
        <v>2317</v>
      </c>
      <c r="BC14" s="56">
        <v>7</v>
      </c>
      <c r="BD14" s="56"/>
      <c r="BE14" s="58">
        <v>15</v>
      </c>
      <c r="BF14" s="55">
        <v>145</v>
      </c>
      <c r="BG14" s="56">
        <v>1940</v>
      </c>
      <c r="BH14" s="56">
        <v>4</v>
      </c>
      <c r="BI14" s="56">
        <v>19</v>
      </c>
      <c r="BJ14" s="56">
        <v>27</v>
      </c>
      <c r="BK14" s="56">
        <v>3</v>
      </c>
      <c r="BL14" s="57">
        <v>5.4</v>
      </c>
      <c r="BM14" s="57">
        <v>23</v>
      </c>
      <c r="BN14" s="57">
        <v>2.15</v>
      </c>
      <c r="BO14" s="57">
        <v>53.8</v>
      </c>
      <c r="BP14" s="56">
        <v>4</v>
      </c>
      <c r="BQ14" s="56">
        <v>1940</v>
      </c>
      <c r="BR14" s="56">
        <v>1</v>
      </c>
      <c r="BS14" s="56"/>
      <c r="BT14" s="58">
        <v>15</v>
      </c>
      <c r="BU14" s="55">
        <v>-2</v>
      </c>
      <c r="BV14" s="56">
        <v>2762</v>
      </c>
      <c r="BW14" s="56">
        <v>0</v>
      </c>
      <c r="BX14" s="56">
        <v>26</v>
      </c>
      <c r="BY14" s="56">
        <v>2</v>
      </c>
      <c r="BZ14" s="56">
        <v>1</v>
      </c>
      <c r="CA14" s="57">
        <v>-1</v>
      </c>
      <c r="CB14" s="57">
        <v>50</v>
      </c>
      <c r="CC14" s="57">
        <v>1.5</v>
      </c>
      <c r="CD14" s="57">
        <v>0</v>
      </c>
      <c r="CE14" s="56">
        <v>4</v>
      </c>
      <c r="CF14" s="56">
        <v>1695</v>
      </c>
      <c r="CG14" s="56">
        <v>0</v>
      </c>
      <c r="CH14" s="56"/>
      <c r="CI14" s="58">
        <v>12</v>
      </c>
      <c r="CJ14" s="55">
        <v>173</v>
      </c>
      <c r="CK14" s="56">
        <v>2033</v>
      </c>
      <c r="CL14" s="56">
        <v>2</v>
      </c>
      <c r="CM14" s="56">
        <v>23</v>
      </c>
      <c r="CN14" s="56">
        <v>17</v>
      </c>
      <c r="CO14" s="56">
        <v>2</v>
      </c>
      <c r="CP14" s="57">
        <v>10.199999999999999</v>
      </c>
      <c r="CQ14" s="57">
        <v>45.9</v>
      </c>
      <c r="CR14" s="57">
        <v>4.82</v>
      </c>
      <c r="CS14" s="57">
        <v>89.6</v>
      </c>
      <c r="CT14" s="56">
        <v>16</v>
      </c>
      <c r="CU14" s="56">
        <v>2088</v>
      </c>
      <c r="CV14" s="56">
        <v>4</v>
      </c>
      <c r="CW14" s="56"/>
      <c r="CX14" s="58">
        <v>16</v>
      </c>
      <c r="CY14" s="55">
        <v>515</v>
      </c>
      <c r="CZ14" s="56">
        <v>725</v>
      </c>
      <c r="DA14" s="56">
        <v>3</v>
      </c>
      <c r="DB14" s="56">
        <v>5</v>
      </c>
      <c r="DC14" s="56">
        <v>61</v>
      </c>
      <c r="DD14" s="56">
        <v>14</v>
      </c>
      <c r="DE14" s="57">
        <v>8.4</v>
      </c>
      <c r="DF14" s="57">
        <v>60.7</v>
      </c>
      <c r="DG14" s="57">
        <v>3.03</v>
      </c>
      <c r="DH14" s="57">
        <v>66</v>
      </c>
      <c r="DI14" s="56">
        <v>64</v>
      </c>
      <c r="DJ14" s="56">
        <v>1320</v>
      </c>
      <c r="DK14" s="56">
        <v>9</v>
      </c>
      <c r="DL14" s="56"/>
      <c r="DM14" s="58">
        <v>9</v>
      </c>
      <c r="DN14" s="126"/>
      <c r="DO14" s="11">
        <v>12</v>
      </c>
      <c r="DP14" s="42" t="s">
        <v>410</v>
      </c>
      <c r="DQ14" s="7">
        <v>0.5</v>
      </c>
    </row>
    <row r="15" spans="1:123" x14ac:dyDescent="0.2">
      <c r="A15" s="33">
        <v>13</v>
      </c>
      <c r="B15" s="34" t="s">
        <v>152</v>
      </c>
      <c r="C15" s="116">
        <v>5.1222222222222218</v>
      </c>
      <c r="D15" s="117" t="s">
        <v>468</v>
      </c>
      <c r="E15" s="37">
        <v>5</v>
      </c>
      <c r="F15" s="118">
        <v>35854</v>
      </c>
      <c r="G15" s="119">
        <v>27.175342465753424</v>
      </c>
      <c r="H15" s="39" t="s">
        <v>395</v>
      </c>
      <c r="I15" s="119">
        <v>23.18082191780822</v>
      </c>
      <c r="J15" s="120">
        <v>71</v>
      </c>
      <c r="K15" s="120">
        <v>218</v>
      </c>
      <c r="L15" s="120">
        <v>4.62</v>
      </c>
      <c r="M15" s="40">
        <v>196</v>
      </c>
      <c r="N15" s="121">
        <v>0</v>
      </c>
      <c r="O15" s="122">
        <v>0</v>
      </c>
      <c r="P15" s="122">
        <v>9.8689002184996363E-2</v>
      </c>
      <c r="Q15" s="122">
        <v>8.5021776178754019E-2</v>
      </c>
      <c r="R15" s="122">
        <v>0.24742826204656199</v>
      </c>
      <c r="S15" s="42">
        <v>0.24742826204656199</v>
      </c>
      <c r="T15" s="42">
        <v>0.21031402273957769</v>
      </c>
      <c r="U15" s="42">
        <v>1.8477920450986535E-2</v>
      </c>
      <c r="V15" s="42">
        <v>5.3521126760563378E-2</v>
      </c>
      <c r="W15" s="42">
        <v>5.3521126760563378E-2</v>
      </c>
      <c r="X15" s="43">
        <v>4.5492957746478872E-2</v>
      </c>
      <c r="Y15" s="44">
        <v>22.534246575342465</v>
      </c>
      <c r="Z15" s="45">
        <v>95.701465226413774</v>
      </c>
      <c r="AA15" s="45">
        <v>30.401507637373538</v>
      </c>
      <c r="AB15" s="45">
        <v>0.32183908045977011</v>
      </c>
      <c r="AC15" s="45">
        <v>5.9</v>
      </c>
      <c r="AD15" s="45">
        <v>124.2</v>
      </c>
      <c r="AE15" s="45">
        <v>4.3499999999999996</v>
      </c>
      <c r="AF15" s="46">
        <v>39.5</v>
      </c>
      <c r="AG15" s="123">
        <v>4</v>
      </c>
      <c r="AH15" s="49">
        <v>5</v>
      </c>
      <c r="AI15" s="49">
        <v>0</v>
      </c>
      <c r="AJ15" s="49">
        <v>3</v>
      </c>
      <c r="AK15" s="49">
        <v>9</v>
      </c>
      <c r="AL15" s="49">
        <v>2</v>
      </c>
      <c r="AM15" s="49">
        <v>6</v>
      </c>
      <c r="AN15" s="49">
        <v>6</v>
      </c>
      <c r="AO15" s="49">
        <v>2</v>
      </c>
      <c r="AP15" s="124">
        <v>0</v>
      </c>
      <c r="AQ15" s="55">
        <v>0</v>
      </c>
      <c r="AR15" s="56">
        <v>2820</v>
      </c>
      <c r="AS15" s="56">
        <v>0</v>
      </c>
      <c r="AT15" s="56">
        <v>26</v>
      </c>
      <c r="AU15" s="56">
        <v>0</v>
      </c>
      <c r="AV15" s="56">
        <v>0</v>
      </c>
      <c r="AW15" s="57">
        <v>0</v>
      </c>
      <c r="AX15" s="57">
        <v>0</v>
      </c>
      <c r="AY15" s="57">
        <v>0</v>
      </c>
      <c r="AZ15" s="57">
        <v>0</v>
      </c>
      <c r="BA15" s="56">
        <v>0</v>
      </c>
      <c r="BB15" s="56">
        <v>2137</v>
      </c>
      <c r="BC15" s="56">
        <v>0</v>
      </c>
      <c r="BD15" s="56"/>
      <c r="BE15" s="58">
        <v>13</v>
      </c>
      <c r="BF15" s="55">
        <v>0</v>
      </c>
      <c r="BG15" s="56">
        <v>3056</v>
      </c>
      <c r="BH15" s="56">
        <v>0</v>
      </c>
      <c r="BI15" s="56">
        <v>34</v>
      </c>
      <c r="BJ15" s="56">
        <v>0</v>
      </c>
      <c r="BK15" s="56">
        <v>0</v>
      </c>
      <c r="BL15" s="57">
        <v>0</v>
      </c>
      <c r="BM15" s="57">
        <v>0</v>
      </c>
      <c r="BN15" s="57">
        <v>0</v>
      </c>
      <c r="BO15" s="57">
        <v>0</v>
      </c>
      <c r="BP15" s="56">
        <v>0</v>
      </c>
      <c r="BQ15" s="56">
        <v>2343</v>
      </c>
      <c r="BR15" s="56">
        <v>0</v>
      </c>
      <c r="BS15" s="56"/>
      <c r="BT15" s="58">
        <v>19</v>
      </c>
      <c r="BU15" s="55">
        <v>533</v>
      </c>
      <c r="BV15" s="56">
        <v>2429</v>
      </c>
      <c r="BW15" s="56">
        <v>3</v>
      </c>
      <c r="BX15" s="56">
        <v>14</v>
      </c>
      <c r="BY15" s="56">
        <v>89</v>
      </c>
      <c r="BZ15" s="56">
        <v>14</v>
      </c>
      <c r="CA15" s="57">
        <v>6</v>
      </c>
      <c r="CB15" s="57">
        <v>42</v>
      </c>
      <c r="CC15" s="57">
        <v>2.73</v>
      </c>
      <c r="CD15" s="57">
        <v>37.5</v>
      </c>
      <c r="CE15" s="56">
        <v>9</v>
      </c>
      <c r="CF15" s="56">
        <v>3063</v>
      </c>
      <c r="CG15" s="56">
        <v>0</v>
      </c>
      <c r="CH15" s="56"/>
      <c r="CI15" s="58">
        <v>29</v>
      </c>
      <c r="CJ15" s="55">
        <v>390</v>
      </c>
      <c r="CK15" s="56">
        <v>2088</v>
      </c>
      <c r="CL15" s="56">
        <v>5</v>
      </c>
      <c r="CM15" s="56">
        <v>19</v>
      </c>
      <c r="CN15" s="56">
        <v>66</v>
      </c>
      <c r="CO15" s="56">
        <v>18</v>
      </c>
      <c r="CP15" s="57">
        <v>5.9</v>
      </c>
      <c r="CQ15" s="57">
        <v>124.2</v>
      </c>
      <c r="CR15" s="57">
        <v>4.3499999999999996</v>
      </c>
      <c r="CS15" s="57">
        <v>39.5</v>
      </c>
      <c r="CT15" s="56">
        <v>59</v>
      </c>
      <c r="CU15" s="56">
        <v>3193</v>
      </c>
      <c r="CV15" s="56">
        <v>4</v>
      </c>
      <c r="CW15" s="56"/>
      <c r="CX15" s="58">
        <v>23</v>
      </c>
      <c r="CY15" s="55">
        <v>400</v>
      </c>
      <c r="CZ15" s="56">
        <v>782</v>
      </c>
      <c r="DA15" s="56">
        <v>1</v>
      </c>
      <c r="DB15" s="56">
        <v>4</v>
      </c>
      <c r="DC15" s="56">
        <v>87</v>
      </c>
      <c r="DD15" s="56">
        <v>28</v>
      </c>
      <c r="DE15" s="57">
        <v>4.5999999999999996</v>
      </c>
      <c r="DF15" s="57">
        <v>108.7</v>
      </c>
      <c r="DG15" s="57">
        <v>3.59</v>
      </c>
      <c r="DH15" s="57">
        <v>39.5</v>
      </c>
      <c r="DI15" s="56">
        <v>57</v>
      </c>
      <c r="DJ15" s="56">
        <v>1065</v>
      </c>
      <c r="DK15" s="56">
        <v>12</v>
      </c>
      <c r="DL15" s="56"/>
      <c r="DM15" s="58">
        <v>6</v>
      </c>
      <c r="DN15" s="126"/>
      <c r="DO15" s="11"/>
      <c r="DP15" s="42"/>
    </row>
    <row r="16" spans="1:123" x14ac:dyDescent="0.2">
      <c r="A16" s="33">
        <v>14</v>
      </c>
      <c r="B16" s="34" t="s">
        <v>140</v>
      </c>
      <c r="C16" s="116">
        <v>5.0722222222222229</v>
      </c>
      <c r="D16" s="117" t="s">
        <v>412</v>
      </c>
      <c r="E16" s="37">
        <v>8</v>
      </c>
      <c r="F16" s="118">
        <v>35917</v>
      </c>
      <c r="G16" s="119">
        <v>27.002739726027396</v>
      </c>
      <c r="H16" s="39" t="s">
        <v>395</v>
      </c>
      <c r="I16" s="119">
        <v>23.008219178082193</v>
      </c>
      <c r="J16" s="120">
        <v>70</v>
      </c>
      <c r="K16" s="120">
        <v>201</v>
      </c>
      <c r="L16" s="120">
        <v>4.3499999999999996</v>
      </c>
      <c r="M16" s="40">
        <v>194</v>
      </c>
      <c r="N16" s="121">
        <v>0</v>
      </c>
      <c r="O16" s="122">
        <v>5.8971141781681308E-2</v>
      </c>
      <c r="P16" s="122">
        <v>0.22255892255892257</v>
      </c>
      <c r="Q16" s="122">
        <v>0.17591789534547558</v>
      </c>
      <c r="R16" s="122">
        <v>0.22040112141470777</v>
      </c>
      <c r="S16" s="42">
        <v>0.22148002198681516</v>
      </c>
      <c r="T16" s="42">
        <v>0.14396201429142985</v>
      </c>
      <c r="U16" s="42">
        <v>2.1122510561255279E-2</v>
      </c>
      <c r="V16" s="42">
        <v>6.6695727986050571E-2</v>
      </c>
      <c r="W16" s="42">
        <v>6.6695727986050571E-2</v>
      </c>
      <c r="X16" s="43">
        <v>4.3352223190932876E-2</v>
      </c>
      <c r="Y16" s="44">
        <v>20.347945205479451</v>
      </c>
      <c r="Z16" s="45">
        <v>112.27137079521074</v>
      </c>
      <c r="AA16" s="45">
        <v>28.837346938775511</v>
      </c>
      <c r="AB16" s="45">
        <v>0.29078014184397161</v>
      </c>
      <c r="AC16" s="45">
        <v>6.2</v>
      </c>
      <c r="AD16" s="45">
        <v>120.8</v>
      </c>
      <c r="AE16" s="45">
        <v>4.04</v>
      </c>
      <c r="AF16" s="46">
        <v>43.4</v>
      </c>
      <c r="AG16" s="123">
        <v>1</v>
      </c>
      <c r="AH16" s="49">
        <v>5</v>
      </c>
      <c r="AI16" s="49">
        <v>4</v>
      </c>
      <c r="AJ16" s="49">
        <v>9</v>
      </c>
      <c r="AK16" s="49">
        <v>8</v>
      </c>
      <c r="AL16" s="49">
        <v>4</v>
      </c>
      <c r="AM16" s="49">
        <v>6</v>
      </c>
      <c r="AN16" s="49">
        <v>5</v>
      </c>
      <c r="AO16" s="49">
        <v>2</v>
      </c>
      <c r="AP16" s="124">
        <v>0</v>
      </c>
      <c r="AQ16" s="55">
        <v>0</v>
      </c>
      <c r="AR16" s="56">
        <v>2326</v>
      </c>
      <c r="AS16" s="56">
        <v>0</v>
      </c>
      <c r="AT16" s="56">
        <v>21</v>
      </c>
      <c r="AU16" s="56">
        <v>0</v>
      </c>
      <c r="AV16" s="56">
        <v>0</v>
      </c>
      <c r="AW16" s="57">
        <v>0</v>
      </c>
      <c r="AX16" s="57">
        <v>0</v>
      </c>
      <c r="AY16" s="57">
        <v>0</v>
      </c>
      <c r="AZ16" s="57">
        <v>0</v>
      </c>
      <c r="BA16" s="56">
        <v>0</v>
      </c>
      <c r="BB16" s="56">
        <v>2308</v>
      </c>
      <c r="BC16" s="56">
        <v>0</v>
      </c>
      <c r="BD16" s="56"/>
      <c r="BE16" s="58">
        <v>12</v>
      </c>
      <c r="BF16" s="55">
        <v>257</v>
      </c>
      <c r="BG16" s="56">
        <v>2204</v>
      </c>
      <c r="BH16" s="56">
        <v>4</v>
      </c>
      <c r="BI16" s="56">
        <v>27</v>
      </c>
      <c r="BJ16" s="56">
        <v>42</v>
      </c>
      <c r="BK16" s="56">
        <v>9</v>
      </c>
      <c r="BL16" s="57">
        <v>6.1</v>
      </c>
      <c r="BM16" s="57">
        <v>92.4</v>
      </c>
      <c r="BN16" s="57">
        <v>4.62</v>
      </c>
      <c r="BO16" s="57">
        <v>49</v>
      </c>
      <c r="BP16" s="56">
        <v>25</v>
      </c>
      <c r="BQ16" s="56">
        <v>2578</v>
      </c>
      <c r="BR16" s="56">
        <v>3</v>
      </c>
      <c r="BS16" s="56"/>
      <c r="BT16" s="58">
        <v>16</v>
      </c>
      <c r="BU16" s="55">
        <v>973</v>
      </c>
      <c r="BV16" s="56">
        <v>3062</v>
      </c>
      <c r="BW16" s="56">
        <v>13</v>
      </c>
      <c r="BX16" s="56">
        <v>31</v>
      </c>
      <c r="BY16" s="56">
        <v>145</v>
      </c>
      <c r="BZ16" s="56">
        <v>37</v>
      </c>
      <c r="CA16" s="57">
        <v>6.7</v>
      </c>
      <c r="CB16" s="57">
        <v>125.1</v>
      </c>
      <c r="CC16" s="57">
        <v>4.59</v>
      </c>
      <c r="CD16" s="57">
        <v>50.1</v>
      </c>
      <c r="CE16" s="56">
        <v>349</v>
      </c>
      <c r="CF16" s="56">
        <v>2878</v>
      </c>
      <c r="CG16" s="56">
        <v>8</v>
      </c>
      <c r="CH16" s="56"/>
      <c r="CI16" s="58">
        <v>27</v>
      </c>
      <c r="CJ16" s="55">
        <v>1147</v>
      </c>
      <c r="CK16" s="56">
        <v>3604</v>
      </c>
      <c r="CL16" s="56">
        <v>16</v>
      </c>
      <c r="CM16" s="56">
        <v>42</v>
      </c>
      <c r="CN16" s="56">
        <v>198</v>
      </c>
      <c r="CO16" s="56">
        <v>56</v>
      </c>
      <c r="CP16" s="57">
        <v>5.8</v>
      </c>
      <c r="CQ16" s="57">
        <v>115</v>
      </c>
      <c r="CR16" s="57">
        <v>3.8</v>
      </c>
      <c r="CS16" s="57">
        <v>28.3</v>
      </c>
      <c r="CT16" s="56">
        <v>70</v>
      </c>
      <c r="CU16" s="56">
        <v>3314</v>
      </c>
      <c r="CV16" s="56">
        <v>10</v>
      </c>
      <c r="CW16" s="56"/>
      <c r="CX16" s="58">
        <v>27</v>
      </c>
      <c r="CY16" s="55">
        <v>869</v>
      </c>
      <c r="CZ16" s="56">
        <v>2343</v>
      </c>
      <c r="DA16" s="56">
        <v>8</v>
      </c>
      <c r="DB16" s="56">
        <v>25</v>
      </c>
      <c r="DC16" s="56">
        <v>141</v>
      </c>
      <c r="DD16" s="56">
        <v>41</v>
      </c>
      <c r="DE16" s="57">
        <v>6.2</v>
      </c>
      <c r="DF16" s="57">
        <v>120.8</v>
      </c>
      <c r="DG16" s="57">
        <v>4.04</v>
      </c>
      <c r="DH16" s="57">
        <v>43.4</v>
      </c>
      <c r="DI16" s="56">
        <v>153</v>
      </c>
      <c r="DJ16" s="56">
        <v>2294</v>
      </c>
      <c r="DK16" s="56">
        <v>16</v>
      </c>
      <c r="DL16" s="56"/>
      <c r="DM16" s="58">
        <v>20</v>
      </c>
      <c r="DN16" s="126"/>
      <c r="DO16" s="11"/>
      <c r="DP16" s="42"/>
    </row>
    <row r="17" spans="1:117" x14ac:dyDescent="0.2">
      <c r="A17" s="33">
        <v>15</v>
      </c>
      <c r="B17" s="34" t="s">
        <v>154</v>
      </c>
      <c r="C17" s="116">
        <v>4.7222222222222223</v>
      </c>
      <c r="D17" s="117" t="s">
        <v>451</v>
      </c>
      <c r="E17" s="37">
        <v>3</v>
      </c>
      <c r="F17" s="118">
        <v>35835</v>
      </c>
      <c r="G17" s="119">
        <v>27.227397260273971</v>
      </c>
      <c r="H17" s="39" t="s">
        <v>395</v>
      </c>
      <c r="I17" s="119">
        <v>23.232876712328768</v>
      </c>
      <c r="J17" s="120">
        <v>71</v>
      </c>
      <c r="K17" s="120">
        <v>209</v>
      </c>
      <c r="L17" s="120">
        <v>4.32</v>
      </c>
      <c r="M17" s="40">
        <v>119</v>
      </c>
      <c r="N17" s="121">
        <v>2.9452460960664163E-2</v>
      </c>
      <c r="O17" s="122">
        <v>0</v>
      </c>
      <c r="P17" s="122">
        <v>3.483309143686502E-2</v>
      </c>
      <c r="Q17" s="122">
        <v>2.1295013850415514E-2</v>
      </c>
      <c r="R17" s="122">
        <v>6.8945760122230706E-2</v>
      </c>
      <c r="S17" s="42">
        <v>6.8945760122230706E-2</v>
      </c>
      <c r="T17" s="42">
        <v>6.2051184110007637E-2</v>
      </c>
      <c r="U17" s="42">
        <v>1.9767729182110206E-3</v>
      </c>
      <c r="V17" s="42">
        <v>7.5966850828729279E-3</v>
      </c>
      <c r="W17" s="42">
        <v>7.5966850828729279E-3</v>
      </c>
      <c r="X17" s="43">
        <v>6.8370165745856356E-3</v>
      </c>
      <c r="Y17" s="44" t="s">
        <v>435</v>
      </c>
      <c r="Z17" s="45">
        <v>120.01659315192089</v>
      </c>
      <c r="AA17" s="45">
        <v>29.146399523903987</v>
      </c>
      <c r="AB17" s="45">
        <v>0.14754098360655737</v>
      </c>
      <c r="AC17" s="45">
        <v>7.2</v>
      </c>
      <c r="AD17" s="45">
        <v>51.7</v>
      </c>
      <c r="AE17" s="45">
        <v>3.31</v>
      </c>
      <c r="AF17" s="46">
        <v>49</v>
      </c>
      <c r="AG17" s="123">
        <v>0</v>
      </c>
      <c r="AH17" s="49">
        <v>0</v>
      </c>
      <c r="AI17" s="49">
        <v>0</v>
      </c>
      <c r="AJ17" s="49">
        <v>10</v>
      </c>
      <c r="AK17" s="49">
        <v>1</v>
      </c>
      <c r="AL17" s="49">
        <v>7</v>
      </c>
      <c r="AM17" s="49">
        <v>0</v>
      </c>
      <c r="AN17" s="49">
        <v>1</v>
      </c>
      <c r="AO17" s="49">
        <v>4</v>
      </c>
      <c r="AP17" s="124">
        <v>1</v>
      </c>
      <c r="AQ17" s="55">
        <v>133</v>
      </c>
      <c r="AR17" s="56">
        <v>1953</v>
      </c>
      <c r="AS17" s="56">
        <v>0</v>
      </c>
      <c r="AT17" s="56">
        <v>18</v>
      </c>
      <c r="AU17" s="56">
        <v>27</v>
      </c>
      <c r="AV17" s="56">
        <v>6</v>
      </c>
      <c r="AW17" s="57">
        <v>4.9000000000000004</v>
      </c>
      <c r="AX17" s="57">
        <v>59.5</v>
      </c>
      <c r="AY17" s="57">
        <v>2.78</v>
      </c>
      <c r="AZ17" s="57">
        <v>0</v>
      </c>
      <c r="BA17" s="56">
        <v>16</v>
      </c>
      <c r="BB17" s="56">
        <v>3106</v>
      </c>
      <c r="BC17" s="56">
        <v>1</v>
      </c>
      <c r="BD17" s="56"/>
      <c r="BE17" s="58">
        <v>21</v>
      </c>
      <c r="BF17" s="55">
        <v>0</v>
      </c>
      <c r="BG17" s="56">
        <v>1470</v>
      </c>
      <c r="BH17" s="56">
        <v>0</v>
      </c>
      <c r="BI17" s="56">
        <v>16</v>
      </c>
      <c r="BJ17" s="56">
        <v>0</v>
      </c>
      <c r="BK17" s="56">
        <v>0</v>
      </c>
      <c r="BL17" s="57">
        <v>0</v>
      </c>
      <c r="BM17" s="57">
        <v>0</v>
      </c>
      <c r="BN17" s="57">
        <v>0</v>
      </c>
      <c r="BO17" s="57">
        <v>0</v>
      </c>
      <c r="BP17" s="56">
        <v>0</v>
      </c>
      <c r="BQ17" s="56">
        <v>3548</v>
      </c>
      <c r="BR17" s="56">
        <v>0</v>
      </c>
      <c r="BS17" s="56"/>
      <c r="BT17" s="58">
        <v>27</v>
      </c>
      <c r="BU17" s="55">
        <v>157</v>
      </c>
      <c r="BV17" s="56">
        <v>1691</v>
      </c>
      <c r="BW17" s="56">
        <v>0</v>
      </c>
      <c r="BX17" s="56">
        <v>20</v>
      </c>
      <c r="BY17" s="56">
        <v>39</v>
      </c>
      <c r="BZ17" s="56">
        <v>16</v>
      </c>
      <c r="CA17" s="57">
        <v>4</v>
      </c>
      <c r="CB17" s="57">
        <v>137.1</v>
      </c>
      <c r="CC17" s="57">
        <v>3.31</v>
      </c>
      <c r="CD17" s="57">
        <v>15.3</v>
      </c>
      <c r="CE17" s="56">
        <v>11</v>
      </c>
      <c r="CF17" s="56">
        <v>3132</v>
      </c>
      <c r="CG17" s="56">
        <v>1</v>
      </c>
      <c r="CH17" s="56"/>
      <c r="CI17" s="58">
        <v>20</v>
      </c>
      <c r="CJ17" s="55">
        <v>115</v>
      </c>
      <c r="CK17" s="56">
        <v>1729</v>
      </c>
      <c r="CL17" s="56">
        <v>0</v>
      </c>
      <c r="CM17" s="56">
        <v>22</v>
      </c>
      <c r="CN17" s="56">
        <v>16</v>
      </c>
      <c r="CO17" s="56">
        <v>3</v>
      </c>
      <c r="CP17" s="57">
        <v>7.2</v>
      </c>
      <c r="CQ17" s="57">
        <v>47.4</v>
      </c>
      <c r="CR17" s="57">
        <v>2.69</v>
      </c>
      <c r="CS17" s="57">
        <v>32.200000000000003</v>
      </c>
      <c r="CT17" s="56">
        <v>8</v>
      </c>
      <c r="CU17" s="56">
        <v>4047</v>
      </c>
      <c r="CV17" s="56">
        <v>1</v>
      </c>
      <c r="CW17" s="56"/>
      <c r="CX17" s="58">
        <v>29</v>
      </c>
      <c r="CY17" s="55">
        <v>339</v>
      </c>
      <c r="CZ17" s="56">
        <v>2340</v>
      </c>
      <c r="DA17" s="56">
        <v>4</v>
      </c>
      <c r="DB17" s="56">
        <v>31</v>
      </c>
      <c r="DC17" s="56">
        <v>61</v>
      </c>
      <c r="DD17" s="56">
        <v>9</v>
      </c>
      <c r="DE17" s="57">
        <v>5.6</v>
      </c>
      <c r="DF17" s="57">
        <v>51.7</v>
      </c>
      <c r="DG17" s="57">
        <v>3.31</v>
      </c>
      <c r="DH17" s="57">
        <v>49</v>
      </c>
      <c r="DI17" s="56">
        <v>22</v>
      </c>
      <c r="DJ17" s="56">
        <v>2896</v>
      </c>
      <c r="DK17" s="56">
        <v>3</v>
      </c>
      <c r="DL17" s="56"/>
      <c r="DM17" s="58">
        <v>20</v>
      </c>
    </row>
    <row r="18" spans="1:117" x14ac:dyDescent="0.2">
      <c r="A18" s="33">
        <v>16</v>
      </c>
      <c r="B18" s="34" t="s">
        <v>330</v>
      </c>
      <c r="C18" s="116">
        <v>4.5999999999999996</v>
      </c>
      <c r="D18" s="117" t="s">
        <v>467</v>
      </c>
      <c r="E18" s="37">
        <v>5</v>
      </c>
      <c r="F18" s="118">
        <v>35992</v>
      </c>
      <c r="G18" s="119">
        <v>26.797260273972604</v>
      </c>
      <c r="H18" s="39" t="s">
        <v>395</v>
      </c>
      <c r="I18" s="119">
        <v>22.802739726027397</v>
      </c>
      <c r="J18" s="120">
        <v>69</v>
      </c>
      <c r="K18" s="120">
        <v>189</v>
      </c>
      <c r="L18" s="120">
        <v>4.59</v>
      </c>
      <c r="M18" s="40">
        <v>211</v>
      </c>
      <c r="N18" s="121">
        <v>0</v>
      </c>
      <c r="O18" s="122">
        <v>1.2264784946236559E-2</v>
      </c>
      <c r="P18" s="122">
        <v>4.9670982806198256E-2</v>
      </c>
      <c r="Q18" s="122">
        <v>0.1900164338537387</v>
      </c>
      <c r="R18" s="122">
        <v>0.25965463108320253</v>
      </c>
      <c r="S18" s="42">
        <v>0.25965463108320253</v>
      </c>
      <c r="T18" s="42">
        <v>0.22070643642072213</v>
      </c>
      <c r="U18" s="42">
        <v>0.19373776908023482</v>
      </c>
      <c r="V18" s="42">
        <v>0.10120942075111394</v>
      </c>
      <c r="W18" s="42">
        <v>0.14747359491567438</v>
      </c>
      <c r="X18" s="43">
        <v>0.12535255567832324</v>
      </c>
      <c r="Y18" s="44">
        <v>21.139726027397259</v>
      </c>
      <c r="Z18" s="45">
        <v>85.161059847711627</v>
      </c>
      <c r="AA18" s="45">
        <v>27.907372400756142</v>
      </c>
      <c r="AB18" s="45">
        <v>0.27272727272727271</v>
      </c>
      <c r="AC18" s="45">
        <v>5.0999999999999996</v>
      </c>
      <c r="AD18" s="45">
        <v>91.5</v>
      </c>
      <c r="AE18" s="45">
        <v>3.36</v>
      </c>
      <c r="AF18" s="46">
        <v>47.4</v>
      </c>
      <c r="AG18" s="123">
        <v>4</v>
      </c>
      <c r="AH18" s="49">
        <v>9</v>
      </c>
      <c r="AI18" s="49">
        <v>3</v>
      </c>
      <c r="AJ18" s="49">
        <v>1</v>
      </c>
      <c r="AK18" s="49">
        <v>7</v>
      </c>
      <c r="AL18" s="49">
        <v>0</v>
      </c>
      <c r="AM18" s="49">
        <v>3</v>
      </c>
      <c r="AN18" s="49">
        <v>1</v>
      </c>
      <c r="AO18" s="49">
        <v>2</v>
      </c>
      <c r="AP18" s="124">
        <v>0</v>
      </c>
      <c r="AQ18" s="55">
        <v>0</v>
      </c>
      <c r="AR18" s="56">
        <v>1011</v>
      </c>
      <c r="AS18" s="56">
        <v>0</v>
      </c>
      <c r="AT18" s="56">
        <v>13</v>
      </c>
      <c r="AU18" s="56">
        <v>0</v>
      </c>
      <c r="AV18" s="56">
        <v>0</v>
      </c>
      <c r="AW18" s="57">
        <v>0</v>
      </c>
      <c r="AX18" s="57">
        <v>0</v>
      </c>
      <c r="AY18" s="57">
        <v>0</v>
      </c>
      <c r="AZ18" s="57">
        <v>0</v>
      </c>
      <c r="BA18" s="56">
        <v>0</v>
      </c>
      <c r="BB18" s="56">
        <v>3547</v>
      </c>
      <c r="BC18" s="56">
        <v>0</v>
      </c>
      <c r="BD18" s="56"/>
      <c r="BE18" s="58">
        <v>22</v>
      </c>
      <c r="BF18" s="55">
        <v>75</v>
      </c>
      <c r="BG18" s="56">
        <v>1474</v>
      </c>
      <c r="BH18" s="56">
        <v>1</v>
      </c>
      <c r="BI18" s="56">
        <v>19</v>
      </c>
      <c r="BJ18" s="56">
        <v>10</v>
      </c>
      <c r="BK18" s="56">
        <v>6</v>
      </c>
      <c r="BL18" s="57">
        <v>7.5</v>
      </c>
      <c r="BM18" s="57">
        <v>220</v>
      </c>
      <c r="BN18" s="57">
        <v>4.4000000000000004</v>
      </c>
      <c r="BO18" s="57">
        <v>60</v>
      </c>
      <c r="BP18" s="56">
        <v>-2</v>
      </c>
      <c r="BQ18" s="56">
        <v>4478</v>
      </c>
      <c r="BR18" s="56">
        <v>2</v>
      </c>
      <c r="BS18" s="56"/>
      <c r="BT18" s="58">
        <v>31</v>
      </c>
      <c r="BU18" s="55">
        <v>27</v>
      </c>
      <c r="BV18" s="56">
        <v>1858</v>
      </c>
      <c r="BW18" s="56">
        <v>0</v>
      </c>
      <c r="BX18" s="56">
        <v>20</v>
      </c>
      <c r="BY18" s="56">
        <v>5</v>
      </c>
      <c r="BZ18" s="56">
        <v>0</v>
      </c>
      <c r="CA18" s="57">
        <v>5.4</v>
      </c>
      <c r="CB18" s="57">
        <v>19.2</v>
      </c>
      <c r="CC18" s="57">
        <v>1.2</v>
      </c>
      <c r="CD18" s="57">
        <v>0</v>
      </c>
      <c r="CE18" s="56">
        <v>207</v>
      </c>
      <c r="CF18" s="56">
        <v>2853</v>
      </c>
      <c r="CG18" s="56">
        <v>4</v>
      </c>
      <c r="CH18" s="56"/>
      <c r="CI18" s="58">
        <v>13</v>
      </c>
      <c r="CJ18" s="55">
        <v>331</v>
      </c>
      <c r="CK18" s="56">
        <v>1802</v>
      </c>
      <c r="CL18" s="56">
        <v>1</v>
      </c>
      <c r="CM18" s="56">
        <v>18</v>
      </c>
      <c r="CN18" s="56">
        <v>87</v>
      </c>
      <c r="CO18" s="56">
        <v>21</v>
      </c>
      <c r="CP18" s="57">
        <v>3.8</v>
      </c>
      <c r="CQ18" s="57">
        <v>86.2</v>
      </c>
      <c r="CR18" s="57">
        <v>3.11</v>
      </c>
      <c r="CS18" s="57">
        <v>47.4</v>
      </c>
      <c r="CT18" s="56">
        <v>594</v>
      </c>
      <c r="CU18" s="56">
        <v>3066</v>
      </c>
      <c r="CV18" s="56">
        <v>54</v>
      </c>
      <c r="CW18" s="56"/>
      <c r="CX18" s="58">
        <v>22</v>
      </c>
      <c r="CY18" s="55">
        <v>668</v>
      </c>
      <c r="CZ18" s="56">
        <v>1614</v>
      </c>
      <c r="DA18" s="56">
        <v>5</v>
      </c>
      <c r="DB18" s="56">
        <v>13</v>
      </c>
      <c r="DC18" s="56">
        <v>132</v>
      </c>
      <c r="DD18" s="56">
        <v>36</v>
      </c>
      <c r="DE18" s="57">
        <v>5.0999999999999996</v>
      </c>
      <c r="DF18" s="57">
        <v>91.5</v>
      </c>
      <c r="DG18" s="57">
        <v>3.36</v>
      </c>
      <c r="DH18" s="57">
        <v>26.3</v>
      </c>
      <c r="DI18" s="56">
        <v>159</v>
      </c>
      <c r="DJ18" s="56">
        <v>1571</v>
      </c>
      <c r="DK18" s="56">
        <v>22</v>
      </c>
      <c r="DL18" s="56"/>
      <c r="DM18" s="58">
        <v>18</v>
      </c>
    </row>
    <row r="19" spans="1:117" x14ac:dyDescent="0.2">
      <c r="A19" s="33">
        <v>17</v>
      </c>
      <c r="B19" s="34" t="s">
        <v>149</v>
      </c>
      <c r="C19" s="116">
        <v>4.3055555555555554</v>
      </c>
      <c r="D19" s="117" t="s">
        <v>425</v>
      </c>
      <c r="E19" s="37">
        <v>2</v>
      </c>
      <c r="F19" s="118">
        <v>35708</v>
      </c>
      <c r="G19" s="119">
        <v>27.575342465753426</v>
      </c>
      <c r="H19" s="39" t="s">
        <v>395</v>
      </c>
      <c r="I19" s="119">
        <v>23.580821917808219</v>
      </c>
      <c r="J19" s="120">
        <v>71</v>
      </c>
      <c r="K19" s="120">
        <v>211</v>
      </c>
      <c r="L19" s="120">
        <v>4.5199999999999996</v>
      </c>
      <c r="M19" s="40">
        <v>202</v>
      </c>
      <c r="N19" s="121">
        <v>0.12690079652425779</v>
      </c>
      <c r="O19" s="122">
        <v>0.17522974101921471</v>
      </c>
      <c r="P19" s="122">
        <v>0.10471300201723822</v>
      </c>
      <c r="Q19" s="122">
        <v>0</v>
      </c>
      <c r="R19" s="122">
        <v>6.9838498472282851E-2</v>
      </c>
      <c r="S19" s="42">
        <v>0.12253411974574878</v>
      </c>
      <c r="T19" s="42">
        <v>0.12253411974574878</v>
      </c>
      <c r="U19" s="42">
        <v>0</v>
      </c>
      <c r="V19" s="42">
        <v>5.7922769640479363E-2</v>
      </c>
      <c r="W19" s="42">
        <v>5.7922769640479363E-2</v>
      </c>
      <c r="X19" s="43">
        <v>5.7922769640479363E-2</v>
      </c>
      <c r="Y19" s="44">
        <v>19.917808219178081</v>
      </c>
      <c r="Z19" s="45">
        <v>101.10175901589727</v>
      </c>
      <c r="AA19" s="45">
        <v>29.425312438008334</v>
      </c>
      <c r="AB19" s="45">
        <v>0.3125</v>
      </c>
      <c r="AC19" s="45">
        <v>4.5999999999999996</v>
      </c>
      <c r="AD19" s="45">
        <v>68.3</v>
      </c>
      <c r="AE19" s="45">
        <v>2.44</v>
      </c>
      <c r="AF19" s="46">
        <v>21.9</v>
      </c>
      <c r="AG19" s="123">
        <v>1</v>
      </c>
      <c r="AH19" s="49">
        <v>6</v>
      </c>
      <c r="AI19" s="49">
        <v>5</v>
      </c>
      <c r="AJ19" s="49">
        <v>6</v>
      </c>
      <c r="AK19" s="49">
        <v>8</v>
      </c>
      <c r="AL19" s="49">
        <v>0</v>
      </c>
      <c r="AM19" s="49">
        <v>1</v>
      </c>
      <c r="AN19" s="49">
        <v>0</v>
      </c>
      <c r="AO19" s="49">
        <v>2</v>
      </c>
      <c r="AP19" s="124">
        <v>0</v>
      </c>
      <c r="AQ19" s="55">
        <v>614</v>
      </c>
      <c r="AR19" s="56">
        <v>2768</v>
      </c>
      <c r="AS19" s="56">
        <v>4</v>
      </c>
      <c r="AT19" s="56">
        <v>41</v>
      </c>
      <c r="AU19" s="56">
        <v>88</v>
      </c>
      <c r="AV19" s="56">
        <v>28</v>
      </c>
      <c r="AW19" s="57">
        <v>7</v>
      </c>
      <c r="AX19" s="57">
        <v>132.4</v>
      </c>
      <c r="AY19" s="57">
        <v>4.1500000000000004</v>
      </c>
      <c r="AZ19" s="57">
        <v>52.1</v>
      </c>
      <c r="BA19" s="56">
        <v>87</v>
      </c>
      <c r="BB19" s="56">
        <v>2756</v>
      </c>
      <c r="BC19" s="56">
        <v>6</v>
      </c>
      <c r="BD19" s="56"/>
      <c r="BE19" s="58">
        <v>20</v>
      </c>
      <c r="BF19" s="55">
        <v>682</v>
      </c>
      <c r="BG19" s="56">
        <v>2562</v>
      </c>
      <c r="BH19" s="56">
        <v>6</v>
      </c>
      <c r="BI19" s="56">
        <v>33</v>
      </c>
      <c r="BJ19" s="56">
        <v>135</v>
      </c>
      <c r="BK19" s="56">
        <v>34</v>
      </c>
      <c r="BL19" s="57">
        <v>5.0999999999999996</v>
      </c>
      <c r="BM19" s="57">
        <v>92.2</v>
      </c>
      <c r="BN19" s="57">
        <v>3.57</v>
      </c>
      <c r="BO19" s="57">
        <v>43.7</v>
      </c>
      <c r="BP19" s="56">
        <v>157</v>
      </c>
      <c r="BQ19" s="56">
        <v>2226</v>
      </c>
      <c r="BR19" s="56">
        <v>16</v>
      </c>
      <c r="BS19" s="56"/>
      <c r="BT19" s="58">
        <v>9</v>
      </c>
      <c r="BU19" s="55">
        <v>423</v>
      </c>
      <c r="BV19" s="56">
        <v>2649</v>
      </c>
      <c r="BW19" s="56">
        <v>4</v>
      </c>
      <c r="BX19" s="56">
        <v>26</v>
      </c>
      <c r="BY19" s="56">
        <v>81</v>
      </c>
      <c r="BZ19" s="56">
        <v>15</v>
      </c>
      <c r="CA19" s="57">
        <v>5.2</v>
      </c>
      <c r="CB19" s="57">
        <v>85.6</v>
      </c>
      <c r="CC19" s="57">
        <v>3.85</v>
      </c>
      <c r="CD19" s="57">
        <v>47.3</v>
      </c>
      <c r="CE19" s="56">
        <v>148</v>
      </c>
      <c r="CF19" s="56">
        <v>2804</v>
      </c>
      <c r="CG19" s="56">
        <v>7</v>
      </c>
      <c r="CH19" s="56"/>
      <c r="CI19" s="58">
        <v>24</v>
      </c>
      <c r="CJ19" s="55">
        <v>0</v>
      </c>
      <c r="CK19" s="56">
        <v>1959</v>
      </c>
      <c r="CL19" s="56">
        <v>0</v>
      </c>
      <c r="CM19" s="56">
        <v>26</v>
      </c>
      <c r="CN19" s="56">
        <v>0</v>
      </c>
      <c r="CO19" s="56">
        <v>0</v>
      </c>
      <c r="CP19" s="57">
        <v>0</v>
      </c>
      <c r="CQ19" s="57">
        <v>0</v>
      </c>
      <c r="CR19" s="57">
        <v>0</v>
      </c>
      <c r="CS19" s="57">
        <v>0</v>
      </c>
      <c r="CT19" s="56">
        <v>0</v>
      </c>
      <c r="CU19" s="56">
        <v>3261</v>
      </c>
      <c r="CV19" s="56">
        <v>0</v>
      </c>
      <c r="CW19" s="56"/>
      <c r="CX19" s="58">
        <v>25</v>
      </c>
      <c r="CY19" s="55">
        <v>73</v>
      </c>
      <c r="CZ19" s="56">
        <v>789</v>
      </c>
      <c r="DA19" s="56">
        <v>1</v>
      </c>
      <c r="DB19" s="56">
        <v>12</v>
      </c>
      <c r="DC19" s="56">
        <v>16</v>
      </c>
      <c r="DD19" s="56">
        <v>5</v>
      </c>
      <c r="DE19" s="57">
        <v>4.5999999999999996</v>
      </c>
      <c r="DF19" s="57">
        <v>68.3</v>
      </c>
      <c r="DG19" s="57">
        <v>2.44</v>
      </c>
      <c r="DH19" s="57">
        <v>21.9</v>
      </c>
      <c r="DI19" s="56">
        <v>87</v>
      </c>
      <c r="DJ19" s="56">
        <v>1502</v>
      </c>
      <c r="DK19" s="56">
        <v>9</v>
      </c>
      <c r="DL19" s="56"/>
      <c r="DM19" s="58">
        <v>9</v>
      </c>
    </row>
    <row r="20" spans="1:117" x14ac:dyDescent="0.2">
      <c r="A20" s="33">
        <v>18</v>
      </c>
      <c r="B20" s="34" t="s">
        <v>337</v>
      </c>
      <c r="C20" s="116">
        <v>4.2166666666666668</v>
      </c>
      <c r="D20" s="117" t="s">
        <v>476</v>
      </c>
      <c r="E20" s="37">
        <v>4</v>
      </c>
      <c r="F20" s="118">
        <v>36209</v>
      </c>
      <c r="G20" s="119">
        <v>26.202739726027396</v>
      </c>
      <c r="H20" s="39" t="s">
        <v>395</v>
      </c>
      <c r="I20" s="119">
        <v>22.208219178082192</v>
      </c>
      <c r="J20" s="120">
        <v>71</v>
      </c>
      <c r="K20" s="120">
        <v>218</v>
      </c>
      <c r="L20" s="120">
        <v>4.42</v>
      </c>
      <c r="M20" s="40">
        <v>0</v>
      </c>
      <c r="N20" s="121">
        <v>0</v>
      </c>
      <c r="O20" s="122">
        <v>2.0191923230707717E-2</v>
      </c>
      <c r="P20" s="122">
        <v>0.20743268866135761</v>
      </c>
      <c r="Q20" s="122">
        <v>0.21284125379170879</v>
      </c>
      <c r="R20" s="122">
        <v>0.18092499400910617</v>
      </c>
      <c r="S20" s="42">
        <v>0.19688312390040746</v>
      </c>
      <c r="T20" s="42">
        <v>0.17719481151036673</v>
      </c>
      <c r="U20" s="42">
        <v>9.0148698884758363E-2</v>
      </c>
      <c r="V20" s="42">
        <v>3.3074724377296853E-2</v>
      </c>
      <c r="W20" s="42">
        <v>6.1611711631027605E-2</v>
      </c>
      <c r="X20" s="43">
        <v>5.5450540467924844E-2</v>
      </c>
      <c r="Y20" s="44">
        <v>19.547945205479451</v>
      </c>
      <c r="Z20" s="45">
        <v>114.23453333410025</v>
      </c>
      <c r="AA20" s="45">
        <v>30.401507637373538</v>
      </c>
      <c r="AB20" s="45">
        <v>0.21604938271604937</v>
      </c>
      <c r="AC20" s="45">
        <v>4.2</v>
      </c>
      <c r="AD20" s="45">
        <v>72.8</v>
      </c>
      <c r="AE20" s="45">
        <v>3.28</v>
      </c>
      <c r="AF20" s="46">
        <v>41.1</v>
      </c>
      <c r="AG20" s="123">
        <v>3</v>
      </c>
      <c r="AH20" s="49">
        <v>6</v>
      </c>
      <c r="AI20" s="49">
        <v>6</v>
      </c>
      <c r="AJ20" s="49">
        <v>10</v>
      </c>
      <c r="AK20" s="49">
        <v>4</v>
      </c>
      <c r="AL20" s="49">
        <v>0</v>
      </c>
      <c r="AM20" s="49">
        <v>1</v>
      </c>
      <c r="AN20" s="49">
        <v>1</v>
      </c>
      <c r="AO20" s="49">
        <v>0</v>
      </c>
      <c r="AP20" s="124">
        <v>0</v>
      </c>
      <c r="AQ20" s="55">
        <v>0</v>
      </c>
      <c r="AR20" s="56">
        <v>1843</v>
      </c>
      <c r="AS20" s="56">
        <v>0</v>
      </c>
      <c r="AT20" s="56">
        <v>19</v>
      </c>
      <c r="AU20" s="56">
        <v>0</v>
      </c>
      <c r="AV20" s="56">
        <v>0</v>
      </c>
      <c r="AW20" s="57">
        <v>0</v>
      </c>
      <c r="AX20" s="57">
        <v>0</v>
      </c>
      <c r="AY20" s="57">
        <v>0</v>
      </c>
      <c r="AZ20" s="57">
        <v>0</v>
      </c>
      <c r="BA20" s="56">
        <v>0</v>
      </c>
      <c r="BB20" s="56">
        <v>2877</v>
      </c>
      <c r="BC20" s="56">
        <v>0</v>
      </c>
      <c r="BD20" s="56"/>
      <c r="BE20" s="58">
        <v>18</v>
      </c>
      <c r="BF20" s="55">
        <v>97</v>
      </c>
      <c r="BG20" s="56">
        <v>2228</v>
      </c>
      <c r="BH20" s="56">
        <v>0</v>
      </c>
      <c r="BI20" s="56">
        <v>22</v>
      </c>
      <c r="BJ20" s="56">
        <v>32</v>
      </c>
      <c r="BK20" s="56">
        <v>4</v>
      </c>
      <c r="BL20" s="57">
        <v>3</v>
      </c>
      <c r="BM20" s="57">
        <v>24.3</v>
      </c>
      <c r="BN20" s="57">
        <v>2.19</v>
      </c>
      <c r="BO20" s="57">
        <v>0</v>
      </c>
      <c r="BP20" s="56">
        <v>4</v>
      </c>
      <c r="BQ20" s="56">
        <v>2774</v>
      </c>
      <c r="BR20" s="56">
        <v>4</v>
      </c>
      <c r="BS20" s="56"/>
      <c r="BT20" s="58">
        <v>16</v>
      </c>
      <c r="BU20" s="55">
        <v>845</v>
      </c>
      <c r="BV20" s="56">
        <v>2075</v>
      </c>
      <c r="BW20" s="56">
        <v>7</v>
      </c>
      <c r="BX20" s="56">
        <v>19</v>
      </c>
      <c r="BY20" s="56">
        <v>160</v>
      </c>
      <c r="BZ20" s="56">
        <v>28</v>
      </c>
      <c r="CA20" s="57">
        <v>5.3</v>
      </c>
      <c r="CB20" s="57">
        <v>66</v>
      </c>
      <c r="CC20" s="57">
        <v>3.7</v>
      </c>
      <c r="CD20" s="57">
        <v>42</v>
      </c>
      <c r="CE20" s="56">
        <v>249</v>
      </c>
      <c r="CF20" s="56">
        <v>3199</v>
      </c>
      <c r="CG20" s="56">
        <v>5</v>
      </c>
      <c r="CH20" s="56"/>
      <c r="CI20" s="58">
        <v>31</v>
      </c>
      <c r="CJ20" s="55">
        <v>648</v>
      </c>
      <c r="CK20" s="56">
        <v>1804</v>
      </c>
      <c r="CL20" s="56">
        <v>6</v>
      </c>
      <c r="CM20" s="56">
        <v>16</v>
      </c>
      <c r="CN20" s="56">
        <v>170</v>
      </c>
      <c r="CO20" s="56">
        <v>32</v>
      </c>
      <c r="CP20" s="57">
        <v>3.8</v>
      </c>
      <c r="CQ20" s="57">
        <v>52</v>
      </c>
      <c r="CR20" s="57">
        <v>2.84</v>
      </c>
      <c r="CS20" s="57">
        <v>15</v>
      </c>
      <c r="CT20" s="56">
        <v>194</v>
      </c>
      <c r="CU20" s="56">
        <v>2152</v>
      </c>
      <c r="CV20" s="56">
        <v>21</v>
      </c>
      <c r="CW20" s="56"/>
      <c r="CX20" s="58">
        <v>18</v>
      </c>
      <c r="CY20" s="55">
        <v>674</v>
      </c>
      <c r="CZ20" s="56">
        <v>1724</v>
      </c>
      <c r="DA20" s="56">
        <v>5</v>
      </c>
      <c r="DB20" s="56">
        <v>19</v>
      </c>
      <c r="DC20" s="56">
        <v>162</v>
      </c>
      <c r="DD20" s="56">
        <v>35</v>
      </c>
      <c r="DE20" s="57">
        <v>4.2</v>
      </c>
      <c r="DF20" s="57">
        <v>72.8</v>
      </c>
      <c r="DG20" s="57">
        <v>3.28</v>
      </c>
      <c r="DH20" s="57">
        <v>41.1</v>
      </c>
      <c r="DI20" s="56">
        <v>81</v>
      </c>
      <c r="DJ20" s="56">
        <v>2449</v>
      </c>
      <c r="DK20" s="56">
        <v>9</v>
      </c>
      <c r="DL20" s="56"/>
      <c r="DM20" s="58">
        <v>11</v>
      </c>
    </row>
    <row r="21" spans="1:117" ht="15.75" customHeight="1" x14ac:dyDescent="0.2">
      <c r="A21" s="33">
        <v>19</v>
      </c>
      <c r="B21" s="34" t="s">
        <v>150</v>
      </c>
      <c r="C21" s="116">
        <v>3.8944444444444439</v>
      </c>
      <c r="D21" s="117" t="s">
        <v>477</v>
      </c>
      <c r="E21" s="37">
        <v>1</v>
      </c>
      <c r="F21" s="118">
        <v>36204</v>
      </c>
      <c r="G21" s="119">
        <v>26.216438356164385</v>
      </c>
      <c r="H21" s="39" t="s">
        <v>395</v>
      </c>
      <c r="I21" s="119">
        <v>22.221917808219178</v>
      </c>
      <c r="J21" s="120">
        <v>71</v>
      </c>
      <c r="K21" s="120">
        <v>211</v>
      </c>
      <c r="L21" s="120">
        <v>4.7</v>
      </c>
      <c r="M21" s="40">
        <v>198</v>
      </c>
      <c r="N21" s="121">
        <v>0</v>
      </c>
      <c r="O21" s="122">
        <v>0.11642156862745098</v>
      </c>
      <c r="P21" s="122">
        <v>0.20405556442599393</v>
      </c>
      <c r="Q21" s="122">
        <v>0.20218214206190158</v>
      </c>
      <c r="R21" s="122">
        <v>0.2708955223880597</v>
      </c>
      <c r="S21" s="42">
        <v>0.2708955223880597</v>
      </c>
      <c r="T21" s="42">
        <v>0.2708955223880597</v>
      </c>
      <c r="U21" s="42">
        <v>2.6207412953949832E-2</v>
      </c>
      <c r="V21" s="42">
        <v>3.7481259370314844E-2</v>
      </c>
      <c r="W21" s="42">
        <v>3.7481259370314844E-2</v>
      </c>
      <c r="X21" s="43">
        <v>3.7481259370314844E-2</v>
      </c>
      <c r="Y21" s="44">
        <v>19.561643835616437</v>
      </c>
      <c r="Z21" s="45">
        <v>86.481063003913548</v>
      </c>
      <c r="AA21" s="45">
        <v>29.425312438008334</v>
      </c>
      <c r="AB21" s="45">
        <v>0.19431279620853081</v>
      </c>
      <c r="AC21" s="45">
        <v>4.7</v>
      </c>
      <c r="AD21" s="45">
        <v>55.3</v>
      </c>
      <c r="AE21" s="45">
        <v>2.91</v>
      </c>
      <c r="AF21" s="46">
        <v>28.4</v>
      </c>
      <c r="AG21" s="123">
        <v>7</v>
      </c>
      <c r="AH21" s="49">
        <v>4</v>
      </c>
      <c r="AI21" s="49">
        <v>6</v>
      </c>
      <c r="AJ21" s="49">
        <v>1</v>
      </c>
      <c r="AK21" s="49">
        <v>3</v>
      </c>
      <c r="AL21" s="49">
        <v>0</v>
      </c>
      <c r="AM21" s="49">
        <v>0</v>
      </c>
      <c r="AN21" s="49">
        <v>0</v>
      </c>
      <c r="AO21" s="49">
        <v>2</v>
      </c>
      <c r="AP21" s="124">
        <v>0</v>
      </c>
      <c r="AQ21" s="55">
        <v>0</v>
      </c>
      <c r="AR21" s="56">
        <v>2461</v>
      </c>
      <c r="AS21" s="56">
        <v>0</v>
      </c>
      <c r="AT21" s="56">
        <v>24</v>
      </c>
      <c r="AU21" s="56">
        <v>0</v>
      </c>
      <c r="AV21" s="56">
        <v>0</v>
      </c>
      <c r="AW21" s="57">
        <v>0</v>
      </c>
      <c r="AX21" s="57">
        <v>0</v>
      </c>
      <c r="AY21" s="57">
        <v>0</v>
      </c>
      <c r="AZ21" s="57">
        <v>0</v>
      </c>
      <c r="BA21" s="56">
        <v>0</v>
      </c>
      <c r="BB21" s="56">
        <v>3545</v>
      </c>
      <c r="BC21" s="56">
        <v>0</v>
      </c>
      <c r="BD21" s="56"/>
      <c r="BE21" s="58">
        <v>25</v>
      </c>
      <c r="BF21" s="55">
        <v>703</v>
      </c>
      <c r="BG21" s="56">
        <v>2516</v>
      </c>
      <c r="BH21" s="56">
        <v>6</v>
      </c>
      <c r="BI21" s="56">
        <v>16</v>
      </c>
      <c r="BJ21" s="56">
        <v>126</v>
      </c>
      <c r="BK21" s="56">
        <v>14</v>
      </c>
      <c r="BL21" s="57">
        <v>5.6</v>
      </c>
      <c r="BM21" s="57">
        <v>31.3</v>
      </c>
      <c r="BN21" s="57">
        <v>2.73</v>
      </c>
      <c r="BO21" s="57">
        <v>39.5</v>
      </c>
      <c r="BP21" s="56">
        <v>57</v>
      </c>
      <c r="BQ21" s="56">
        <v>4012</v>
      </c>
      <c r="BR21" s="56">
        <v>5</v>
      </c>
      <c r="BS21" s="56"/>
      <c r="BT21" s="58">
        <v>44</v>
      </c>
      <c r="BU21" s="55">
        <v>1216</v>
      </c>
      <c r="BV21" s="56">
        <v>2631</v>
      </c>
      <c r="BW21" s="56">
        <v>11</v>
      </c>
      <c r="BX21" s="56">
        <v>27</v>
      </c>
      <c r="BY21" s="56">
        <v>225</v>
      </c>
      <c r="BZ21" s="56">
        <v>41</v>
      </c>
      <c r="CA21" s="57">
        <v>5.4</v>
      </c>
      <c r="CB21" s="57">
        <v>59.5</v>
      </c>
      <c r="CC21" s="57">
        <v>3.39</v>
      </c>
      <c r="CD21" s="57">
        <v>38.200000000000003</v>
      </c>
      <c r="CE21" s="56">
        <v>62</v>
      </c>
      <c r="CF21" s="56">
        <v>3632</v>
      </c>
      <c r="CG21" s="56">
        <v>1</v>
      </c>
      <c r="CH21" s="56"/>
      <c r="CI21" s="58">
        <v>28</v>
      </c>
      <c r="CJ21" s="55">
        <v>838</v>
      </c>
      <c r="CK21" s="56">
        <v>1820</v>
      </c>
      <c r="CL21" s="56">
        <v>9</v>
      </c>
      <c r="CM21" s="56">
        <v>14</v>
      </c>
      <c r="CN21" s="56">
        <v>187</v>
      </c>
      <c r="CO21" s="56">
        <v>36</v>
      </c>
      <c r="CP21" s="57">
        <v>4.5</v>
      </c>
      <c r="CQ21" s="57">
        <v>55.3</v>
      </c>
      <c r="CR21" s="57">
        <v>2.91</v>
      </c>
      <c r="CS21" s="57">
        <v>22.7</v>
      </c>
      <c r="CT21" s="56">
        <v>70</v>
      </c>
      <c r="CU21" s="56">
        <v>2671</v>
      </c>
      <c r="CV21" s="56">
        <v>13</v>
      </c>
      <c r="CW21" s="56"/>
      <c r="CX21" s="58">
        <v>17</v>
      </c>
      <c r="CY21" s="55">
        <v>989</v>
      </c>
      <c r="CZ21" s="56">
        <v>1352</v>
      </c>
      <c r="DA21" s="56">
        <v>14</v>
      </c>
      <c r="DB21" s="56">
        <v>21</v>
      </c>
      <c r="DC21" s="56">
        <v>211</v>
      </c>
      <c r="DD21" s="56">
        <v>41</v>
      </c>
      <c r="DE21" s="57">
        <v>4.7</v>
      </c>
      <c r="DF21" s="57">
        <v>46.2</v>
      </c>
      <c r="DG21" s="57">
        <v>2.37</v>
      </c>
      <c r="DH21" s="57">
        <v>28.4</v>
      </c>
      <c r="DI21" s="56">
        <v>100</v>
      </c>
      <c r="DJ21" s="56">
        <v>2668</v>
      </c>
      <c r="DK21" s="56">
        <v>15</v>
      </c>
      <c r="DL21" s="56"/>
      <c r="DM21" s="58">
        <v>9</v>
      </c>
    </row>
    <row r="22" spans="1:117" ht="15.75" customHeight="1" x14ac:dyDescent="0.2">
      <c r="A22" s="33">
        <v>20</v>
      </c>
      <c r="B22" s="34" t="s">
        <v>151</v>
      </c>
      <c r="C22" s="116">
        <v>3.7611111111111111</v>
      </c>
      <c r="D22" s="117" t="s">
        <v>478</v>
      </c>
      <c r="E22" s="37">
        <v>1</v>
      </c>
      <c r="F22" s="118">
        <v>36025</v>
      </c>
      <c r="G22" s="119">
        <v>26.706849315068492</v>
      </c>
      <c r="H22" s="39" t="s">
        <v>395</v>
      </c>
      <c r="I22" s="119">
        <v>22.712328767123289</v>
      </c>
      <c r="J22" s="120">
        <v>71</v>
      </c>
      <c r="K22" s="120">
        <v>214</v>
      </c>
      <c r="L22" s="120">
        <v>4.57</v>
      </c>
      <c r="M22" s="40">
        <v>256</v>
      </c>
      <c r="N22" s="121">
        <v>0</v>
      </c>
      <c r="O22" s="122">
        <v>7.9198823961778755E-2</v>
      </c>
      <c r="P22" s="122">
        <v>0.17615176151761516</v>
      </c>
      <c r="Q22" s="122">
        <v>0.29378965583541627</v>
      </c>
      <c r="R22" s="122">
        <v>7.8033137359700688E-2</v>
      </c>
      <c r="S22" s="42">
        <v>0.18591139659755848</v>
      </c>
      <c r="T22" s="42">
        <v>0.18591139659755848</v>
      </c>
      <c r="U22" s="42">
        <v>7.7153879125589367E-2</v>
      </c>
      <c r="V22" s="42">
        <v>7.1801166001841055E-2</v>
      </c>
      <c r="W22" s="42">
        <v>7.4477522563715204E-2</v>
      </c>
      <c r="X22" s="43">
        <v>7.4477522563715204E-2</v>
      </c>
      <c r="Y22" s="44">
        <v>20.052054794520547</v>
      </c>
      <c r="Z22" s="45">
        <v>98.124841610958683</v>
      </c>
      <c r="AA22" s="45">
        <v>29.843681809164849</v>
      </c>
      <c r="AB22" s="45">
        <v>0.2</v>
      </c>
      <c r="AC22" s="45">
        <v>5.5</v>
      </c>
      <c r="AD22" s="45">
        <v>77.900000000000006</v>
      </c>
      <c r="AE22" s="45">
        <v>3.05</v>
      </c>
      <c r="AF22" s="46">
        <v>42.7</v>
      </c>
      <c r="AG22" s="123">
        <v>3</v>
      </c>
      <c r="AH22" s="49">
        <v>7</v>
      </c>
      <c r="AI22" s="49">
        <v>4</v>
      </c>
      <c r="AJ22" s="49">
        <v>4</v>
      </c>
      <c r="AK22" s="49">
        <v>4</v>
      </c>
      <c r="AL22" s="49">
        <v>1</v>
      </c>
      <c r="AM22" s="49">
        <v>2</v>
      </c>
      <c r="AN22" s="49">
        <v>0</v>
      </c>
      <c r="AO22" s="49">
        <v>1</v>
      </c>
      <c r="AP22" s="124">
        <v>0</v>
      </c>
      <c r="AQ22" s="55">
        <v>0</v>
      </c>
      <c r="AR22" s="56">
        <v>2997</v>
      </c>
      <c r="AS22" s="56">
        <v>0</v>
      </c>
      <c r="AT22" s="56">
        <v>24</v>
      </c>
      <c r="AU22" s="56">
        <v>0</v>
      </c>
      <c r="AV22" s="56">
        <v>0</v>
      </c>
      <c r="AW22" s="57">
        <v>0</v>
      </c>
      <c r="AX22" s="57">
        <v>0</v>
      </c>
      <c r="AY22" s="57">
        <v>0</v>
      </c>
      <c r="AZ22" s="57">
        <v>0</v>
      </c>
      <c r="BA22" s="56">
        <v>0</v>
      </c>
      <c r="BB22" s="56">
        <v>2726</v>
      </c>
      <c r="BC22" s="56">
        <v>0</v>
      </c>
      <c r="BD22" s="56"/>
      <c r="BE22" s="58">
        <v>24</v>
      </c>
      <c r="BF22" s="55">
        <v>393</v>
      </c>
      <c r="BG22" s="56">
        <v>3272</v>
      </c>
      <c r="BH22" s="56">
        <v>2</v>
      </c>
      <c r="BI22" s="56">
        <v>30</v>
      </c>
      <c r="BJ22" s="56">
        <v>78</v>
      </c>
      <c r="BK22" s="56">
        <v>21</v>
      </c>
      <c r="BL22" s="57">
        <v>5</v>
      </c>
      <c r="BM22" s="57">
        <v>103.6</v>
      </c>
      <c r="BN22" s="57">
        <v>3.4</v>
      </c>
      <c r="BO22" s="57">
        <v>16.5</v>
      </c>
      <c r="BP22" s="56">
        <v>38</v>
      </c>
      <c r="BQ22" s="56">
        <v>2170</v>
      </c>
      <c r="BR22" s="56">
        <v>4</v>
      </c>
      <c r="BS22" s="56"/>
      <c r="BT22" s="58">
        <v>17</v>
      </c>
      <c r="BU22" s="55">
        <v>734</v>
      </c>
      <c r="BV22" s="56">
        <v>2907</v>
      </c>
      <c r="BW22" s="56">
        <v>4</v>
      </c>
      <c r="BX22" s="56">
        <v>26</v>
      </c>
      <c r="BY22" s="56">
        <v>117</v>
      </c>
      <c r="BZ22" s="56">
        <v>31</v>
      </c>
      <c r="CA22" s="57">
        <v>6.3</v>
      </c>
      <c r="CB22" s="57">
        <v>116.1</v>
      </c>
      <c r="CC22" s="57">
        <v>4.03</v>
      </c>
      <c r="CD22" s="57">
        <v>45.1</v>
      </c>
      <c r="CE22" s="56">
        <v>176</v>
      </c>
      <c r="CF22" s="56">
        <v>2259</v>
      </c>
      <c r="CG22" s="56">
        <v>9</v>
      </c>
      <c r="CH22" s="56"/>
      <c r="CI22" s="58">
        <v>22</v>
      </c>
      <c r="CJ22" s="55">
        <v>1348</v>
      </c>
      <c r="CK22" s="56">
        <v>2868</v>
      </c>
      <c r="CL22" s="56">
        <v>10</v>
      </c>
      <c r="CM22" s="56">
        <v>27</v>
      </c>
      <c r="CN22" s="56">
        <v>243</v>
      </c>
      <c r="CO22" s="56">
        <v>61</v>
      </c>
      <c r="CP22" s="57">
        <v>5.5</v>
      </c>
      <c r="CQ22" s="57">
        <v>74.8</v>
      </c>
      <c r="CR22" s="57">
        <v>3.05</v>
      </c>
      <c r="CS22" s="57">
        <v>42.7</v>
      </c>
      <c r="CT22" s="56">
        <v>180</v>
      </c>
      <c r="CU22" s="56">
        <v>2333</v>
      </c>
      <c r="CV22" s="56">
        <v>18</v>
      </c>
      <c r="CW22" s="56"/>
      <c r="CX22" s="58">
        <v>19</v>
      </c>
      <c r="CY22" s="55">
        <v>58</v>
      </c>
      <c r="CZ22" s="56">
        <v>483</v>
      </c>
      <c r="DA22" s="56">
        <v>0</v>
      </c>
      <c r="DB22" s="56">
        <v>8</v>
      </c>
      <c r="DC22" s="56">
        <v>15</v>
      </c>
      <c r="DD22" s="56">
        <v>3</v>
      </c>
      <c r="DE22" s="57">
        <v>3.9</v>
      </c>
      <c r="DF22" s="57">
        <v>77.900000000000006</v>
      </c>
      <c r="DG22" s="57">
        <v>2.4700000000000002</v>
      </c>
      <c r="DH22" s="57">
        <v>0</v>
      </c>
      <c r="DI22" s="56">
        <v>234</v>
      </c>
      <c r="DJ22" s="56">
        <v>3259</v>
      </c>
      <c r="DK22" s="56">
        <v>23</v>
      </c>
      <c r="DL22" s="56"/>
      <c r="DM22" s="58">
        <v>17</v>
      </c>
    </row>
    <row r="23" spans="1:117" ht="15.75" customHeight="1" x14ac:dyDescent="0.2">
      <c r="A23" s="33">
        <v>21</v>
      </c>
      <c r="B23" s="34" t="s">
        <v>155</v>
      </c>
      <c r="C23" s="116">
        <v>2.927777777777778</v>
      </c>
      <c r="D23" s="117" t="s">
        <v>479</v>
      </c>
      <c r="E23" s="37">
        <v>6</v>
      </c>
      <c r="F23" s="118">
        <v>35955</v>
      </c>
      <c r="G23" s="119">
        <v>26.898630136986302</v>
      </c>
      <c r="H23" s="39" t="s">
        <v>395</v>
      </c>
      <c r="I23" s="119">
        <v>22.904109589041095</v>
      </c>
      <c r="J23" s="120">
        <v>71</v>
      </c>
      <c r="K23" s="120">
        <v>228</v>
      </c>
      <c r="L23" s="120">
        <v>4.58</v>
      </c>
      <c r="M23" s="40">
        <v>244</v>
      </c>
      <c r="N23" s="121">
        <v>0</v>
      </c>
      <c r="O23" s="122">
        <v>0.15351812366737741</v>
      </c>
      <c r="P23" s="122">
        <v>0</v>
      </c>
      <c r="Q23" s="122">
        <v>0.10889458272327965</v>
      </c>
      <c r="R23" s="122">
        <v>0.19401330376940132</v>
      </c>
      <c r="S23" s="42">
        <v>0.19401330376940132</v>
      </c>
      <c r="T23" s="42">
        <v>0.145509977827051</v>
      </c>
      <c r="U23" s="42">
        <v>2.7429467084639499E-2</v>
      </c>
      <c r="V23" s="42">
        <v>8.4660519698239733E-2</v>
      </c>
      <c r="W23" s="42">
        <v>8.4660519698239733E-2</v>
      </c>
      <c r="X23" s="43">
        <v>6.34953897736798E-2</v>
      </c>
      <c r="Y23" s="44">
        <v>19.241095890410961</v>
      </c>
      <c r="Z23" s="45">
        <v>103.63415977116451</v>
      </c>
      <c r="AA23" s="45">
        <v>31.796072207895257</v>
      </c>
      <c r="AB23" s="45">
        <v>0.1736111111111111</v>
      </c>
      <c r="AC23" s="45">
        <v>5.3</v>
      </c>
      <c r="AD23" s="45">
        <v>44.5</v>
      </c>
      <c r="AE23" s="45">
        <v>3.57</v>
      </c>
      <c r="AF23" s="46">
        <v>36.1</v>
      </c>
      <c r="AG23" s="123">
        <v>1</v>
      </c>
      <c r="AH23" s="49">
        <v>7</v>
      </c>
      <c r="AI23" s="49">
        <v>7</v>
      </c>
      <c r="AJ23" s="49">
        <v>7</v>
      </c>
      <c r="AK23" s="49">
        <v>2</v>
      </c>
      <c r="AL23" s="49">
        <v>0</v>
      </c>
      <c r="AM23" s="49">
        <v>0</v>
      </c>
      <c r="AN23" s="49">
        <v>2</v>
      </c>
      <c r="AO23" s="49">
        <v>1</v>
      </c>
      <c r="AP23" s="124">
        <v>0</v>
      </c>
      <c r="AQ23" s="55">
        <v>0</v>
      </c>
      <c r="AR23" s="56">
        <v>1418</v>
      </c>
      <c r="AS23" s="56">
        <v>0</v>
      </c>
      <c r="AT23" s="56">
        <v>8</v>
      </c>
      <c r="AU23" s="56">
        <v>0</v>
      </c>
      <c r="AV23" s="56">
        <v>0</v>
      </c>
      <c r="AW23" s="57">
        <v>0</v>
      </c>
      <c r="AX23" s="57">
        <v>0</v>
      </c>
      <c r="AY23" s="57">
        <v>0</v>
      </c>
      <c r="AZ23" s="57">
        <v>0</v>
      </c>
      <c r="BA23" s="56">
        <v>0</v>
      </c>
      <c r="BB23" s="56">
        <v>3071</v>
      </c>
      <c r="BC23" s="56">
        <v>0</v>
      </c>
      <c r="BD23" s="56"/>
      <c r="BE23" s="58">
        <v>19</v>
      </c>
      <c r="BF23" s="55">
        <v>513</v>
      </c>
      <c r="BG23" s="56">
        <v>1624</v>
      </c>
      <c r="BH23" s="56">
        <v>2</v>
      </c>
      <c r="BI23" s="56">
        <v>11</v>
      </c>
      <c r="BJ23" s="56">
        <v>87</v>
      </c>
      <c r="BK23" s="56">
        <v>17</v>
      </c>
      <c r="BL23" s="57">
        <v>5.9</v>
      </c>
      <c r="BM23" s="57">
        <v>83.3</v>
      </c>
      <c r="BN23" s="57">
        <v>4.21</v>
      </c>
      <c r="BO23" s="57">
        <v>44.4</v>
      </c>
      <c r="BP23" s="56">
        <v>135</v>
      </c>
      <c r="BQ23" s="56">
        <v>2597</v>
      </c>
      <c r="BR23" s="56">
        <v>14</v>
      </c>
      <c r="BS23" s="56"/>
      <c r="BT23" s="58">
        <v>20</v>
      </c>
      <c r="BU23" s="55">
        <v>0</v>
      </c>
      <c r="BV23" s="56">
        <v>3113</v>
      </c>
      <c r="BW23" s="56">
        <v>0</v>
      </c>
      <c r="BX23" s="56">
        <v>38</v>
      </c>
      <c r="BY23" s="56">
        <v>0</v>
      </c>
      <c r="BZ23" s="56">
        <v>0</v>
      </c>
      <c r="CA23" s="57">
        <v>0</v>
      </c>
      <c r="CB23" s="57">
        <v>0</v>
      </c>
      <c r="CC23" s="57">
        <v>0</v>
      </c>
      <c r="CD23" s="57">
        <v>0</v>
      </c>
      <c r="CE23" s="56">
        <v>0</v>
      </c>
      <c r="CF23" s="56">
        <v>2847</v>
      </c>
      <c r="CG23" s="56">
        <v>0</v>
      </c>
      <c r="CH23" s="56"/>
      <c r="CI23" s="58">
        <v>22</v>
      </c>
      <c r="CJ23" s="55">
        <v>525</v>
      </c>
      <c r="CK23" s="56">
        <v>2912</v>
      </c>
      <c r="CL23" s="56">
        <v>5</v>
      </c>
      <c r="CM23" s="56">
        <v>30</v>
      </c>
      <c r="CN23" s="56">
        <v>100</v>
      </c>
      <c r="CO23" s="56">
        <v>11</v>
      </c>
      <c r="CP23" s="57">
        <v>5.3</v>
      </c>
      <c r="CQ23" s="57">
        <v>43</v>
      </c>
      <c r="CR23" s="57">
        <v>3.57</v>
      </c>
      <c r="CS23" s="57">
        <v>18.3</v>
      </c>
      <c r="CT23" s="56">
        <v>70</v>
      </c>
      <c r="CU23" s="56">
        <v>2552</v>
      </c>
      <c r="CV23" s="56">
        <v>8</v>
      </c>
      <c r="CW23" s="56"/>
      <c r="CX23" s="58">
        <v>19</v>
      </c>
      <c r="CY23" s="55">
        <v>673</v>
      </c>
      <c r="CZ23" s="56">
        <v>2124</v>
      </c>
      <c r="DA23" s="56">
        <v>7</v>
      </c>
      <c r="DB23" s="56">
        <v>29</v>
      </c>
      <c r="DC23" s="56">
        <v>144</v>
      </c>
      <c r="DD23" s="56">
        <v>25</v>
      </c>
      <c r="DE23" s="57">
        <v>4.7</v>
      </c>
      <c r="DF23" s="57">
        <v>44.5</v>
      </c>
      <c r="DG23" s="57">
        <v>2.7</v>
      </c>
      <c r="DH23" s="57">
        <v>36.1</v>
      </c>
      <c r="DI23" s="56">
        <v>202</v>
      </c>
      <c r="DJ23" s="56">
        <v>2386</v>
      </c>
      <c r="DK23" s="56">
        <v>14</v>
      </c>
      <c r="DL23" s="56"/>
      <c r="DM23" s="58">
        <v>20</v>
      </c>
    </row>
    <row r="24" spans="1:117" ht="15.75" customHeight="1" x14ac:dyDescent="0.2">
      <c r="A24" s="60">
        <v>22</v>
      </c>
      <c r="B24" s="62" t="s">
        <v>371</v>
      </c>
      <c r="C24" s="132">
        <v>1.5833333333333335</v>
      </c>
      <c r="D24" s="133" t="s">
        <v>480</v>
      </c>
      <c r="E24" s="66">
        <v>7</v>
      </c>
      <c r="F24" s="134">
        <v>36053</v>
      </c>
      <c r="G24" s="135">
        <v>26.63013698630137</v>
      </c>
      <c r="H24" s="68" t="s">
        <v>395</v>
      </c>
      <c r="I24" s="135">
        <v>22.635616438356163</v>
      </c>
      <c r="J24" s="136">
        <v>70</v>
      </c>
      <c r="K24" s="136">
        <v>229</v>
      </c>
      <c r="L24" s="136">
        <v>4.7699999999999996</v>
      </c>
      <c r="M24" s="69">
        <v>0</v>
      </c>
      <c r="N24" s="138">
        <v>0</v>
      </c>
      <c r="O24" s="139">
        <v>0.25459970164097462</v>
      </c>
      <c r="P24" s="139">
        <v>4.1607179277993067E-2</v>
      </c>
      <c r="Q24" s="139">
        <v>0.2320014398848092</v>
      </c>
      <c r="R24" s="139">
        <v>0.12576858580212411</v>
      </c>
      <c r="S24" s="71">
        <v>0.19018414372154935</v>
      </c>
      <c r="T24" s="71">
        <v>0.14263810779116201</v>
      </c>
      <c r="U24" s="71">
        <v>8.5528566541224777E-3</v>
      </c>
      <c r="V24" s="71">
        <v>6.0352831940575676E-3</v>
      </c>
      <c r="W24" s="71">
        <v>7.2940699240900226E-3</v>
      </c>
      <c r="X24" s="72">
        <v>5.4705524430675168E-3</v>
      </c>
      <c r="Y24" s="73">
        <v>18.972602739726028</v>
      </c>
      <c r="Z24" s="74">
        <v>88.469171836735512</v>
      </c>
      <c r="AA24" s="74">
        <v>32.854489795918369</v>
      </c>
      <c r="AB24" s="74">
        <v>0.21249999999999999</v>
      </c>
      <c r="AC24" s="74">
        <v>5.5</v>
      </c>
      <c r="AD24" s="74">
        <v>78.5</v>
      </c>
      <c r="AE24" s="74">
        <v>3.89</v>
      </c>
      <c r="AF24" s="75">
        <v>33.5</v>
      </c>
      <c r="AG24" s="140">
        <v>1</v>
      </c>
      <c r="AH24" s="78">
        <v>0</v>
      </c>
      <c r="AI24" s="78">
        <v>8</v>
      </c>
      <c r="AJ24" s="78">
        <v>2</v>
      </c>
      <c r="AK24" s="78">
        <v>4</v>
      </c>
      <c r="AL24" s="78">
        <v>1</v>
      </c>
      <c r="AM24" s="78">
        <v>2</v>
      </c>
      <c r="AN24" s="78">
        <v>4</v>
      </c>
      <c r="AO24" s="78">
        <v>0</v>
      </c>
      <c r="AP24" s="141">
        <v>0</v>
      </c>
      <c r="AQ24" s="80">
        <v>0</v>
      </c>
      <c r="AR24" s="81">
        <v>2640</v>
      </c>
      <c r="AS24" s="81">
        <v>0</v>
      </c>
      <c r="AT24" s="81">
        <v>25</v>
      </c>
      <c r="AU24" s="81">
        <v>0</v>
      </c>
      <c r="AV24" s="81">
        <v>0</v>
      </c>
      <c r="AW24" s="82">
        <v>0</v>
      </c>
      <c r="AX24" s="82">
        <v>0</v>
      </c>
      <c r="AY24" s="82">
        <v>0</v>
      </c>
      <c r="AZ24" s="82">
        <v>0</v>
      </c>
      <c r="BA24" s="81">
        <v>0</v>
      </c>
      <c r="BB24" s="81">
        <v>2750</v>
      </c>
      <c r="BC24" s="81">
        <v>0</v>
      </c>
      <c r="BD24" s="81"/>
      <c r="BE24" s="83">
        <v>14</v>
      </c>
      <c r="BF24" s="80">
        <v>998</v>
      </c>
      <c r="BG24" s="81">
        <v>1896</v>
      </c>
      <c r="BH24" s="81">
        <v>3</v>
      </c>
      <c r="BI24" s="81">
        <v>15</v>
      </c>
      <c r="BJ24" s="81">
        <v>210</v>
      </c>
      <c r="BK24" s="81">
        <v>21</v>
      </c>
      <c r="BL24" s="82">
        <v>4.8</v>
      </c>
      <c r="BM24" s="82">
        <v>35.700000000000003</v>
      </c>
      <c r="BN24" s="82">
        <v>3.21</v>
      </c>
      <c r="BO24" s="82">
        <v>26.4</v>
      </c>
      <c r="BP24" s="81">
        <v>26</v>
      </c>
      <c r="BQ24" s="81">
        <v>2126</v>
      </c>
      <c r="BR24" s="81">
        <v>6</v>
      </c>
      <c r="BS24" s="81"/>
      <c r="BT24" s="83">
        <v>11</v>
      </c>
      <c r="BU24" s="80">
        <v>187</v>
      </c>
      <c r="BV24" s="81">
        <v>1868</v>
      </c>
      <c r="BW24" s="81">
        <v>0</v>
      </c>
      <c r="BX24" s="81">
        <v>20</v>
      </c>
      <c r="BY24" s="81">
        <v>38</v>
      </c>
      <c r="BZ24" s="81">
        <v>6</v>
      </c>
      <c r="CA24" s="82">
        <v>4.9000000000000004</v>
      </c>
      <c r="CB24" s="82">
        <v>58.7</v>
      </c>
      <c r="CC24" s="82">
        <v>3.61</v>
      </c>
      <c r="CD24" s="82">
        <v>32.1</v>
      </c>
      <c r="CE24" s="81">
        <v>17</v>
      </c>
      <c r="CF24" s="81">
        <v>3035</v>
      </c>
      <c r="CG24" s="81">
        <v>1</v>
      </c>
      <c r="CH24" s="81"/>
      <c r="CI24" s="83">
        <v>17</v>
      </c>
      <c r="CJ24" s="80">
        <v>1264</v>
      </c>
      <c r="CK24" s="81">
        <v>2633</v>
      </c>
      <c r="CL24" s="81">
        <v>12</v>
      </c>
      <c r="CM24" s="81">
        <v>27</v>
      </c>
      <c r="CN24" s="81">
        <v>246</v>
      </c>
      <c r="CO24" s="81">
        <v>49</v>
      </c>
      <c r="CP24" s="82">
        <v>5.0999999999999996</v>
      </c>
      <c r="CQ24" s="82">
        <v>78.5</v>
      </c>
      <c r="CR24" s="82">
        <v>3.89</v>
      </c>
      <c r="CS24" s="82">
        <v>33.5</v>
      </c>
      <c r="CT24" s="81">
        <v>25</v>
      </c>
      <c r="CU24" s="81">
        <v>2923</v>
      </c>
      <c r="CV24" s="81">
        <v>7</v>
      </c>
      <c r="CW24" s="81"/>
      <c r="CX24" s="83">
        <v>24</v>
      </c>
      <c r="CY24" s="80">
        <v>437</v>
      </c>
      <c r="CZ24" s="81">
        <v>1424</v>
      </c>
      <c r="DA24" s="81">
        <v>6</v>
      </c>
      <c r="DB24" s="81">
        <v>15</v>
      </c>
      <c r="DC24" s="81">
        <v>80</v>
      </c>
      <c r="DD24" s="81">
        <v>17</v>
      </c>
      <c r="DE24" s="82">
        <v>5.5</v>
      </c>
      <c r="DF24" s="82">
        <v>73.3</v>
      </c>
      <c r="DG24" s="82">
        <v>3.3</v>
      </c>
      <c r="DH24" s="82">
        <v>30.4</v>
      </c>
      <c r="DI24" s="81">
        <v>13</v>
      </c>
      <c r="DJ24" s="81">
        <v>2154</v>
      </c>
      <c r="DK24" s="81">
        <v>1</v>
      </c>
      <c r="DL24" s="81"/>
      <c r="DM24" s="83">
        <v>17</v>
      </c>
    </row>
    <row r="25" spans="1:117" ht="15.75" customHeight="1" x14ac:dyDescent="0.2"/>
    <row r="26" spans="1:117" ht="15.75" customHeight="1" x14ac:dyDescent="0.2"/>
    <row r="27" spans="1:117" ht="15.75" customHeight="1" x14ac:dyDescent="0.2"/>
    <row r="28" spans="1:117" ht="15.75" customHeight="1" x14ac:dyDescent="0.2"/>
    <row r="29" spans="1:117" ht="15.75" customHeight="1" x14ac:dyDescent="0.2"/>
    <row r="30" spans="1:117" ht="15.75" customHeight="1" x14ac:dyDescent="0.2"/>
    <row r="31" spans="1:117" ht="15.75" customHeight="1" x14ac:dyDescent="0.2"/>
    <row r="32" spans="1:1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DM2" xr:uid="{00000000-0009-0000-0000-000009000000}"/>
  <mergeCells count="10">
    <mergeCell ref="BU1:CI1"/>
    <mergeCell ref="CJ1:CX1"/>
    <mergeCell ref="CY1:DM1"/>
    <mergeCell ref="A1:C1"/>
    <mergeCell ref="D1:M1"/>
    <mergeCell ref="N1:X1"/>
    <mergeCell ref="Y1:AF1"/>
    <mergeCell ref="AG1:AP1"/>
    <mergeCell ref="AQ1:BE1"/>
    <mergeCell ref="BF1:BT1"/>
  </mergeCells>
  <conditionalFormatting sqref="B3:B24">
    <cfRule type="expression" dxfId="65" priority="1" stopIfTrue="1">
      <formula>C3&gt;=13</formula>
    </cfRule>
    <cfRule type="expression" dxfId="64" priority="2">
      <formula>AND(C3&gt;=12,C3&lt;13)</formula>
    </cfRule>
    <cfRule type="expression" dxfId="63" priority="3" stopIfTrue="1">
      <formula>AND(C3&gt;=11,C3&lt;12)</formula>
    </cfRule>
    <cfRule type="expression" dxfId="62" priority="4">
      <formula>AND(C3&gt;=9,C3&lt;11)</formula>
    </cfRule>
    <cfRule type="expression" dxfId="61" priority="5">
      <formula>AND(C3&gt;=7,C3&lt;9)</formula>
    </cfRule>
    <cfRule type="expression" dxfId="60" priority="6" stopIfTrue="1">
      <formula>AND(C3&gt;=6,C3&lt;7)</formula>
    </cfRule>
    <cfRule type="expression" dxfId="59" priority="7" stopIfTrue="1">
      <formula>AND(C3&gt;=5,C3&lt;6)</formula>
    </cfRule>
    <cfRule type="expression" dxfId="58" priority="8">
      <formula>C3&lt;5</formula>
    </cfRule>
  </conditionalFormatting>
  <conditionalFormatting sqref="C3:C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24">
    <cfRule type="containsText" dxfId="57" priority="10" operator="containsText" text="SR">
      <formula>NOT(ISERROR(SEARCH(("SR"),(H3))))</formula>
    </cfRule>
  </conditionalFormatting>
  <conditionalFormatting sqref="N3:R24">
    <cfRule type="cellIs" dxfId="56" priority="11" stopIfTrue="1" operator="between">
      <formula>0.15</formula>
      <formula>0.199</formula>
    </cfRule>
    <cfRule type="cellIs" dxfId="55" priority="12" stopIfTrue="1" operator="equal">
      <formula>0</formula>
    </cfRule>
    <cfRule type="colorScale" priority="13">
      <colorScale>
        <cfvo type="formula" val="0.14999"/>
        <cfvo type="formula" val="0.15"/>
        <cfvo type="formula" val="0.4"/>
        <color rgb="FFFACACA"/>
        <color rgb="FFC0E399"/>
        <color rgb="FF63BE7B"/>
      </colorScale>
    </cfRule>
  </conditionalFormatting>
  <conditionalFormatting sqref="S3:S24">
    <cfRule type="colorScale" priority="14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T3:T24">
    <cfRule type="colorScale" priority="15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U3:V2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2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2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S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M30" sqref="M30"/>
    </sheetView>
  </sheetViews>
  <sheetFormatPr baseColWidth="10" defaultColWidth="14.5" defaultRowHeight="15" customHeight="1" x14ac:dyDescent="0.2"/>
  <cols>
    <col min="1" max="1" width="8.5" customWidth="1"/>
    <col min="2" max="2" width="19.83203125" customWidth="1"/>
    <col min="3" max="3" width="12" customWidth="1"/>
    <col min="4" max="4" width="20.1640625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0" customWidth="1"/>
    <col min="11" max="11" width="10.5" customWidth="1"/>
    <col min="12" max="12" width="11.33203125" customWidth="1"/>
    <col min="13" max="13" width="12.5" customWidth="1"/>
    <col min="14" max="20" width="9.83203125" customWidth="1"/>
    <col min="21" max="22" width="11" customWidth="1"/>
    <col min="23" max="23" width="10" customWidth="1"/>
    <col min="24" max="24" width="11" customWidth="1"/>
    <col min="25" max="25" width="9.33203125" customWidth="1"/>
    <col min="26" max="26" width="9.5" customWidth="1"/>
    <col min="27" max="27" width="7.6640625" customWidth="1"/>
    <col min="28" max="28" width="10.1640625" customWidth="1"/>
    <col min="29" max="29" width="7.33203125" customWidth="1"/>
    <col min="30" max="30" width="7.5" customWidth="1"/>
    <col min="31" max="31" width="9.83203125" customWidth="1"/>
    <col min="32" max="32" width="11.5" customWidth="1"/>
    <col min="33" max="33" width="10.83203125" customWidth="1"/>
    <col min="34" max="34" width="11" customWidth="1"/>
    <col min="35" max="35" width="10.33203125" customWidth="1"/>
    <col min="36" max="36" width="10.5" customWidth="1"/>
    <col min="37" max="37" width="10.1640625" customWidth="1"/>
    <col min="38" max="39" width="8.5" customWidth="1"/>
    <col min="40" max="40" width="10.83203125" customWidth="1"/>
    <col min="41" max="41" width="7.6640625" customWidth="1"/>
    <col min="42" max="42" width="9.5" customWidth="1"/>
    <col min="43" max="43" width="12" customWidth="1"/>
    <col min="44" max="44" width="12.6640625" customWidth="1"/>
    <col min="45" max="45" width="12.33203125" customWidth="1"/>
    <col min="46" max="46" width="12.1640625" customWidth="1"/>
    <col min="47" max="47" width="6.6640625" customWidth="1"/>
    <col min="48" max="48" width="8" customWidth="1"/>
    <col min="49" max="49" width="7.33203125" customWidth="1"/>
    <col min="50" max="50" width="7.5" customWidth="1"/>
    <col min="51" max="51" width="9.83203125" customWidth="1"/>
    <col min="52" max="52" width="11.5" customWidth="1"/>
    <col min="53" max="53" width="10.83203125" customWidth="1"/>
    <col min="54" max="54" width="12.6640625" customWidth="1"/>
    <col min="55" max="55" width="8.1640625" customWidth="1"/>
    <col min="56" max="56" width="11.33203125" customWidth="1"/>
    <col min="57" max="57" width="13" customWidth="1"/>
    <col min="58" max="58" width="12" customWidth="1"/>
    <col min="59" max="59" width="12.6640625" customWidth="1"/>
    <col min="60" max="60" width="12.33203125" customWidth="1"/>
    <col min="61" max="61" width="12.1640625" customWidth="1"/>
    <col min="62" max="62" width="6.6640625" customWidth="1"/>
    <col min="63" max="63" width="8" customWidth="1"/>
    <col min="64" max="64" width="7.33203125" customWidth="1"/>
    <col min="65" max="65" width="7.5" customWidth="1"/>
    <col min="66" max="66" width="9.83203125" customWidth="1"/>
    <col min="67" max="67" width="11.5" customWidth="1"/>
    <col min="68" max="68" width="10.83203125" customWidth="1"/>
    <col min="69" max="69" width="12.6640625" customWidth="1"/>
    <col min="70" max="70" width="8.1640625" customWidth="1"/>
    <col min="71" max="71" width="11.33203125" customWidth="1"/>
    <col min="72" max="72" width="13" customWidth="1"/>
    <col min="73" max="73" width="12" customWidth="1"/>
    <col min="74" max="74" width="12.6640625" customWidth="1"/>
    <col min="75" max="75" width="12.33203125" customWidth="1"/>
    <col min="76" max="76" width="12.1640625" customWidth="1"/>
    <col min="77" max="77" width="6.6640625" customWidth="1"/>
    <col min="78" max="78" width="8" customWidth="1"/>
    <col min="79" max="79" width="7.33203125" customWidth="1"/>
    <col min="80" max="80" width="7.5" customWidth="1"/>
    <col min="81" max="81" width="9.83203125" customWidth="1"/>
    <col min="82" max="82" width="11.5" customWidth="1"/>
    <col min="83" max="83" width="10.83203125" customWidth="1"/>
    <col min="84" max="84" width="12.6640625" customWidth="1"/>
    <col min="85" max="85" width="8.1640625" customWidth="1"/>
    <col min="86" max="86" width="11.33203125" customWidth="1"/>
    <col min="87" max="87" width="13" customWidth="1"/>
    <col min="88" max="88" width="12" customWidth="1"/>
    <col min="89" max="89" width="12.6640625" customWidth="1"/>
    <col min="90" max="90" width="12.33203125" customWidth="1"/>
    <col min="91" max="91" width="12.1640625" customWidth="1"/>
    <col min="92" max="92" width="6.6640625" customWidth="1"/>
    <col min="93" max="93" width="8" customWidth="1"/>
    <col min="94" max="94" width="7.33203125" customWidth="1"/>
    <col min="95" max="95" width="7.5" customWidth="1"/>
    <col min="96" max="96" width="9.83203125" customWidth="1"/>
    <col min="97" max="97" width="11.5" customWidth="1"/>
    <col min="98" max="98" width="10.83203125" customWidth="1"/>
    <col min="99" max="99" width="12.6640625" customWidth="1"/>
    <col min="100" max="100" width="8.1640625" customWidth="1"/>
    <col min="101" max="101" width="11.33203125" customWidth="1"/>
    <col min="102" max="102" width="13" customWidth="1"/>
    <col min="103" max="103" width="12" customWidth="1"/>
    <col min="104" max="104" width="12.6640625" customWidth="1"/>
    <col min="105" max="105" width="12.33203125" customWidth="1"/>
    <col min="106" max="106" width="12.1640625" customWidth="1"/>
    <col min="107" max="107" width="6.6640625" customWidth="1"/>
    <col min="108" max="108" width="8" customWidth="1"/>
    <col min="109" max="109" width="7.33203125" customWidth="1"/>
    <col min="110" max="110" width="7.5" customWidth="1"/>
    <col min="111" max="111" width="9.83203125" customWidth="1"/>
    <col min="112" max="112" width="11.5" customWidth="1"/>
    <col min="113" max="113" width="10.83203125" customWidth="1"/>
    <col min="114" max="114" width="12.6640625" customWidth="1"/>
    <col min="115" max="115" width="8.1640625" customWidth="1"/>
    <col min="116" max="116" width="11.33203125" customWidth="1"/>
    <col min="117" max="117" width="13" customWidth="1"/>
    <col min="118" max="118" width="4.5" customWidth="1"/>
    <col min="119" max="119" width="3.5" customWidth="1"/>
    <col min="120" max="120" width="16.5" customWidth="1"/>
    <col min="121" max="121" width="11" customWidth="1"/>
    <col min="122" max="122" width="14.5" customWidth="1"/>
    <col min="123" max="123" width="10.5" customWidth="1"/>
  </cols>
  <sheetData>
    <row r="1" spans="1:123" x14ac:dyDescent="0.2">
      <c r="A1" s="214"/>
      <c r="B1" s="205"/>
      <c r="C1" s="206"/>
      <c r="D1" s="207" t="s">
        <v>156</v>
      </c>
      <c r="E1" s="205"/>
      <c r="F1" s="205"/>
      <c r="G1" s="205"/>
      <c r="H1" s="205"/>
      <c r="I1" s="205"/>
      <c r="J1" s="205"/>
      <c r="K1" s="205"/>
      <c r="L1" s="205"/>
      <c r="M1" s="206"/>
      <c r="N1" s="208" t="s">
        <v>157</v>
      </c>
      <c r="O1" s="205"/>
      <c r="P1" s="205"/>
      <c r="Q1" s="205"/>
      <c r="R1" s="205"/>
      <c r="S1" s="205"/>
      <c r="T1" s="205"/>
      <c r="U1" s="205"/>
      <c r="V1" s="205"/>
      <c r="W1" s="205"/>
      <c r="X1" s="206"/>
      <c r="Y1" s="209" t="s">
        <v>158</v>
      </c>
      <c r="Z1" s="205"/>
      <c r="AA1" s="205"/>
      <c r="AB1" s="205"/>
      <c r="AC1" s="205"/>
      <c r="AD1" s="205"/>
      <c r="AE1" s="205"/>
      <c r="AF1" s="206"/>
      <c r="AG1" s="210" t="s">
        <v>159</v>
      </c>
      <c r="AH1" s="205"/>
      <c r="AI1" s="205"/>
      <c r="AJ1" s="205"/>
      <c r="AK1" s="205"/>
      <c r="AL1" s="205"/>
      <c r="AM1" s="205"/>
      <c r="AN1" s="205"/>
      <c r="AO1" s="205"/>
      <c r="AP1" s="206"/>
      <c r="AQ1" s="201" t="s">
        <v>426</v>
      </c>
      <c r="AR1" s="202"/>
      <c r="AS1" s="202"/>
      <c r="AT1" s="202"/>
      <c r="AU1" s="202"/>
      <c r="AV1" s="202"/>
      <c r="AW1" s="202"/>
      <c r="AX1" s="202"/>
      <c r="AY1" s="202"/>
      <c r="AZ1" s="202"/>
      <c r="BA1" s="202"/>
      <c r="BB1" s="202"/>
      <c r="BC1" s="202"/>
      <c r="BD1" s="202"/>
      <c r="BE1" s="203"/>
      <c r="BF1" s="201" t="s">
        <v>448</v>
      </c>
      <c r="BG1" s="202"/>
      <c r="BH1" s="202"/>
      <c r="BI1" s="202"/>
      <c r="BJ1" s="202"/>
      <c r="BK1" s="202"/>
      <c r="BL1" s="202"/>
      <c r="BM1" s="202"/>
      <c r="BN1" s="202"/>
      <c r="BO1" s="202"/>
      <c r="BP1" s="202"/>
      <c r="BQ1" s="202"/>
      <c r="BR1" s="202"/>
      <c r="BS1" s="202"/>
      <c r="BT1" s="203"/>
      <c r="BU1" s="201" t="s">
        <v>462</v>
      </c>
      <c r="BV1" s="202"/>
      <c r="BW1" s="202"/>
      <c r="BX1" s="202"/>
      <c r="BY1" s="202"/>
      <c r="BZ1" s="202"/>
      <c r="CA1" s="202"/>
      <c r="CB1" s="202"/>
      <c r="CC1" s="202"/>
      <c r="CD1" s="202"/>
      <c r="CE1" s="202"/>
      <c r="CF1" s="202"/>
      <c r="CG1" s="202"/>
      <c r="CH1" s="202"/>
      <c r="CI1" s="203"/>
      <c r="CJ1" s="201" t="s">
        <v>472</v>
      </c>
      <c r="CK1" s="202"/>
      <c r="CL1" s="202"/>
      <c r="CM1" s="202"/>
      <c r="CN1" s="202"/>
      <c r="CO1" s="202"/>
      <c r="CP1" s="202"/>
      <c r="CQ1" s="202"/>
      <c r="CR1" s="202"/>
      <c r="CS1" s="202"/>
      <c r="CT1" s="202"/>
      <c r="CU1" s="202"/>
      <c r="CV1" s="202"/>
      <c r="CW1" s="202"/>
      <c r="CX1" s="203"/>
      <c r="CY1" s="201" t="s">
        <v>481</v>
      </c>
      <c r="CZ1" s="202"/>
      <c r="DA1" s="202"/>
      <c r="DB1" s="202"/>
      <c r="DC1" s="202"/>
      <c r="DD1" s="202"/>
      <c r="DE1" s="202"/>
      <c r="DF1" s="202"/>
      <c r="DG1" s="202"/>
      <c r="DH1" s="202"/>
      <c r="DI1" s="202"/>
      <c r="DJ1" s="202"/>
      <c r="DK1" s="202"/>
      <c r="DL1" s="202"/>
      <c r="DM1" s="203"/>
    </row>
    <row r="2" spans="1:123" x14ac:dyDescent="0.2">
      <c r="A2" s="15" t="s">
        <v>56</v>
      </c>
      <c r="B2" s="16" t="s">
        <v>58</v>
      </c>
      <c r="C2" s="17" t="s">
        <v>2</v>
      </c>
      <c r="D2" s="115" t="s">
        <v>168</v>
      </c>
      <c r="E2" s="19" t="s">
        <v>24</v>
      </c>
      <c r="F2" s="19" t="s">
        <v>28</v>
      </c>
      <c r="G2" s="19" t="s">
        <v>30</v>
      </c>
      <c r="H2" s="19" t="s">
        <v>57</v>
      </c>
      <c r="I2" s="19" t="s">
        <v>34</v>
      </c>
      <c r="J2" s="19" t="s">
        <v>170</v>
      </c>
      <c r="K2" s="19" t="s">
        <v>171</v>
      </c>
      <c r="L2" s="19" t="s">
        <v>172</v>
      </c>
      <c r="M2" s="20" t="s">
        <v>22</v>
      </c>
      <c r="N2" s="21" t="s">
        <v>36</v>
      </c>
      <c r="O2" s="22" t="s">
        <v>38</v>
      </c>
      <c r="P2" s="22" t="s">
        <v>40</v>
      </c>
      <c r="Q2" s="22" t="s">
        <v>42</v>
      </c>
      <c r="R2" s="22" t="s">
        <v>44</v>
      </c>
      <c r="S2" s="22" t="s">
        <v>18</v>
      </c>
      <c r="T2" s="22" t="s">
        <v>20</v>
      </c>
      <c r="U2" s="22" t="s">
        <v>173</v>
      </c>
      <c r="V2" s="22" t="s">
        <v>174</v>
      </c>
      <c r="W2" s="22" t="s">
        <v>175</v>
      </c>
      <c r="X2" s="23" t="s">
        <v>176</v>
      </c>
      <c r="Y2" s="24" t="s">
        <v>177</v>
      </c>
      <c r="Z2" s="25" t="s">
        <v>178</v>
      </c>
      <c r="AA2" s="25" t="s">
        <v>179</v>
      </c>
      <c r="AB2" s="25" t="s">
        <v>180</v>
      </c>
      <c r="AC2" s="25" t="s">
        <v>8</v>
      </c>
      <c r="AD2" s="25" t="s">
        <v>12</v>
      </c>
      <c r="AE2" s="25" t="s">
        <v>10</v>
      </c>
      <c r="AF2" s="26" t="s">
        <v>14</v>
      </c>
      <c r="AG2" s="27" t="s">
        <v>183</v>
      </c>
      <c r="AH2" s="28" t="s">
        <v>176</v>
      </c>
      <c r="AI2" s="28" t="s">
        <v>185</v>
      </c>
      <c r="AJ2" s="28" t="s">
        <v>186</v>
      </c>
      <c r="AK2" s="28" t="s">
        <v>180</v>
      </c>
      <c r="AL2" s="28" t="s">
        <v>187</v>
      </c>
      <c r="AM2" s="28" t="s">
        <v>188</v>
      </c>
      <c r="AN2" s="28" t="s">
        <v>189</v>
      </c>
      <c r="AO2" s="28" t="s">
        <v>26</v>
      </c>
      <c r="AP2" s="29" t="s">
        <v>16</v>
      </c>
      <c r="AQ2" s="30" t="s">
        <v>190</v>
      </c>
      <c r="AR2" s="31" t="s">
        <v>191</v>
      </c>
      <c r="AS2" s="31" t="s">
        <v>192</v>
      </c>
      <c r="AT2" s="31" t="s">
        <v>193</v>
      </c>
      <c r="AU2" s="31" t="s">
        <v>194</v>
      </c>
      <c r="AV2" s="31" t="s">
        <v>195</v>
      </c>
      <c r="AW2" s="31" t="s">
        <v>8</v>
      </c>
      <c r="AX2" s="31" t="s">
        <v>12</v>
      </c>
      <c r="AY2" s="31" t="s">
        <v>10</v>
      </c>
      <c r="AZ2" s="31" t="s">
        <v>14</v>
      </c>
      <c r="BA2" s="31" t="s">
        <v>196</v>
      </c>
      <c r="BB2" s="31" t="s">
        <v>191</v>
      </c>
      <c r="BC2" s="31" t="s">
        <v>197</v>
      </c>
      <c r="BD2" s="31" t="s">
        <v>198</v>
      </c>
      <c r="BE2" s="32" t="s">
        <v>199</v>
      </c>
      <c r="BF2" s="30" t="s">
        <v>190</v>
      </c>
      <c r="BG2" s="31" t="s">
        <v>191</v>
      </c>
      <c r="BH2" s="31" t="s">
        <v>192</v>
      </c>
      <c r="BI2" s="31" t="s">
        <v>193</v>
      </c>
      <c r="BJ2" s="31" t="s">
        <v>194</v>
      </c>
      <c r="BK2" s="31" t="s">
        <v>195</v>
      </c>
      <c r="BL2" s="31" t="s">
        <v>8</v>
      </c>
      <c r="BM2" s="31" t="s">
        <v>12</v>
      </c>
      <c r="BN2" s="31" t="s">
        <v>10</v>
      </c>
      <c r="BO2" s="31" t="s">
        <v>14</v>
      </c>
      <c r="BP2" s="31" t="s">
        <v>196</v>
      </c>
      <c r="BQ2" s="31" t="s">
        <v>191</v>
      </c>
      <c r="BR2" s="31" t="s">
        <v>197</v>
      </c>
      <c r="BS2" s="31" t="s">
        <v>198</v>
      </c>
      <c r="BT2" s="32" t="s">
        <v>199</v>
      </c>
      <c r="BU2" s="30" t="s">
        <v>190</v>
      </c>
      <c r="BV2" s="31" t="s">
        <v>191</v>
      </c>
      <c r="BW2" s="31" t="s">
        <v>192</v>
      </c>
      <c r="BX2" s="31" t="s">
        <v>193</v>
      </c>
      <c r="BY2" s="31" t="s">
        <v>194</v>
      </c>
      <c r="BZ2" s="31" t="s">
        <v>195</v>
      </c>
      <c r="CA2" s="31" t="s">
        <v>8</v>
      </c>
      <c r="CB2" s="31" t="s">
        <v>12</v>
      </c>
      <c r="CC2" s="31" t="s">
        <v>10</v>
      </c>
      <c r="CD2" s="31" t="s">
        <v>14</v>
      </c>
      <c r="CE2" s="31" t="s">
        <v>196</v>
      </c>
      <c r="CF2" s="31" t="s">
        <v>191</v>
      </c>
      <c r="CG2" s="31" t="s">
        <v>197</v>
      </c>
      <c r="CH2" s="31" t="s">
        <v>198</v>
      </c>
      <c r="CI2" s="32" t="s">
        <v>199</v>
      </c>
      <c r="CJ2" s="30" t="s">
        <v>190</v>
      </c>
      <c r="CK2" s="31" t="s">
        <v>191</v>
      </c>
      <c r="CL2" s="31" t="s">
        <v>192</v>
      </c>
      <c r="CM2" s="31" t="s">
        <v>193</v>
      </c>
      <c r="CN2" s="31" t="s">
        <v>194</v>
      </c>
      <c r="CO2" s="31" t="s">
        <v>195</v>
      </c>
      <c r="CP2" s="31" t="s">
        <v>8</v>
      </c>
      <c r="CQ2" s="31" t="s">
        <v>12</v>
      </c>
      <c r="CR2" s="31" t="s">
        <v>10</v>
      </c>
      <c r="CS2" s="31" t="s">
        <v>14</v>
      </c>
      <c r="CT2" s="31" t="s">
        <v>196</v>
      </c>
      <c r="CU2" s="31" t="s">
        <v>191</v>
      </c>
      <c r="CV2" s="31" t="s">
        <v>197</v>
      </c>
      <c r="CW2" s="31" t="s">
        <v>198</v>
      </c>
      <c r="CX2" s="32" t="s">
        <v>199</v>
      </c>
      <c r="CY2" s="30" t="s">
        <v>190</v>
      </c>
      <c r="CZ2" s="31" t="s">
        <v>191</v>
      </c>
      <c r="DA2" s="31" t="s">
        <v>192</v>
      </c>
      <c r="DB2" s="31" t="s">
        <v>193</v>
      </c>
      <c r="DC2" s="31" t="s">
        <v>194</v>
      </c>
      <c r="DD2" s="31" t="s">
        <v>195</v>
      </c>
      <c r="DE2" s="31" t="s">
        <v>8</v>
      </c>
      <c r="DF2" s="31" t="s">
        <v>12</v>
      </c>
      <c r="DG2" s="31" t="s">
        <v>10</v>
      </c>
      <c r="DH2" s="31" t="s">
        <v>14</v>
      </c>
      <c r="DI2" s="31" t="s">
        <v>196</v>
      </c>
      <c r="DJ2" s="31" t="s">
        <v>191</v>
      </c>
      <c r="DK2" s="31" t="s">
        <v>197</v>
      </c>
      <c r="DL2" s="31" t="s">
        <v>198</v>
      </c>
      <c r="DM2" s="32" t="s">
        <v>199</v>
      </c>
      <c r="DN2" s="11"/>
      <c r="DO2" s="11"/>
      <c r="DP2" s="11" t="s">
        <v>380</v>
      </c>
      <c r="DQ2" s="11" t="s">
        <v>381</v>
      </c>
      <c r="DR2" s="7" t="s">
        <v>382</v>
      </c>
      <c r="DS2" s="11" t="s">
        <v>383</v>
      </c>
    </row>
    <row r="3" spans="1:123" x14ac:dyDescent="0.2">
      <c r="A3" s="33">
        <v>1</v>
      </c>
      <c r="B3" s="34" t="s">
        <v>223</v>
      </c>
      <c r="C3" s="116">
        <v>11.733333333333333</v>
      </c>
      <c r="D3" s="117" t="s">
        <v>451</v>
      </c>
      <c r="E3" s="37">
        <v>3</v>
      </c>
      <c r="F3" s="118">
        <v>37042</v>
      </c>
      <c r="G3" s="119">
        <v>23.920547945205481</v>
      </c>
      <c r="H3" s="39" t="s">
        <v>385</v>
      </c>
      <c r="I3" s="119">
        <v>20.923287671232877</v>
      </c>
      <c r="J3" s="120">
        <v>71</v>
      </c>
      <c r="K3" s="120">
        <v>217</v>
      </c>
      <c r="L3" s="120">
        <v>4.3899999999999997</v>
      </c>
      <c r="M3" s="40">
        <v>36</v>
      </c>
      <c r="N3" s="121">
        <v>0</v>
      </c>
      <c r="O3" s="122">
        <v>0</v>
      </c>
      <c r="P3" s="122">
        <v>0.19909972299168974</v>
      </c>
      <c r="Q3" s="122">
        <v>0.33288770053475936</v>
      </c>
      <c r="R3" s="122">
        <v>0.32071027360028992</v>
      </c>
      <c r="S3" s="42">
        <v>0.32679898706752464</v>
      </c>
      <c r="T3" s="42">
        <v>0.29411908836077216</v>
      </c>
      <c r="U3" s="42">
        <v>6.25E-2</v>
      </c>
      <c r="V3" s="42">
        <v>9.0379008746355682E-2</v>
      </c>
      <c r="W3" s="42">
        <v>9.0379008746355682E-2</v>
      </c>
      <c r="X3" s="43">
        <v>8.1341107871720122E-2</v>
      </c>
      <c r="Y3" s="44">
        <v>18.263013698630136</v>
      </c>
      <c r="Z3" s="163">
        <v>116.85078882842051</v>
      </c>
      <c r="AA3" s="45">
        <v>30.262051180321365</v>
      </c>
      <c r="AB3" s="45">
        <v>0.30278884462151395</v>
      </c>
      <c r="AC3" s="45">
        <v>5.8</v>
      </c>
      <c r="AD3" s="45">
        <v>88.8</v>
      </c>
      <c r="AE3" s="45">
        <v>3.34</v>
      </c>
      <c r="AF3" s="46">
        <v>53.3</v>
      </c>
      <c r="AG3" s="123">
        <v>8</v>
      </c>
      <c r="AH3" s="49">
        <v>8</v>
      </c>
      <c r="AI3" s="49">
        <v>10</v>
      </c>
      <c r="AJ3" s="49">
        <v>10</v>
      </c>
      <c r="AK3" s="49">
        <v>8</v>
      </c>
      <c r="AL3" s="49">
        <v>2</v>
      </c>
      <c r="AM3" s="49">
        <v>3</v>
      </c>
      <c r="AN3" s="49">
        <v>1</v>
      </c>
      <c r="AO3" s="49">
        <v>7</v>
      </c>
      <c r="AP3" s="124">
        <v>1</v>
      </c>
      <c r="AQ3" s="51">
        <v>0</v>
      </c>
      <c r="AR3" s="52">
        <v>1470</v>
      </c>
      <c r="AS3" s="52">
        <v>0</v>
      </c>
      <c r="AT3" s="52">
        <v>16</v>
      </c>
      <c r="AU3" s="52">
        <v>0</v>
      </c>
      <c r="AV3" s="52">
        <v>0</v>
      </c>
      <c r="AW3" s="53">
        <v>0</v>
      </c>
      <c r="AX3" s="53">
        <v>0</v>
      </c>
      <c r="AY3" s="53">
        <v>0</v>
      </c>
      <c r="AZ3" s="53">
        <v>0</v>
      </c>
      <c r="BA3" s="52">
        <v>0</v>
      </c>
      <c r="BB3" s="52">
        <v>3548</v>
      </c>
      <c r="BC3" s="52">
        <v>0</v>
      </c>
      <c r="BD3" s="52"/>
      <c r="BE3" s="54">
        <v>27</v>
      </c>
      <c r="BF3" s="51">
        <v>0</v>
      </c>
      <c r="BG3" s="52">
        <v>1691</v>
      </c>
      <c r="BH3" s="52">
        <v>0</v>
      </c>
      <c r="BI3" s="52">
        <v>20</v>
      </c>
      <c r="BJ3" s="52">
        <v>0</v>
      </c>
      <c r="BK3" s="52">
        <v>0</v>
      </c>
      <c r="BL3" s="53">
        <v>0</v>
      </c>
      <c r="BM3" s="53">
        <v>0</v>
      </c>
      <c r="BN3" s="53">
        <v>0</v>
      </c>
      <c r="BO3" s="53">
        <v>0</v>
      </c>
      <c r="BP3" s="52">
        <v>0</v>
      </c>
      <c r="BQ3" s="52">
        <v>3132</v>
      </c>
      <c r="BR3" s="52">
        <v>0</v>
      </c>
      <c r="BS3" s="52"/>
      <c r="BT3" s="54">
        <v>20</v>
      </c>
      <c r="BU3" s="51">
        <v>898</v>
      </c>
      <c r="BV3" s="52">
        <v>1729</v>
      </c>
      <c r="BW3" s="52">
        <v>9</v>
      </c>
      <c r="BX3" s="52">
        <v>22</v>
      </c>
      <c r="BY3" s="52">
        <v>184</v>
      </c>
      <c r="BZ3" s="52">
        <v>56</v>
      </c>
      <c r="CA3" s="53">
        <v>4.9000000000000004</v>
      </c>
      <c r="CB3" s="53">
        <v>103.8</v>
      </c>
      <c r="CC3" s="53">
        <v>3.58</v>
      </c>
      <c r="CD3" s="53">
        <v>34.9</v>
      </c>
      <c r="CE3" s="52">
        <v>252</v>
      </c>
      <c r="CF3" s="52">
        <v>4047</v>
      </c>
      <c r="CG3" s="52">
        <v>23</v>
      </c>
      <c r="CH3" s="52"/>
      <c r="CI3" s="54">
        <v>29</v>
      </c>
      <c r="CJ3" s="51">
        <v>1562</v>
      </c>
      <c r="CK3" s="52">
        <v>2340</v>
      </c>
      <c r="CL3" s="52">
        <v>21</v>
      </c>
      <c r="CM3" s="52">
        <v>31</v>
      </c>
      <c r="CN3" s="52">
        <v>280</v>
      </c>
      <c r="CO3" s="52">
        <v>63</v>
      </c>
      <c r="CP3" s="53">
        <v>5.6</v>
      </c>
      <c r="CQ3" s="53">
        <v>81.8</v>
      </c>
      <c r="CR3" s="53">
        <v>3.34</v>
      </c>
      <c r="CS3" s="53">
        <v>46.4</v>
      </c>
      <c r="CT3" s="52">
        <v>181</v>
      </c>
      <c r="CU3" s="52">
        <v>2896</v>
      </c>
      <c r="CV3" s="52">
        <v>22</v>
      </c>
      <c r="CW3" s="52"/>
      <c r="CX3" s="54">
        <v>20</v>
      </c>
      <c r="CY3" s="51">
        <v>1460</v>
      </c>
      <c r="CZ3" s="52">
        <v>2089</v>
      </c>
      <c r="DA3" s="52">
        <v>20</v>
      </c>
      <c r="DB3" s="52">
        <v>25</v>
      </c>
      <c r="DC3" s="52">
        <v>251</v>
      </c>
      <c r="DD3" s="52">
        <v>76</v>
      </c>
      <c r="DE3" s="53">
        <v>5.8</v>
      </c>
      <c r="DF3" s="53">
        <v>88.8</v>
      </c>
      <c r="DG3" s="53">
        <v>2.83</v>
      </c>
      <c r="DH3" s="53">
        <v>53.3</v>
      </c>
      <c r="DI3" s="52">
        <v>310</v>
      </c>
      <c r="DJ3" s="52">
        <v>3430</v>
      </c>
      <c r="DK3" s="52">
        <v>37</v>
      </c>
      <c r="DL3" s="52"/>
      <c r="DM3" s="54">
        <v>22</v>
      </c>
      <c r="DO3" s="11">
        <v>1</v>
      </c>
      <c r="DP3" s="42" t="s">
        <v>386</v>
      </c>
      <c r="DQ3" s="7">
        <v>1</v>
      </c>
      <c r="DR3" s="129">
        <v>42978</v>
      </c>
      <c r="DS3" s="127">
        <v>44679</v>
      </c>
    </row>
    <row r="4" spans="1:123" x14ac:dyDescent="0.2">
      <c r="A4" s="33">
        <v>2</v>
      </c>
      <c r="B4" s="34" t="s">
        <v>225</v>
      </c>
      <c r="C4" s="116">
        <v>11.100000000000001</v>
      </c>
      <c r="D4" s="117" t="s">
        <v>461</v>
      </c>
      <c r="E4" s="37">
        <v>2</v>
      </c>
      <c r="F4" s="118">
        <v>36819</v>
      </c>
      <c r="G4" s="119">
        <v>24.531506849315068</v>
      </c>
      <c r="H4" s="39" t="s">
        <v>385</v>
      </c>
      <c r="I4" s="119">
        <v>21.534246575342465</v>
      </c>
      <c r="J4" s="120">
        <v>69</v>
      </c>
      <c r="K4" s="120">
        <v>211</v>
      </c>
      <c r="L4" s="120">
        <v>4.38</v>
      </c>
      <c r="M4" s="40">
        <v>41</v>
      </c>
      <c r="N4" s="121">
        <v>0</v>
      </c>
      <c r="O4" s="122">
        <v>0</v>
      </c>
      <c r="P4" s="122">
        <v>9.8806366047745356E-2</v>
      </c>
      <c r="Q4" s="122">
        <v>0.19347581552305962</v>
      </c>
      <c r="R4" s="122">
        <v>0.30872603476079558</v>
      </c>
      <c r="S4" s="42">
        <v>0.30872603476079558</v>
      </c>
      <c r="T4" s="42">
        <v>0.30872603476079558</v>
      </c>
      <c r="U4" s="42">
        <v>1.1676312315971165E-2</v>
      </c>
      <c r="V4" s="42">
        <v>2.6986052152819892E-2</v>
      </c>
      <c r="W4" s="42">
        <v>2.6986052152819892E-2</v>
      </c>
      <c r="X4" s="43">
        <v>2.6986052152819892E-2</v>
      </c>
      <c r="Y4" s="44">
        <v>19.890410958904109</v>
      </c>
      <c r="Z4" s="163">
        <v>114.66107494144349</v>
      </c>
      <c r="AA4" s="45">
        <v>31.15584961142617</v>
      </c>
      <c r="AB4" s="45">
        <v>0.33587786259541985</v>
      </c>
      <c r="AC4" s="45">
        <v>6.2</v>
      </c>
      <c r="AD4" s="45">
        <v>145.9</v>
      </c>
      <c r="AE4" s="45">
        <v>4.46</v>
      </c>
      <c r="AF4" s="46">
        <v>53.9</v>
      </c>
      <c r="AG4" s="123">
        <v>8</v>
      </c>
      <c r="AH4" s="49">
        <v>3</v>
      </c>
      <c r="AI4" s="49">
        <v>5</v>
      </c>
      <c r="AJ4" s="49">
        <v>10</v>
      </c>
      <c r="AK4" s="49">
        <v>9</v>
      </c>
      <c r="AL4" s="49">
        <v>4</v>
      </c>
      <c r="AM4" s="49">
        <v>7</v>
      </c>
      <c r="AN4" s="49">
        <v>7</v>
      </c>
      <c r="AO4" s="49">
        <v>7</v>
      </c>
      <c r="AP4" s="124">
        <v>0.5</v>
      </c>
      <c r="AQ4" s="55">
        <v>0</v>
      </c>
      <c r="AR4" s="56">
        <v>2182</v>
      </c>
      <c r="AS4" s="56">
        <v>0</v>
      </c>
      <c r="AT4" s="56">
        <v>18</v>
      </c>
      <c r="AU4" s="56">
        <v>0</v>
      </c>
      <c r="AV4" s="56">
        <v>0</v>
      </c>
      <c r="AW4" s="57">
        <v>0</v>
      </c>
      <c r="AX4" s="57">
        <v>0</v>
      </c>
      <c r="AY4" s="57">
        <v>0</v>
      </c>
      <c r="AZ4" s="57">
        <v>0</v>
      </c>
      <c r="BA4" s="56">
        <v>0</v>
      </c>
      <c r="BB4" s="56">
        <v>3599</v>
      </c>
      <c r="BC4" s="56">
        <v>0</v>
      </c>
      <c r="BD4" s="56"/>
      <c r="BE4" s="58">
        <v>33</v>
      </c>
      <c r="BF4" s="55">
        <v>0</v>
      </c>
      <c r="BG4" s="56">
        <v>2778</v>
      </c>
      <c r="BH4" s="56">
        <v>0</v>
      </c>
      <c r="BI4" s="56">
        <v>21</v>
      </c>
      <c r="BJ4" s="56">
        <v>0</v>
      </c>
      <c r="BK4" s="56">
        <v>0</v>
      </c>
      <c r="BL4" s="57">
        <v>0</v>
      </c>
      <c r="BM4" s="57">
        <v>0</v>
      </c>
      <c r="BN4" s="57">
        <v>0</v>
      </c>
      <c r="BO4" s="57">
        <v>0</v>
      </c>
      <c r="BP4" s="56">
        <v>0</v>
      </c>
      <c r="BQ4" s="56">
        <v>3069</v>
      </c>
      <c r="BR4" s="56">
        <v>0</v>
      </c>
      <c r="BS4" s="56"/>
      <c r="BT4" s="58">
        <v>25</v>
      </c>
      <c r="BU4" s="55">
        <v>579</v>
      </c>
      <c r="BV4" s="56">
        <v>2284</v>
      </c>
      <c r="BW4" s="56">
        <v>4</v>
      </c>
      <c r="BX4" s="56">
        <v>18</v>
      </c>
      <c r="BY4" s="56">
        <v>98</v>
      </c>
      <c r="BZ4" s="56">
        <v>36</v>
      </c>
      <c r="CA4" s="57">
        <v>5.9</v>
      </c>
      <c r="CB4" s="57">
        <v>162.4</v>
      </c>
      <c r="CC4" s="57">
        <v>4.32</v>
      </c>
      <c r="CD4" s="57">
        <v>46.3</v>
      </c>
      <c r="CE4" s="56">
        <v>17</v>
      </c>
      <c r="CF4" s="56">
        <v>3748</v>
      </c>
      <c r="CG4" s="56">
        <v>3</v>
      </c>
      <c r="CH4" s="56"/>
      <c r="CI4" s="58">
        <v>31</v>
      </c>
      <c r="CJ4" s="55">
        <v>579</v>
      </c>
      <c r="CK4" s="56">
        <v>1141.7</v>
      </c>
      <c r="CL4" s="56">
        <v>13</v>
      </c>
      <c r="CM4" s="56">
        <v>22</v>
      </c>
      <c r="CN4" s="56">
        <v>119</v>
      </c>
      <c r="CO4" s="56">
        <v>34</v>
      </c>
      <c r="CP4" s="57">
        <v>4.9000000000000004</v>
      </c>
      <c r="CQ4" s="57">
        <v>107.7</v>
      </c>
      <c r="CR4" s="57">
        <v>3.83</v>
      </c>
      <c r="CS4" s="57">
        <v>24.9</v>
      </c>
      <c r="CT4" s="56">
        <v>23</v>
      </c>
      <c r="CU4" s="56">
        <v>1969.7999999999997</v>
      </c>
      <c r="CV4" s="56">
        <v>2</v>
      </c>
      <c r="CW4" s="56"/>
      <c r="CX4" s="58">
        <v>14</v>
      </c>
      <c r="CY4" s="55">
        <v>1634</v>
      </c>
      <c r="CZ4" s="56">
        <v>2283</v>
      </c>
      <c r="DA4" s="56">
        <v>18</v>
      </c>
      <c r="DB4" s="56">
        <v>23</v>
      </c>
      <c r="DC4" s="56">
        <v>262</v>
      </c>
      <c r="DD4" s="56">
        <v>88</v>
      </c>
      <c r="DE4" s="57">
        <v>6.2</v>
      </c>
      <c r="DF4" s="57">
        <v>145.9</v>
      </c>
      <c r="DG4" s="57">
        <v>4.46</v>
      </c>
      <c r="DH4" s="57">
        <v>53.9</v>
      </c>
      <c r="DI4" s="56">
        <v>89</v>
      </c>
      <c r="DJ4" s="56">
        <v>3298</v>
      </c>
      <c r="DK4" s="56">
        <v>13</v>
      </c>
      <c r="DL4" s="56"/>
      <c r="DM4" s="58">
        <v>27</v>
      </c>
      <c r="DO4" s="11">
        <v>2</v>
      </c>
      <c r="DP4" s="42" t="s">
        <v>388</v>
      </c>
      <c r="DQ4" s="7">
        <v>1</v>
      </c>
      <c r="DR4" s="129">
        <v>43344</v>
      </c>
    </row>
    <row r="5" spans="1:123" x14ac:dyDescent="0.2">
      <c r="A5" s="33">
        <v>3</v>
      </c>
      <c r="B5" s="34" t="s">
        <v>239</v>
      </c>
      <c r="C5" s="116">
        <v>9.466666666666665</v>
      </c>
      <c r="D5" s="117" t="s">
        <v>440</v>
      </c>
      <c r="E5" s="37">
        <v>5</v>
      </c>
      <c r="F5" s="118">
        <v>36172</v>
      </c>
      <c r="G5" s="119">
        <v>26.304109589041097</v>
      </c>
      <c r="H5" s="39" t="s">
        <v>395</v>
      </c>
      <c r="I5" s="119">
        <v>23.306849315068494</v>
      </c>
      <c r="J5" s="120">
        <v>72</v>
      </c>
      <c r="K5" s="120">
        <v>214</v>
      </c>
      <c r="L5" s="120">
        <v>4.4800000000000004</v>
      </c>
      <c r="M5" s="40">
        <v>91</v>
      </c>
      <c r="N5" s="121">
        <v>0</v>
      </c>
      <c r="O5" s="122">
        <v>0</v>
      </c>
      <c r="P5" s="122">
        <v>0</v>
      </c>
      <c r="Q5" s="122">
        <v>0.31134133042529988</v>
      </c>
      <c r="R5" s="122">
        <v>0.28865979381443296</v>
      </c>
      <c r="S5" s="42">
        <v>0.30000056211986642</v>
      </c>
      <c r="T5" s="42">
        <v>0.25500047780188645</v>
      </c>
      <c r="U5" s="42">
        <v>0.19433719433719435</v>
      </c>
      <c r="V5" s="42">
        <v>0.18023715415019761</v>
      </c>
      <c r="W5" s="42">
        <v>0.18728717424369598</v>
      </c>
      <c r="X5" s="43">
        <v>0.15919409810714158</v>
      </c>
      <c r="Y5" s="44">
        <v>21.663013698630138</v>
      </c>
      <c r="Z5" s="163">
        <v>106.25067873330771</v>
      </c>
      <c r="AA5" s="45">
        <v>29.0204475308642</v>
      </c>
      <c r="AB5" s="45">
        <v>0.24043715846994534</v>
      </c>
      <c r="AC5" s="45">
        <v>10</v>
      </c>
      <c r="AD5" s="45">
        <v>100</v>
      </c>
      <c r="AE5" s="45">
        <v>4.17</v>
      </c>
      <c r="AF5" s="46">
        <v>60.7</v>
      </c>
      <c r="AG5" s="123">
        <v>6</v>
      </c>
      <c r="AH5" s="49">
        <v>10</v>
      </c>
      <c r="AI5" s="49">
        <v>2</v>
      </c>
      <c r="AJ5" s="49">
        <v>8</v>
      </c>
      <c r="AK5" s="49">
        <v>6</v>
      </c>
      <c r="AL5" s="49">
        <v>10</v>
      </c>
      <c r="AM5" s="49">
        <v>4</v>
      </c>
      <c r="AN5" s="49">
        <v>6</v>
      </c>
      <c r="AO5" s="49">
        <v>6</v>
      </c>
      <c r="AP5" s="124">
        <v>0</v>
      </c>
      <c r="AQ5" s="55">
        <v>0</v>
      </c>
      <c r="AR5" s="56">
        <v>2276</v>
      </c>
      <c r="AS5" s="56">
        <v>0</v>
      </c>
      <c r="AT5" s="56">
        <v>27</v>
      </c>
      <c r="AU5" s="56">
        <v>0</v>
      </c>
      <c r="AV5" s="56">
        <v>0</v>
      </c>
      <c r="AW5" s="57">
        <v>0</v>
      </c>
      <c r="AX5" s="57">
        <v>0</v>
      </c>
      <c r="AY5" s="57">
        <v>0</v>
      </c>
      <c r="AZ5" s="57">
        <v>0</v>
      </c>
      <c r="BA5" s="56">
        <v>0</v>
      </c>
      <c r="BB5" s="56">
        <v>3324</v>
      </c>
      <c r="BC5" s="56">
        <v>0</v>
      </c>
      <c r="BD5" s="56"/>
      <c r="BE5" s="58">
        <v>21</v>
      </c>
      <c r="BF5" s="55">
        <v>0</v>
      </c>
      <c r="BG5" s="56">
        <v>2392</v>
      </c>
      <c r="BH5" s="56">
        <v>0</v>
      </c>
      <c r="BI5" s="56">
        <v>26</v>
      </c>
      <c r="BJ5" s="56">
        <v>0</v>
      </c>
      <c r="BK5" s="56">
        <v>0</v>
      </c>
      <c r="BL5" s="57">
        <v>0</v>
      </c>
      <c r="BM5" s="57">
        <v>0</v>
      </c>
      <c r="BN5" s="57">
        <v>0</v>
      </c>
      <c r="BO5" s="57">
        <v>0</v>
      </c>
      <c r="BP5" s="56">
        <v>0</v>
      </c>
      <c r="BQ5" s="56">
        <v>3025</v>
      </c>
      <c r="BR5" s="56">
        <v>0</v>
      </c>
      <c r="BS5" s="56"/>
      <c r="BT5" s="58">
        <v>20</v>
      </c>
      <c r="BU5" s="55">
        <v>0</v>
      </c>
      <c r="BV5" s="56">
        <v>1602</v>
      </c>
      <c r="BW5" s="56">
        <v>0</v>
      </c>
      <c r="BX5" s="56">
        <v>13</v>
      </c>
      <c r="BY5" s="56">
        <v>0</v>
      </c>
      <c r="BZ5" s="56">
        <v>0</v>
      </c>
      <c r="CA5" s="57">
        <v>0</v>
      </c>
      <c r="CB5" s="57">
        <v>0</v>
      </c>
      <c r="CC5" s="57">
        <v>0</v>
      </c>
      <c r="CD5" s="57">
        <v>0</v>
      </c>
      <c r="CE5" s="56">
        <v>0</v>
      </c>
      <c r="CF5" s="56">
        <v>3235</v>
      </c>
      <c r="CG5" s="56">
        <v>0</v>
      </c>
      <c r="CH5" s="56"/>
      <c r="CI5" s="58">
        <v>21</v>
      </c>
      <c r="CJ5" s="55">
        <v>420</v>
      </c>
      <c r="CK5" s="56">
        <v>1057</v>
      </c>
      <c r="CL5" s="56">
        <v>5</v>
      </c>
      <c r="CM5" s="56">
        <v>16</v>
      </c>
      <c r="CN5" s="56">
        <v>42</v>
      </c>
      <c r="CO5" s="56">
        <v>8</v>
      </c>
      <c r="CP5" s="57">
        <v>10</v>
      </c>
      <c r="CQ5" s="57">
        <v>100</v>
      </c>
      <c r="CR5" s="57">
        <v>4.17</v>
      </c>
      <c r="CS5" s="57">
        <v>60.7</v>
      </c>
      <c r="CT5" s="56">
        <v>151</v>
      </c>
      <c r="CU5" s="56">
        <v>777</v>
      </c>
      <c r="CV5" s="56">
        <v>8</v>
      </c>
      <c r="CW5" s="56"/>
      <c r="CX5" s="58">
        <v>5</v>
      </c>
      <c r="CY5" s="55">
        <v>1000</v>
      </c>
      <c r="CZ5" s="56">
        <v>2514</v>
      </c>
      <c r="DA5" s="56">
        <v>15</v>
      </c>
      <c r="DB5" s="56">
        <v>34</v>
      </c>
      <c r="DC5" s="56">
        <v>183</v>
      </c>
      <c r="DD5" s="56">
        <v>44</v>
      </c>
      <c r="DE5" s="57">
        <v>5.5</v>
      </c>
      <c r="DF5" s="57">
        <v>89.8</v>
      </c>
      <c r="DG5" s="57">
        <v>3.38</v>
      </c>
      <c r="DH5" s="57">
        <v>31.2</v>
      </c>
      <c r="DI5" s="56">
        <v>456</v>
      </c>
      <c r="DJ5" s="56">
        <v>2530</v>
      </c>
      <c r="DK5" s="56">
        <v>43</v>
      </c>
      <c r="DL5" s="56"/>
      <c r="DM5" s="58">
        <v>12</v>
      </c>
      <c r="DN5" s="164"/>
      <c r="DO5" s="5">
        <v>3</v>
      </c>
      <c r="DP5" s="42" t="s">
        <v>390</v>
      </c>
      <c r="DQ5" s="7">
        <v>0.9</v>
      </c>
      <c r="DR5" s="129">
        <v>43708</v>
      </c>
    </row>
    <row r="6" spans="1:123" x14ac:dyDescent="0.2">
      <c r="A6" s="33">
        <v>4</v>
      </c>
      <c r="B6" s="34" t="s">
        <v>249</v>
      </c>
      <c r="C6" s="116">
        <v>8.5944444444444432</v>
      </c>
      <c r="D6" s="117" t="s">
        <v>453</v>
      </c>
      <c r="E6" s="37">
        <v>1</v>
      </c>
      <c r="F6" s="118">
        <v>37112</v>
      </c>
      <c r="G6" s="119">
        <v>23.728767123287671</v>
      </c>
      <c r="H6" s="39" t="s">
        <v>385</v>
      </c>
      <c r="I6" s="119">
        <v>20.731506849315068</v>
      </c>
      <c r="J6" s="120">
        <v>72</v>
      </c>
      <c r="K6" s="120">
        <v>217</v>
      </c>
      <c r="L6" s="120">
        <v>4.63</v>
      </c>
      <c r="M6" s="40">
        <v>123</v>
      </c>
      <c r="N6" s="121">
        <v>0</v>
      </c>
      <c r="O6" s="122">
        <v>0</v>
      </c>
      <c r="P6" s="122">
        <v>0.22620904836193448</v>
      </c>
      <c r="Q6" s="122">
        <v>0.2789162112932605</v>
      </c>
      <c r="R6" s="122">
        <v>0.25643753990210683</v>
      </c>
      <c r="S6" s="42">
        <v>0.26767687559768366</v>
      </c>
      <c r="T6" s="42">
        <v>0.26767687559768366</v>
      </c>
      <c r="U6" s="42">
        <v>8.2443400256300731E-2</v>
      </c>
      <c r="V6" s="42">
        <v>7.5509388733519769E-2</v>
      </c>
      <c r="W6" s="42">
        <v>7.8976394494910257E-2</v>
      </c>
      <c r="X6" s="43">
        <v>7.8976394494910257E-2</v>
      </c>
      <c r="Y6" s="44">
        <v>18.07123287671233</v>
      </c>
      <c r="Z6" s="163">
        <v>94.442128274581009</v>
      </c>
      <c r="AA6" s="45">
        <v>29.427276234567902</v>
      </c>
      <c r="AB6" s="45">
        <v>0.3146067415730337</v>
      </c>
      <c r="AC6" s="45">
        <v>5.7</v>
      </c>
      <c r="AD6" s="45">
        <v>120</v>
      </c>
      <c r="AE6" s="45">
        <v>3.63</v>
      </c>
      <c r="AF6" s="46">
        <v>45.6</v>
      </c>
      <c r="AG6" s="123">
        <v>7</v>
      </c>
      <c r="AH6" s="49">
        <v>8</v>
      </c>
      <c r="AI6" s="49">
        <v>10</v>
      </c>
      <c r="AJ6" s="49">
        <v>3</v>
      </c>
      <c r="AK6" s="49">
        <v>8</v>
      </c>
      <c r="AL6" s="49">
        <v>1</v>
      </c>
      <c r="AM6" s="49">
        <v>6</v>
      </c>
      <c r="AN6" s="49">
        <v>2</v>
      </c>
      <c r="AO6" s="49">
        <v>4</v>
      </c>
      <c r="AP6" s="124">
        <v>0</v>
      </c>
      <c r="AQ6" s="55">
        <v>0</v>
      </c>
      <c r="AR6" s="56">
        <v>2023</v>
      </c>
      <c r="AS6" s="56">
        <v>0</v>
      </c>
      <c r="AT6" s="56">
        <v>26</v>
      </c>
      <c r="AU6" s="56">
        <v>0</v>
      </c>
      <c r="AV6" s="56">
        <v>0</v>
      </c>
      <c r="AW6" s="57">
        <v>0</v>
      </c>
      <c r="AX6" s="57">
        <v>0</v>
      </c>
      <c r="AY6" s="57">
        <v>0</v>
      </c>
      <c r="AZ6" s="57">
        <v>0</v>
      </c>
      <c r="BA6" s="56">
        <v>0</v>
      </c>
      <c r="BB6" s="56">
        <v>3266</v>
      </c>
      <c r="BC6" s="56">
        <v>0</v>
      </c>
      <c r="BD6" s="56"/>
      <c r="BE6" s="58">
        <v>22</v>
      </c>
      <c r="BF6" s="55">
        <v>0</v>
      </c>
      <c r="BG6" s="56">
        <v>2847</v>
      </c>
      <c r="BH6" s="56">
        <v>0</v>
      </c>
      <c r="BI6" s="56">
        <v>28</v>
      </c>
      <c r="BJ6" s="56">
        <v>0</v>
      </c>
      <c r="BK6" s="56">
        <v>0</v>
      </c>
      <c r="BL6" s="57">
        <v>0</v>
      </c>
      <c r="BM6" s="57">
        <v>0</v>
      </c>
      <c r="BN6" s="57">
        <v>0</v>
      </c>
      <c r="BO6" s="57">
        <v>0</v>
      </c>
      <c r="BP6" s="56">
        <v>0</v>
      </c>
      <c r="BQ6" s="56">
        <v>3284</v>
      </c>
      <c r="BR6" s="56">
        <v>0</v>
      </c>
      <c r="BS6" s="56"/>
      <c r="BT6" s="58">
        <v>25</v>
      </c>
      <c r="BU6" s="55">
        <v>957</v>
      </c>
      <c r="BV6" s="56">
        <v>2068</v>
      </c>
      <c r="BW6" s="56">
        <v>10</v>
      </c>
      <c r="BX6" s="56">
        <v>24</v>
      </c>
      <c r="BY6" s="56">
        <v>173</v>
      </c>
      <c r="BZ6" s="56">
        <v>28</v>
      </c>
      <c r="CA6" s="57">
        <v>5.5</v>
      </c>
      <c r="CB6" s="57">
        <v>66.400000000000006</v>
      </c>
      <c r="CC6" s="57">
        <v>4.1900000000000004</v>
      </c>
      <c r="CD6" s="57">
        <v>45.4</v>
      </c>
      <c r="CE6" s="56">
        <v>203</v>
      </c>
      <c r="CF6" s="56">
        <v>3060</v>
      </c>
      <c r="CG6" s="56">
        <v>29</v>
      </c>
      <c r="CH6" s="56"/>
      <c r="CI6" s="58">
        <v>22</v>
      </c>
      <c r="CJ6" s="55">
        <v>1032</v>
      </c>
      <c r="CK6" s="56">
        <v>2051</v>
      </c>
      <c r="CL6" s="56">
        <v>9</v>
      </c>
      <c r="CM6" s="56">
        <v>21</v>
      </c>
      <c r="CN6" s="56">
        <v>188</v>
      </c>
      <c r="CO6" s="56">
        <v>44</v>
      </c>
      <c r="CP6" s="57">
        <v>5.5</v>
      </c>
      <c r="CQ6" s="57">
        <v>78.400000000000006</v>
      </c>
      <c r="CR6" s="57">
        <v>3.4</v>
      </c>
      <c r="CS6" s="57">
        <v>39.700000000000003</v>
      </c>
      <c r="CT6" s="56">
        <v>193</v>
      </c>
      <c r="CU6" s="56">
        <v>2341</v>
      </c>
      <c r="CV6" s="56">
        <v>20</v>
      </c>
      <c r="CW6" s="56"/>
      <c r="CX6" s="58">
        <v>20</v>
      </c>
      <c r="CY6" s="55">
        <v>1016</v>
      </c>
      <c r="CZ6" s="56">
        <v>2196</v>
      </c>
      <c r="DA6" s="56">
        <v>6</v>
      </c>
      <c r="DB6" s="56">
        <v>17</v>
      </c>
      <c r="DC6" s="56">
        <v>178</v>
      </c>
      <c r="DD6" s="56">
        <v>56</v>
      </c>
      <c r="DE6" s="57">
        <v>5.7</v>
      </c>
      <c r="DF6" s="57">
        <v>120</v>
      </c>
      <c r="DG6" s="57">
        <v>3.63</v>
      </c>
      <c r="DH6" s="57">
        <v>45.6</v>
      </c>
      <c r="DI6" s="56">
        <v>189</v>
      </c>
      <c r="DJ6" s="56">
        <v>2503</v>
      </c>
      <c r="DK6" s="56">
        <v>25</v>
      </c>
      <c r="DL6" s="56"/>
      <c r="DM6" s="58">
        <v>19</v>
      </c>
      <c r="DN6" s="164"/>
      <c r="DO6" s="5">
        <v>4</v>
      </c>
      <c r="DP6" s="42" t="s">
        <v>393</v>
      </c>
      <c r="DQ6" s="7">
        <v>0.9</v>
      </c>
      <c r="DR6" s="129">
        <v>44079</v>
      </c>
    </row>
    <row r="7" spans="1:123" x14ac:dyDescent="0.2">
      <c r="A7" s="33">
        <v>5</v>
      </c>
      <c r="B7" s="34" t="s">
        <v>252</v>
      </c>
      <c r="C7" s="116">
        <v>8.5</v>
      </c>
      <c r="D7" s="117" t="s">
        <v>428</v>
      </c>
      <c r="E7" s="37">
        <v>1</v>
      </c>
      <c r="F7" s="118">
        <v>36428</v>
      </c>
      <c r="G7" s="119">
        <v>25.602739726027398</v>
      </c>
      <c r="H7" s="39" t="s">
        <v>395</v>
      </c>
      <c r="I7" s="119">
        <v>22.605479452054794</v>
      </c>
      <c r="J7" s="120">
        <v>71</v>
      </c>
      <c r="K7" s="120">
        <v>199</v>
      </c>
      <c r="L7" s="120">
        <v>4.42</v>
      </c>
      <c r="M7" s="40">
        <v>63</v>
      </c>
      <c r="N7" s="121">
        <v>0</v>
      </c>
      <c r="O7" s="122">
        <v>5.7314074984634297E-2</v>
      </c>
      <c r="P7" s="122">
        <v>5.6012602835638019E-2</v>
      </c>
      <c r="Q7" s="122">
        <v>0.12402735203961329</v>
      </c>
      <c r="R7" s="122">
        <v>0.15085817524841916</v>
      </c>
      <c r="S7" s="42">
        <v>0.15085817524841916</v>
      </c>
      <c r="T7" s="42">
        <v>0.15085817524841916</v>
      </c>
      <c r="U7" s="42">
        <v>8.9235694277711081E-2</v>
      </c>
      <c r="V7" s="42">
        <v>7.2525145579671782E-2</v>
      </c>
      <c r="W7" s="42">
        <v>8.0880419928691438E-2</v>
      </c>
      <c r="X7" s="43">
        <v>8.0880419928691438E-2</v>
      </c>
      <c r="Y7" s="44">
        <v>21.958904109589042</v>
      </c>
      <c r="Z7" s="163">
        <v>104.27831253892637</v>
      </c>
      <c r="AA7" s="45">
        <v>27.751834953382268</v>
      </c>
      <c r="AB7" s="45">
        <v>0.22123893805309736</v>
      </c>
      <c r="AC7" s="45">
        <v>6.7</v>
      </c>
      <c r="AD7" s="45">
        <v>86.6</v>
      </c>
      <c r="AE7" s="45">
        <v>3.91</v>
      </c>
      <c r="AF7" s="46">
        <v>39.799999999999997</v>
      </c>
      <c r="AG7" s="123">
        <v>2</v>
      </c>
      <c r="AH7" s="49">
        <v>8</v>
      </c>
      <c r="AI7" s="49">
        <v>2</v>
      </c>
      <c r="AJ7" s="49">
        <v>7</v>
      </c>
      <c r="AK7" s="49">
        <v>5</v>
      </c>
      <c r="AL7" s="49">
        <v>5</v>
      </c>
      <c r="AM7" s="49">
        <v>2</v>
      </c>
      <c r="AN7" s="49">
        <v>4</v>
      </c>
      <c r="AO7" s="49">
        <v>7</v>
      </c>
      <c r="AP7" s="124">
        <v>1</v>
      </c>
      <c r="AQ7" s="55">
        <v>0</v>
      </c>
      <c r="AR7" s="56">
        <v>3876</v>
      </c>
      <c r="AS7" s="56">
        <v>0</v>
      </c>
      <c r="AT7" s="56">
        <v>42</v>
      </c>
      <c r="AU7" s="56">
        <v>0</v>
      </c>
      <c r="AV7" s="56">
        <v>0</v>
      </c>
      <c r="AW7" s="57">
        <v>0</v>
      </c>
      <c r="AX7" s="57">
        <v>0</v>
      </c>
      <c r="AY7" s="57">
        <v>0</v>
      </c>
      <c r="AZ7" s="57">
        <v>0</v>
      </c>
      <c r="BA7" s="56">
        <v>0</v>
      </c>
      <c r="BB7" s="56">
        <v>2653</v>
      </c>
      <c r="BC7" s="56">
        <v>0</v>
      </c>
      <c r="BD7" s="56"/>
      <c r="BE7" s="58">
        <v>24</v>
      </c>
      <c r="BF7" s="55">
        <v>284</v>
      </c>
      <c r="BG7" s="56">
        <v>3343</v>
      </c>
      <c r="BH7" s="56">
        <v>2</v>
      </c>
      <c r="BI7" s="56">
        <v>30</v>
      </c>
      <c r="BJ7" s="56">
        <v>41</v>
      </c>
      <c r="BK7" s="56">
        <v>9</v>
      </c>
      <c r="BL7" s="57">
        <v>6.9</v>
      </c>
      <c r="BM7" s="57">
        <v>87.6</v>
      </c>
      <c r="BN7" s="57">
        <v>3.9</v>
      </c>
      <c r="BO7" s="57">
        <v>65.8</v>
      </c>
      <c r="BP7" s="56">
        <v>89</v>
      </c>
      <c r="BQ7" s="56">
        <v>3165</v>
      </c>
      <c r="BR7" s="56">
        <v>2</v>
      </c>
      <c r="BS7" s="56"/>
      <c r="BT7" s="58">
        <v>34</v>
      </c>
      <c r="BU7" s="55">
        <v>188</v>
      </c>
      <c r="BV7" s="56">
        <v>2591</v>
      </c>
      <c r="BW7" s="56">
        <v>2</v>
      </c>
      <c r="BX7" s="56">
        <v>21</v>
      </c>
      <c r="BY7" s="56">
        <v>31</v>
      </c>
      <c r="BZ7" s="56">
        <v>6</v>
      </c>
      <c r="CA7" s="57">
        <v>6.1</v>
      </c>
      <c r="CB7" s="57">
        <v>80</v>
      </c>
      <c r="CC7" s="57">
        <v>3.42</v>
      </c>
      <c r="CD7" s="57">
        <v>37.200000000000003</v>
      </c>
      <c r="CE7" s="56">
        <v>132</v>
      </c>
      <c r="CF7" s="56">
        <v>3122</v>
      </c>
      <c r="CG7" s="56">
        <v>16</v>
      </c>
      <c r="CH7" s="56"/>
      <c r="CI7" s="58">
        <v>26</v>
      </c>
      <c r="CJ7" s="55">
        <v>303</v>
      </c>
      <c r="CK7" s="56">
        <v>1742</v>
      </c>
      <c r="CL7" s="56">
        <v>3</v>
      </c>
      <c r="CM7" s="56">
        <v>18</v>
      </c>
      <c r="CN7" s="56">
        <v>45</v>
      </c>
      <c r="CO7" s="56">
        <v>11</v>
      </c>
      <c r="CP7" s="57">
        <v>6.7</v>
      </c>
      <c r="CQ7" s="57">
        <v>55.4</v>
      </c>
      <c r="CR7" s="57">
        <v>2.6</v>
      </c>
      <c r="CS7" s="57">
        <v>34.700000000000003</v>
      </c>
      <c r="CT7" s="56">
        <v>223</v>
      </c>
      <c r="CU7" s="56">
        <v>2499</v>
      </c>
      <c r="CV7" s="56">
        <v>16</v>
      </c>
      <c r="CW7" s="56"/>
      <c r="CX7" s="58">
        <v>19</v>
      </c>
      <c r="CY7" s="55">
        <v>728</v>
      </c>
      <c r="CZ7" s="56">
        <v>2864</v>
      </c>
      <c r="DA7" s="56">
        <v>7</v>
      </c>
      <c r="DB7" s="56">
        <v>29</v>
      </c>
      <c r="DC7" s="56">
        <v>113</v>
      </c>
      <c r="DD7" s="56">
        <v>25</v>
      </c>
      <c r="DE7" s="57">
        <v>6.4</v>
      </c>
      <c r="DF7" s="57">
        <v>86.6</v>
      </c>
      <c r="DG7" s="57">
        <v>3.91</v>
      </c>
      <c r="DH7" s="57">
        <v>39.799999999999997</v>
      </c>
      <c r="DI7" s="56">
        <v>274</v>
      </c>
      <c r="DJ7" s="56">
        <v>3778</v>
      </c>
      <c r="DK7" s="56">
        <v>27</v>
      </c>
      <c r="DL7" s="56"/>
      <c r="DM7" s="58">
        <v>39</v>
      </c>
      <c r="DN7" s="164"/>
      <c r="DO7" s="5">
        <v>5</v>
      </c>
      <c r="DP7" s="42" t="s">
        <v>396</v>
      </c>
      <c r="DQ7" s="7">
        <v>0.85</v>
      </c>
      <c r="DR7" s="129">
        <v>44443</v>
      </c>
    </row>
    <row r="8" spans="1:123" x14ac:dyDescent="0.2">
      <c r="A8" s="33">
        <v>6</v>
      </c>
      <c r="B8" s="34" t="s">
        <v>259</v>
      </c>
      <c r="C8" s="116">
        <v>7.9944444444444436</v>
      </c>
      <c r="D8" s="117" t="s">
        <v>434</v>
      </c>
      <c r="E8" s="37">
        <v>1</v>
      </c>
      <c r="F8" s="118">
        <v>36241</v>
      </c>
      <c r="G8" s="119">
        <v>26.115068493150684</v>
      </c>
      <c r="H8" s="39" t="s">
        <v>443</v>
      </c>
      <c r="I8" s="119">
        <v>23.117808219178084</v>
      </c>
      <c r="J8" s="120">
        <v>74</v>
      </c>
      <c r="K8" s="120">
        <v>225</v>
      </c>
      <c r="L8" s="120">
        <v>4.53</v>
      </c>
      <c r="M8" s="40">
        <v>98</v>
      </c>
      <c r="N8" s="121">
        <v>2.654013189641306E-2</v>
      </c>
      <c r="O8" s="122">
        <v>3.4738186462324391E-2</v>
      </c>
      <c r="P8" s="122">
        <v>8.4939759036144577E-2</v>
      </c>
      <c r="Q8" s="122">
        <v>7.214884249396393E-2</v>
      </c>
      <c r="R8" s="122">
        <v>0.22381537621193501</v>
      </c>
      <c r="S8" s="42">
        <v>0.22381537621193501</v>
      </c>
      <c r="T8" s="42">
        <v>0.22381537621193501</v>
      </c>
      <c r="U8" s="42">
        <v>5.5841924398625431E-3</v>
      </c>
      <c r="V8" s="42">
        <v>5.8348117484723044E-2</v>
      </c>
      <c r="W8" s="42">
        <v>5.8348117484723044E-2</v>
      </c>
      <c r="X8" s="43">
        <v>5.8348117484723044E-2</v>
      </c>
      <c r="Y8" s="44">
        <v>22.471232876712328</v>
      </c>
      <c r="Z8" s="163">
        <v>106.86111607764175</v>
      </c>
      <c r="AA8" s="45">
        <v>28.885135135135133</v>
      </c>
      <c r="AB8" s="45">
        <v>0.29151291512915128</v>
      </c>
      <c r="AC8" s="45">
        <v>5.3</v>
      </c>
      <c r="AD8" s="45">
        <v>100.3</v>
      </c>
      <c r="AE8" s="45">
        <v>4.05</v>
      </c>
      <c r="AF8" s="46">
        <v>34.299999999999997</v>
      </c>
      <c r="AG8" s="123">
        <v>4</v>
      </c>
      <c r="AH8" s="49">
        <v>6</v>
      </c>
      <c r="AI8" s="49">
        <v>1</v>
      </c>
      <c r="AJ8" s="49">
        <v>8</v>
      </c>
      <c r="AK8" s="49">
        <v>8</v>
      </c>
      <c r="AL8" s="49">
        <v>0</v>
      </c>
      <c r="AM8" s="49">
        <v>4</v>
      </c>
      <c r="AN8" s="49">
        <v>5</v>
      </c>
      <c r="AO8" s="49">
        <v>6</v>
      </c>
      <c r="AP8" s="124">
        <v>1</v>
      </c>
      <c r="AQ8" s="55">
        <v>165</v>
      </c>
      <c r="AR8" s="56">
        <v>3509</v>
      </c>
      <c r="AS8" s="56">
        <v>2</v>
      </c>
      <c r="AT8" s="56">
        <v>36</v>
      </c>
      <c r="AU8" s="56">
        <v>24</v>
      </c>
      <c r="AV8" s="56">
        <v>6</v>
      </c>
      <c r="AW8" s="57">
        <v>6.9</v>
      </c>
      <c r="AX8" s="57">
        <v>111.5</v>
      </c>
      <c r="AY8" s="57">
        <v>4.46</v>
      </c>
      <c r="AZ8" s="57">
        <v>19.399999999999999</v>
      </c>
      <c r="BA8" s="56">
        <v>0</v>
      </c>
      <c r="BB8" s="56">
        <v>2708</v>
      </c>
      <c r="BC8" s="56">
        <v>0</v>
      </c>
      <c r="BD8" s="56"/>
      <c r="BE8" s="58">
        <v>28</v>
      </c>
      <c r="BF8" s="55">
        <v>272</v>
      </c>
      <c r="BG8" s="56">
        <v>2976</v>
      </c>
      <c r="BH8" s="56">
        <v>2</v>
      </c>
      <c r="BI8" s="56">
        <v>33</v>
      </c>
      <c r="BJ8" s="56">
        <v>63</v>
      </c>
      <c r="BK8" s="56">
        <v>10</v>
      </c>
      <c r="BL8" s="57">
        <v>4.3</v>
      </c>
      <c r="BM8" s="57">
        <v>48.9</v>
      </c>
      <c r="BN8" s="57">
        <v>3.08</v>
      </c>
      <c r="BO8" s="57">
        <v>13.2</v>
      </c>
      <c r="BP8" s="56">
        <v>0</v>
      </c>
      <c r="BQ8" s="56">
        <v>4854</v>
      </c>
      <c r="BR8" s="56">
        <v>0</v>
      </c>
      <c r="BS8" s="56"/>
      <c r="BT8" s="58">
        <v>52</v>
      </c>
      <c r="BU8" s="55">
        <v>440</v>
      </c>
      <c r="BV8" s="56">
        <v>2191</v>
      </c>
      <c r="BW8" s="56">
        <v>5</v>
      </c>
      <c r="BX8" s="56">
        <v>27</v>
      </c>
      <c r="BY8" s="56">
        <v>96</v>
      </c>
      <c r="BZ8" s="56">
        <v>18</v>
      </c>
      <c r="CA8" s="57">
        <v>4.5999999999999996</v>
      </c>
      <c r="CB8" s="57">
        <v>57.2</v>
      </c>
      <c r="CC8" s="57">
        <v>2.92</v>
      </c>
      <c r="CD8" s="57">
        <v>24.1</v>
      </c>
      <c r="CE8" s="56">
        <v>124</v>
      </c>
      <c r="CF8" s="56">
        <v>4449</v>
      </c>
      <c r="CG8" s="56">
        <v>11</v>
      </c>
      <c r="CH8" s="56"/>
      <c r="CI8" s="58">
        <v>49</v>
      </c>
      <c r="CJ8" s="55">
        <v>482</v>
      </c>
      <c r="CK8" s="56">
        <v>2385</v>
      </c>
      <c r="CL8" s="56">
        <v>6</v>
      </c>
      <c r="CM8" s="56">
        <v>37</v>
      </c>
      <c r="CN8" s="56">
        <v>91</v>
      </c>
      <c r="CO8" s="56">
        <v>23</v>
      </c>
      <c r="CP8" s="57">
        <v>5.3</v>
      </c>
      <c r="CQ8" s="57">
        <v>100.3</v>
      </c>
      <c r="CR8" s="57">
        <v>4.05</v>
      </c>
      <c r="CS8" s="57">
        <v>18</v>
      </c>
      <c r="CT8" s="56">
        <v>26</v>
      </c>
      <c r="CU8" s="56">
        <v>4656</v>
      </c>
      <c r="CV8" s="56">
        <v>6</v>
      </c>
      <c r="CW8" s="56"/>
      <c r="CX8" s="58">
        <v>42</v>
      </c>
      <c r="CY8" s="55">
        <v>1343</v>
      </c>
      <c r="CZ8" s="56">
        <v>2250</v>
      </c>
      <c r="DA8" s="56">
        <v>14</v>
      </c>
      <c r="DB8" s="56">
        <v>21</v>
      </c>
      <c r="DC8" s="56">
        <v>271</v>
      </c>
      <c r="DD8" s="56">
        <v>79</v>
      </c>
      <c r="DE8" s="57">
        <v>5</v>
      </c>
      <c r="DF8" s="57">
        <v>92.4</v>
      </c>
      <c r="DG8" s="57">
        <v>3.29</v>
      </c>
      <c r="DH8" s="57">
        <v>34.299999999999997</v>
      </c>
      <c r="DI8" s="56">
        <v>296</v>
      </c>
      <c r="DJ8" s="56">
        <v>5073</v>
      </c>
      <c r="DK8" s="56">
        <v>35</v>
      </c>
      <c r="DL8" s="56"/>
      <c r="DM8" s="58">
        <v>48</v>
      </c>
      <c r="DN8" s="164"/>
      <c r="DO8" s="5">
        <v>6</v>
      </c>
      <c r="DP8" s="42" t="s">
        <v>398</v>
      </c>
      <c r="DQ8" s="7">
        <v>0.75</v>
      </c>
    </row>
    <row r="9" spans="1:123" x14ac:dyDescent="0.2">
      <c r="A9" s="33">
        <v>7</v>
      </c>
      <c r="B9" s="34" t="s">
        <v>271</v>
      </c>
      <c r="C9" s="116">
        <v>7.1222222222222227</v>
      </c>
      <c r="D9" s="117" t="s">
        <v>456</v>
      </c>
      <c r="E9" s="37">
        <v>1</v>
      </c>
      <c r="F9" s="118">
        <v>36575</v>
      </c>
      <c r="G9" s="119">
        <v>25.2</v>
      </c>
      <c r="H9" s="39" t="s">
        <v>395</v>
      </c>
      <c r="I9" s="119">
        <v>22.202739726027396</v>
      </c>
      <c r="J9" s="120">
        <v>70</v>
      </c>
      <c r="K9" s="120">
        <v>218</v>
      </c>
      <c r="L9" s="120">
        <v>4.59</v>
      </c>
      <c r="M9" s="40">
        <v>107</v>
      </c>
      <c r="N9" s="121">
        <v>0</v>
      </c>
      <c r="O9" s="122">
        <v>7.96827113755183E-2</v>
      </c>
      <c r="P9" s="122">
        <v>6.8689768300184542E-2</v>
      </c>
      <c r="Q9" s="122">
        <v>0.10738803530565544</v>
      </c>
      <c r="R9" s="122">
        <v>0.15221003655699569</v>
      </c>
      <c r="S9" s="42">
        <v>0.15221003655699569</v>
      </c>
      <c r="T9" s="42">
        <v>0.15221003655699569</v>
      </c>
      <c r="U9" s="42">
        <v>3.4338542813119086E-2</v>
      </c>
      <c r="V9" s="42">
        <v>6.5375302663438259E-2</v>
      </c>
      <c r="W9" s="42">
        <v>6.5375302663438259E-2</v>
      </c>
      <c r="X9" s="43">
        <v>6.5375302663438259E-2</v>
      </c>
      <c r="Y9" s="44">
        <v>21.556164383561644</v>
      </c>
      <c r="Z9" s="163">
        <v>98.228100776725569</v>
      </c>
      <c r="AA9" s="45">
        <v>31.276326530612245</v>
      </c>
      <c r="AB9" s="45">
        <v>0.39</v>
      </c>
      <c r="AC9" s="45">
        <v>5.7</v>
      </c>
      <c r="AD9" s="45">
        <v>138</v>
      </c>
      <c r="AE9" s="45">
        <v>3.65</v>
      </c>
      <c r="AF9" s="46">
        <v>31.4</v>
      </c>
      <c r="AG9" s="123">
        <v>2</v>
      </c>
      <c r="AH9" s="49">
        <v>7</v>
      </c>
      <c r="AI9" s="49">
        <v>2</v>
      </c>
      <c r="AJ9" s="49">
        <v>4</v>
      </c>
      <c r="AK9" s="49">
        <v>10</v>
      </c>
      <c r="AL9" s="49">
        <v>1</v>
      </c>
      <c r="AM9" s="49">
        <v>7</v>
      </c>
      <c r="AN9" s="49">
        <v>2</v>
      </c>
      <c r="AO9" s="49">
        <v>4</v>
      </c>
      <c r="AP9" s="124">
        <v>1</v>
      </c>
      <c r="AQ9" s="55">
        <v>0</v>
      </c>
      <c r="AR9" s="56">
        <v>1720</v>
      </c>
      <c r="AS9" s="56">
        <v>0</v>
      </c>
      <c r="AT9" s="56">
        <v>15</v>
      </c>
      <c r="AU9" s="56">
        <v>0</v>
      </c>
      <c r="AV9" s="56">
        <v>0</v>
      </c>
      <c r="AW9" s="57">
        <v>0</v>
      </c>
      <c r="AX9" s="57">
        <v>0</v>
      </c>
      <c r="AY9" s="57">
        <v>0</v>
      </c>
      <c r="AZ9" s="57">
        <v>0</v>
      </c>
      <c r="BA9" s="56">
        <v>0</v>
      </c>
      <c r="BB9" s="56">
        <v>1975</v>
      </c>
      <c r="BC9" s="56">
        <v>0</v>
      </c>
      <c r="BD9" s="56"/>
      <c r="BE9" s="58">
        <v>10</v>
      </c>
      <c r="BF9" s="55">
        <v>422</v>
      </c>
      <c r="BG9" s="56">
        <v>2771</v>
      </c>
      <c r="BH9" s="56">
        <v>2</v>
      </c>
      <c r="BI9" s="56">
        <v>23</v>
      </c>
      <c r="BJ9" s="56">
        <v>69</v>
      </c>
      <c r="BK9" s="56">
        <v>7</v>
      </c>
      <c r="BL9" s="57">
        <v>6.1</v>
      </c>
      <c r="BM9" s="57">
        <v>33.1</v>
      </c>
      <c r="BN9" s="57">
        <v>3.06</v>
      </c>
      <c r="BO9" s="57">
        <v>45.5</v>
      </c>
      <c r="BP9" s="56">
        <v>20</v>
      </c>
      <c r="BQ9" s="56">
        <v>2776</v>
      </c>
      <c r="BR9" s="56">
        <v>1</v>
      </c>
      <c r="BS9" s="56"/>
      <c r="BT9" s="58">
        <v>28</v>
      </c>
      <c r="BU9" s="55">
        <v>305</v>
      </c>
      <c r="BV9" s="56">
        <v>1687</v>
      </c>
      <c r="BW9" s="56">
        <v>4</v>
      </c>
      <c r="BX9" s="56">
        <v>21</v>
      </c>
      <c r="BY9" s="56">
        <v>54</v>
      </c>
      <c r="BZ9" s="56">
        <v>13</v>
      </c>
      <c r="CA9" s="57">
        <v>5.6</v>
      </c>
      <c r="CB9" s="57">
        <v>122.1</v>
      </c>
      <c r="CC9" s="57">
        <v>4.43</v>
      </c>
      <c r="CD9" s="57">
        <v>55.4</v>
      </c>
      <c r="CE9" s="56">
        <v>30</v>
      </c>
      <c r="CF9" s="56">
        <v>3190</v>
      </c>
      <c r="CG9" s="56">
        <v>4</v>
      </c>
      <c r="CH9" s="56"/>
      <c r="CI9" s="58">
        <v>33</v>
      </c>
      <c r="CJ9" s="55">
        <v>501</v>
      </c>
      <c r="CK9" s="56">
        <v>1575</v>
      </c>
      <c r="CL9" s="56">
        <v>4</v>
      </c>
      <c r="CM9" s="56">
        <v>12</v>
      </c>
      <c r="CN9" s="56">
        <v>106</v>
      </c>
      <c r="CO9" s="56">
        <v>23</v>
      </c>
      <c r="CP9" s="57">
        <v>4.7</v>
      </c>
      <c r="CQ9" s="57">
        <v>85.4</v>
      </c>
      <c r="CR9" s="57">
        <v>3</v>
      </c>
      <c r="CS9" s="57">
        <v>17.2</v>
      </c>
      <c r="CT9" s="56">
        <v>156</v>
      </c>
      <c r="CU9" s="56">
        <v>4543</v>
      </c>
      <c r="CV9" s="56">
        <v>17</v>
      </c>
      <c r="CW9" s="56"/>
      <c r="CX9" s="58">
        <v>46</v>
      </c>
      <c r="CY9" s="55">
        <v>700</v>
      </c>
      <c r="CZ9" s="56">
        <v>2714</v>
      </c>
      <c r="DA9" s="56">
        <v>13</v>
      </c>
      <c r="DB9" s="56">
        <v>26</v>
      </c>
      <c r="DC9" s="56">
        <v>100</v>
      </c>
      <c r="DD9" s="56">
        <v>39</v>
      </c>
      <c r="DE9" s="57">
        <v>5.7</v>
      </c>
      <c r="DF9" s="57">
        <v>138</v>
      </c>
      <c r="DG9" s="57">
        <v>3.65</v>
      </c>
      <c r="DH9" s="57">
        <v>31.4</v>
      </c>
      <c r="DI9" s="56">
        <v>216</v>
      </c>
      <c r="DJ9" s="56">
        <v>3304</v>
      </c>
      <c r="DK9" s="56">
        <v>19</v>
      </c>
      <c r="DL9" s="56"/>
      <c r="DM9" s="58">
        <v>27</v>
      </c>
      <c r="DN9" s="164"/>
      <c r="DO9" s="5">
        <v>7</v>
      </c>
      <c r="DP9" s="42" t="s">
        <v>401</v>
      </c>
      <c r="DQ9" s="7">
        <v>0.75</v>
      </c>
    </row>
    <row r="10" spans="1:123" x14ac:dyDescent="0.2">
      <c r="A10" s="33">
        <v>8</v>
      </c>
      <c r="B10" s="34" t="s">
        <v>279</v>
      </c>
      <c r="C10" s="116">
        <v>6.8055555555555554</v>
      </c>
      <c r="D10" s="117" t="s">
        <v>433</v>
      </c>
      <c r="E10" s="37">
        <v>2</v>
      </c>
      <c r="F10" s="118">
        <v>36764</v>
      </c>
      <c r="G10" s="119">
        <v>24.682191780821917</v>
      </c>
      <c r="H10" s="39" t="s">
        <v>385</v>
      </c>
      <c r="I10" s="119">
        <v>21.684931506849313</v>
      </c>
      <c r="J10" s="120">
        <v>69</v>
      </c>
      <c r="K10" s="120">
        <v>194</v>
      </c>
      <c r="L10" s="120">
        <v>4.6500000000000004</v>
      </c>
      <c r="M10" s="40">
        <v>164</v>
      </c>
      <c r="N10" s="121">
        <v>0</v>
      </c>
      <c r="O10" s="122">
        <v>0</v>
      </c>
      <c r="P10" s="122">
        <v>5.1739518287243534E-3</v>
      </c>
      <c r="Q10" s="122">
        <v>0.26662950575994054</v>
      </c>
      <c r="R10" s="122">
        <v>0.24345785959213137</v>
      </c>
      <c r="S10" s="42">
        <v>0.25504368267603594</v>
      </c>
      <c r="T10" s="42">
        <v>0.25504368267603594</v>
      </c>
      <c r="U10" s="42">
        <v>0.10916110916110916</v>
      </c>
      <c r="V10" s="42">
        <v>9.7766884531590409E-2</v>
      </c>
      <c r="W10" s="42">
        <v>0.10346399684634978</v>
      </c>
      <c r="X10" s="43">
        <v>0.10346399684634978</v>
      </c>
      <c r="Y10" s="44">
        <v>20.041095890410958</v>
      </c>
      <c r="Z10" s="163">
        <v>82.988882016372074</v>
      </c>
      <c r="AA10" s="45">
        <v>28.645662675908419</v>
      </c>
      <c r="AB10" s="45">
        <v>0.28431372549019607</v>
      </c>
      <c r="AC10" s="45">
        <v>5.3</v>
      </c>
      <c r="AD10" s="45">
        <v>108.6</v>
      </c>
      <c r="AE10" s="45">
        <v>3.71</v>
      </c>
      <c r="AF10" s="46">
        <v>36.9</v>
      </c>
      <c r="AG10" s="123">
        <v>6</v>
      </c>
      <c r="AH10" s="49">
        <v>9</v>
      </c>
      <c r="AI10" s="49">
        <v>4</v>
      </c>
      <c r="AJ10" s="49">
        <v>0</v>
      </c>
      <c r="AK10" s="49">
        <v>8</v>
      </c>
      <c r="AL10" s="49">
        <v>0</v>
      </c>
      <c r="AM10" s="49">
        <v>5</v>
      </c>
      <c r="AN10" s="49">
        <v>3</v>
      </c>
      <c r="AO10" s="49">
        <v>3</v>
      </c>
      <c r="AP10" s="124">
        <v>0.25</v>
      </c>
      <c r="AQ10" s="55">
        <v>0</v>
      </c>
      <c r="AR10" s="56">
        <v>3501</v>
      </c>
      <c r="AS10" s="56">
        <v>0</v>
      </c>
      <c r="AT10" s="56">
        <v>35</v>
      </c>
      <c r="AU10" s="56">
        <v>0</v>
      </c>
      <c r="AV10" s="56">
        <v>0</v>
      </c>
      <c r="AW10" s="57">
        <v>0</v>
      </c>
      <c r="AX10" s="57">
        <v>0</v>
      </c>
      <c r="AY10" s="57">
        <v>0</v>
      </c>
      <c r="AZ10" s="57">
        <v>0</v>
      </c>
      <c r="BA10" s="56">
        <v>0</v>
      </c>
      <c r="BB10" s="56">
        <v>2326</v>
      </c>
      <c r="BC10" s="56">
        <v>0</v>
      </c>
      <c r="BD10" s="56"/>
      <c r="BE10" s="58">
        <v>20</v>
      </c>
      <c r="BF10" s="55">
        <v>0</v>
      </c>
      <c r="BG10" s="56">
        <v>2374</v>
      </c>
      <c r="BH10" s="56">
        <v>0</v>
      </c>
      <c r="BI10" s="56">
        <v>27</v>
      </c>
      <c r="BJ10" s="56">
        <v>0</v>
      </c>
      <c r="BK10" s="56">
        <v>0</v>
      </c>
      <c r="BL10" s="57">
        <v>0</v>
      </c>
      <c r="BM10" s="57">
        <v>0</v>
      </c>
      <c r="BN10" s="57">
        <v>0</v>
      </c>
      <c r="BO10" s="57">
        <v>0</v>
      </c>
      <c r="BP10" s="56">
        <v>0</v>
      </c>
      <c r="BQ10" s="56">
        <v>3347</v>
      </c>
      <c r="BR10" s="56">
        <v>0</v>
      </c>
      <c r="BS10" s="56"/>
      <c r="BT10" s="58">
        <v>23</v>
      </c>
      <c r="BU10" s="55">
        <v>26</v>
      </c>
      <c r="BV10" s="56">
        <v>2327</v>
      </c>
      <c r="BW10" s="56">
        <v>0</v>
      </c>
      <c r="BX10" s="56">
        <v>20</v>
      </c>
      <c r="BY10" s="56">
        <v>4</v>
      </c>
      <c r="BZ10" s="56">
        <v>0</v>
      </c>
      <c r="CA10" s="57">
        <v>6.5</v>
      </c>
      <c r="CB10" s="57">
        <v>0</v>
      </c>
      <c r="CC10" s="57">
        <v>2.5</v>
      </c>
      <c r="CD10" s="57">
        <v>0</v>
      </c>
      <c r="CE10" s="56">
        <v>3</v>
      </c>
      <c r="CF10" s="56">
        <v>3278</v>
      </c>
      <c r="CG10" s="56">
        <v>1</v>
      </c>
      <c r="CH10" s="56"/>
      <c r="CI10" s="58">
        <v>37</v>
      </c>
      <c r="CJ10" s="55">
        <v>1124</v>
      </c>
      <c r="CK10" s="56">
        <v>2533</v>
      </c>
      <c r="CL10" s="56">
        <v>13</v>
      </c>
      <c r="CM10" s="56">
        <v>33</v>
      </c>
      <c r="CN10" s="56">
        <v>211</v>
      </c>
      <c r="CO10" s="56">
        <v>38</v>
      </c>
      <c r="CP10" s="57">
        <v>5.3</v>
      </c>
      <c r="CQ10" s="57">
        <v>63</v>
      </c>
      <c r="CR10" s="57">
        <v>3.3</v>
      </c>
      <c r="CS10" s="57">
        <v>36.9</v>
      </c>
      <c r="CT10" s="56">
        <v>311</v>
      </c>
      <c r="CU10" s="56">
        <v>2849</v>
      </c>
      <c r="CV10" s="56">
        <v>35</v>
      </c>
      <c r="CW10" s="56"/>
      <c r="CX10" s="58">
        <v>15</v>
      </c>
      <c r="CY10" s="55">
        <v>990</v>
      </c>
      <c r="CZ10" s="56">
        <v>1869</v>
      </c>
      <c r="DA10" s="56">
        <v>14</v>
      </c>
      <c r="DB10" s="56">
        <v>23</v>
      </c>
      <c r="DC10" s="56">
        <v>204</v>
      </c>
      <c r="DD10" s="56">
        <v>58</v>
      </c>
      <c r="DE10" s="57">
        <v>4.9000000000000004</v>
      </c>
      <c r="DF10" s="57">
        <v>108.6</v>
      </c>
      <c r="DG10" s="57">
        <v>3.71</v>
      </c>
      <c r="DH10" s="57">
        <v>33</v>
      </c>
      <c r="DI10" s="56">
        <v>359</v>
      </c>
      <c r="DJ10" s="56">
        <v>3672</v>
      </c>
      <c r="DK10" s="56">
        <v>42</v>
      </c>
      <c r="DL10" s="56"/>
      <c r="DM10" s="58">
        <v>30</v>
      </c>
      <c r="DN10" s="164"/>
      <c r="DO10" s="5">
        <v>8</v>
      </c>
      <c r="DP10" s="42" t="s">
        <v>403</v>
      </c>
      <c r="DQ10" s="7">
        <v>0.65</v>
      </c>
      <c r="DR10" s="130"/>
    </row>
    <row r="11" spans="1:123" x14ac:dyDescent="0.2">
      <c r="A11" s="33">
        <v>9</v>
      </c>
      <c r="B11" s="34" t="s">
        <v>281</v>
      </c>
      <c r="C11" s="116">
        <v>6.7222222222222223</v>
      </c>
      <c r="D11" s="117" t="s">
        <v>413</v>
      </c>
      <c r="E11" s="37">
        <v>4</v>
      </c>
      <c r="F11" s="118">
        <v>35927</v>
      </c>
      <c r="G11" s="119">
        <v>26.975342465753425</v>
      </c>
      <c r="H11" s="39" t="s">
        <v>443</v>
      </c>
      <c r="I11" s="119">
        <v>23.978082191780821</v>
      </c>
      <c r="J11" s="120">
        <v>71</v>
      </c>
      <c r="K11" s="120">
        <v>204</v>
      </c>
      <c r="L11" s="120">
        <v>4.38</v>
      </c>
      <c r="M11" s="40">
        <v>169</v>
      </c>
      <c r="N11" s="121">
        <v>0.10828526481384373</v>
      </c>
      <c r="O11" s="122">
        <v>0.18058035714285714</v>
      </c>
      <c r="P11" s="122">
        <v>0.1513047138047138</v>
      </c>
      <c r="Q11" s="122">
        <v>0.16377816291161179</v>
      </c>
      <c r="R11" s="122">
        <v>0.21481359829200197</v>
      </c>
      <c r="S11" s="42">
        <v>0.21481359829200197</v>
      </c>
      <c r="T11" s="42">
        <v>0.19333223846280179</v>
      </c>
      <c r="U11" s="42">
        <v>5.4225696140693697E-2</v>
      </c>
      <c r="V11" s="42">
        <v>6.3477737665463302E-2</v>
      </c>
      <c r="W11" s="42">
        <v>6.3477737665463302E-2</v>
      </c>
      <c r="X11" s="43">
        <v>5.7129963898916974E-2</v>
      </c>
      <c r="Y11" s="44">
        <v>20.32054794520548</v>
      </c>
      <c r="Z11" s="163">
        <v>110.85715302395484</v>
      </c>
      <c r="AA11" s="45">
        <v>28.449117238643126</v>
      </c>
      <c r="AB11" s="45">
        <v>0.26229508196721313</v>
      </c>
      <c r="AC11" s="45">
        <v>6</v>
      </c>
      <c r="AD11" s="45">
        <v>102</v>
      </c>
      <c r="AE11" s="45">
        <v>3.86</v>
      </c>
      <c r="AF11" s="46">
        <v>47.8</v>
      </c>
      <c r="AG11" s="123">
        <v>3</v>
      </c>
      <c r="AH11" s="49">
        <v>6</v>
      </c>
      <c r="AI11" s="49">
        <v>4</v>
      </c>
      <c r="AJ11" s="49">
        <v>9</v>
      </c>
      <c r="AK11" s="49">
        <v>7</v>
      </c>
      <c r="AL11" s="49">
        <v>3</v>
      </c>
      <c r="AM11" s="49">
        <v>4</v>
      </c>
      <c r="AN11" s="49">
        <v>4</v>
      </c>
      <c r="AO11" s="49">
        <v>3</v>
      </c>
      <c r="AP11" s="124">
        <v>0.5</v>
      </c>
      <c r="AQ11" s="55">
        <v>305</v>
      </c>
      <c r="AR11" s="56">
        <v>1730</v>
      </c>
      <c r="AS11" s="56">
        <v>2</v>
      </c>
      <c r="AT11" s="56">
        <v>17</v>
      </c>
      <c r="AU11" s="56">
        <v>71</v>
      </c>
      <c r="AV11" s="56">
        <v>7</v>
      </c>
      <c r="AW11" s="57">
        <v>4.3</v>
      </c>
      <c r="AX11" s="57">
        <v>29.5</v>
      </c>
      <c r="AY11" s="57">
        <v>2.99</v>
      </c>
      <c r="AZ11" s="57">
        <v>24.6</v>
      </c>
      <c r="BA11" s="56">
        <v>108</v>
      </c>
      <c r="BB11" s="56">
        <v>2084</v>
      </c>
      <c r="BC11" s="56">
        <v>10</v>
      </c>
      <c r="BD11" s="56"/>
      <c r="BE11" s="58">
        <v>11</v>
      </c>
      <c r="BF11" s="55">
        <v>625</v>
      </c>
      <c r="BG11" s="56">
        <v>2123</v>
      </c>
      <c r="BH11" s="56">
        <v>4</v>
      </c>
      <c r="BI11" s="56">
        <v>19</v>
      </c>
      <c r="BJ11" s="56">
        <v>113</v>
      </c>
      <c r="BK11" s="56">
        <v>13</v>
      </c>
      <c r="BL11" s="57">
        <v>5.5</v>
      </c>
      <c r="BM11" s="57">
        <v>26.6</v>
      </c>
      <c r="BN11" s="57">
        <v>2.36</v>
      </c>
      <c r="BO11" s="57">
        <v>46.6</v>
      </c>
      <c r="BP11" s="56">
        <v>184</v>
      </c>
      <c r="BQ11" s="56">
        <v>2357</v>
      </c>
      <c r="BR11" s="56">
        <v>2</v>
      </c>
      <c r="BS11" s="56"/>
      <c r="BT11" s="58">
        <v>15</v>
      </c>
      <c r="BU11" s="55">
        <v>656</v>
      </c>
      <c r="BV11" s="56">
        <v>1874</v>
      </c>
      <c r="BW11" s="56">
        <v>3</v>
      </c>
      <c r="BX11" s="56">
        <v>13</v>
      </c>
      <c r="BY11" s="56">
        <v>135</v>
      </c>
      <c r="BZ11" s="56">
        <v>24</v>
      </c>
      <c r="CA11" s="57">
        <v>4.9000000000000004</v>
      </c>
      <c r="CB11" s="57">
        <v>48.9</v>
      </c>
      <c r="CC11" s="57">
        <v>2.9</v>
      </c>
      <c r="CD11" s="57">
        <v>32.5</v>
      </c>
      <c r="CE11" s="56">
        <v>63</v>
      </c>
      <c r="CF11" s="56">
        <v>2878</v>
      </c>
      <c r="CG11" s="56">
        <v>13</v>
      </c>
      <c r="CH11" s="56"/>
      <c r="CI11" s="58">
        <v>19</v>
      </c>
      <c r="CJ11" s="55">
        <v>456</v>
      </c>
      <c r="CK11" s="56">
        <v>1415</v>
      </c>
      <c r="CL11" s="56">
        <v>4</v>
      </c>
      <c r="CM11" s="56">
        <v>12</v>
      </c>
      <c r="CN11" s="56">
        <v>100</v>
      </c>
      <c r="CO11" s="56">
        <v>15</v>
      </c>
      <c r="CP11" s="57">
        <v>4.5999999999999996</v>
      </c>
      <c r="CQ11" s="57">
        <v>41.3</v>
      </c>
      <c r="CR11" s="57">
        <v>2.66</v>
      </c>
      <c r="CS11" s="57">
        <v>21.1</v>
      </c>
      <c r="CT11" s="56">
        <v>111</v>
      </c>
      <c r="CU11" s="56">
        <v>2047</v>
      </c>
      <c r="CV11" s="56">
        <v>16</v>
      </c>
      <c r="CW11" s="56"/>
      <c r="CX11" s="58">
        <v>14</v>
      </c>
      <c r="CY11" s="55">
        <v>1097</v>
      </c>
      <c r="CZ11" s="56">
        <v>2765</v>
      </c>
      <c r="DA11" s="56">
        <v>13</v>
      </c>
      <c r="DB11" s="56">
        <v>30</v>
      </c>
      <c r="DC11" s="56">
        <v>183</v>
      </c>
      <c r="DD11" s="56">
        <v>48</v>
      </c>
      <c r="DE11" s="57">
        <v>6</v>
      </c>
      <c r="DF11" s="57">
        <v>102</v>
      </c>
      <c r="DG11" s="57">
        <v>3.86</v>
      </c>
      <c r="DH11" s="57">
        <v>47.8</v>
      </c>
      <c r="DI11" s="56">
        <v>211</v>
      </c>
      <c r="DJ11" s="56">
        <v>3324</v>
      </c>
      <c r="DK11" s="56">
        <v>14</v>
      </c>
      <c r="DL11" s="56"/>
      <c r="DM11" s="58">
        <v>26</v>
      </c>
      <c r="DO11" s="5">
        <v>9</v>
      </c>
      <c r="DP11" s="42" t="s">
        <v>405</v>
      </c>
      <c r="DQ11" s="7">
        <v>0.65</v>
      </c>
      <c r="DR11" s="130"/>
    </row>
    <row r="12" spans="1:123" x14ac:dyDescent="0.2">
      <c r="A12" s="33">
        <v>10</v>
      </c>
      <c r="B12" s="34" t="s">
        <v>282</v>
      </c>
      <c r="C12" s="116">
        <v>6.7166666666666668</v>
      </c>
      <c r="D12" s="117" t="s">
        <v>477</v>
      </c>
      <c r="E12" s="37">
        <v>1</v>
      </c>
      <c r="F12" s="118">
        <v>36563</v>
      </c>
      <c r="G12" s="119">
        <v>25.232876712328768</v>
      </c>
      <c r="H12" s="39" t="s">
        <v>395</v>
      </c>
      <c r="I12" s="119">
        <v>22.235616438356164</v>
      </c>
      <c r="J12" s="120">
        <v>68</v>
      </c>
      <c r="K12" s="120">
        <v>197</v>
      </c>
      <c r="L12" s="120">
        <v>4.45</v>
      </c>
      <c r="M12" s="40">
        <v>196</v>
      </c>
      <c r="N12" s="121">
        <v>0</v>
      </c>
      <c r="O12" s="122">
        <v>9.0531694076321251E-2</v>
      </c>
      <c r="P12" s="122">
        <v>0.18102872411489646</v>
      </c>
      <c r="Q12" s="122">
        <v>0.14303482587064675</v>
      </c>
      <c r="R12" s="122">
        <v>0.36017106731126813</v>
      </c>
      <c r="S12" s="42">
        <v>0.36017106731126813</v>
      </c>
      <c r="T12" s="42">
        <v>0.36017106731126813</v>
      </c>
      <c r="U12" s="42">
        <v>0.12481259370314843</v>
      </c>
      <c r="V12" s="42">
        <v>0.10968379446640317</v>
      </c>
      <c r="W12" s="42">
        <v>0.1172481940847758</v>
      </c>
      <c r="X12" s="43">
        <v>0.1172481940847758</v>
      </c>
      <c r="Y12" s="44">
        <v>19.575342465753426</v>
      </c>
      <c r="Z12" s="163">
        <v>100.4745750155784</v>
      </c>
      <c r="AA12" s="45">
        <v>29.950475778546714</v>
      </c>
      <c r="AB12" s="45">
        <v>0.21033210332103322</v>
      </c>
      <c r="AC12" s="45">
        <v>5.9</v>
      </c>
      <c r="AD12" s="45">
        <v>72.2</v>
      </c>
      <c r="AE12" s="45">
        <v>3.38</v>
      </c>
      <c r="AF12" s="46">
        <v>47.5</v>
      </c>
      <c r="AG12" s="123">
        <v>10</v>
      </c>
      <c r="AH12" s="49">
        <v>9</v>
      </c>
      <c r="AI12" s="49">
        <v>6</v>
      </c>
      <c r="AJ12" s="49">
        <v>5</v>
      </c>
      <c r="AK12" s="49">
        <v>4</v>
      </c>
      <c r="AL12" s="49">
        <v>2</v>
      </c>
      <c r="AM12" s="49">
        <v>1</v>
      </c>
      <c r="AN12" s="49">
        <v>1</v>
      </c>
      <c r="AO12" s="49">
        <v>2</v>
      </c>
      <c r="AP12" s="124">
        <v>0.25</v>
      </c>
      <c r="AQ12" s="55">
        <v>0</v>
      </c>
      <c r="AR12" s="56">
        <v>2516</v>
      </c>
      <c r="AS12" s="56">
        <v>0</v>
      </c>
      <c r="AT12" s="56">
        <v>16</v>
      </c>
      <c r="AU12" s="56">
        <v>0</v>
      </c>
      <c r="AV12" s="56">
        <v>0</v>
      </c>
      <c r="AW12" s="57">
        <v>0</v>
      </c>
      <c r="AX12" s="57">
        <v>0</v>
      </c>
      <c r="AY12" s="57">
        <v>0</v>
      </c>
      <c r="AZ12" s="57">
        <v>0</v>
      </c>
      <c r="BA12" s="56">
        <v>0</v>
      </c>
      <c r="BB12" s="56">
        <v>4012</v>
      </c>
      <c r="BC12" s="56">
        <v>0</v>
      </c>
      <c r="BD12" s="56"/>
      <c r="BE12" s="58">
        <v>44</v>
      </c>
      <c r="BF12" s="55">
        <v>437</v>
      </c>
      <c r="BG12" s="56">
        <v>2631</v>
      </c>
      <c r="BH12" s="56">
        <v>2</v>
      </c>
      <c r="BI12" s="56">
        <v>27</v>
      </c>
      <c r="BJ12" s="56">
        <v>89</v>
      </c>
      <c r="BK12" s="56">
        <v>10</v>
      </c>
      <c r="BL12" s="57">
        <v>4.9000000000000004</v>
      </c>
      <c r="BM12" s="57">
        <v>42.4</v>
      </c>
      <c r="BN12" s="57">
        <v>2.52</v>
      </c>
      <c r="BO12" s="57">
        <v>24.9</v>
      </c>
      <c r="BP12" s="56">
        <v>130</v>
      </c>
      <c r="BQ12" s="56">
        <v>3632</v>
      </c>
      <c r="BR12" s="56">
        <v>7</v>
      </c>
      <c r="BS12" s="56"/>
      <c r="BT12" s="58">
        <v>28</v>
      </c>
      <c r="BU12" s="55">
        <v>457</v>
      </c>
      <c r="BV12" s="56">
        <v>1820</v>
      </c>
      <c r="BW12" s="56">
        <v>3</v>
      </c>
      <c r="BX12" s="56">
        <v>14</v>
      </c>
      <c r="BY12" s="56">
        <v>108</v>
      </c>
      <c r="BZ12" s="56">
        <v>20</v>
      </c>
      <c r="CA12" s="57">
        <v>4.2</v>
      </c>
      <c r="CB12" s="57">
        <v>37.700000000000003</v>
      </c>
      <c r="CC12" s="57">
        <v>2.11</v>
      </c>
      <c r="CD12" s="57">
        <v>24.9</v>
      </c>
      <c r="CE12" s="56">
        <v>356</v>
      </c>
      <c r="CF12" s="56">
        <v>2671</v>
      </c>
      <c r="CG12" s="56">
        <v>32</v>
      </c>
      <c r="CH12" s="56"/>
      <c r="CI12" s="58">
        <v>17</v>
      </c>
      <c r="CJ12" s="55">
        <v>242</v>
      </c>
      <c r="CK12" s="56">
        <v>1352</v>
      </c>
      <c r="CL12" s="56">
        <v>4</v>
      </c>
      <c r="CM12" s="56">
        <v>21</v>
      </c>
      <c r="CN12" s="56">
        <v>48</v>
      </c>
      <c r="CO12" s="56">
        <v>5</v>
      </c>
      <c r="CP12" s="57">
        <v>5</v>
      </c>
      <c r="CQ12" s="57">
        <v>28.9</v>
      </c>
      <c r="CR12" s="57">
        <v>2.75</v>
      </c>
      <c r="CS12" s="57">
        <v>47.5</v>
      </c>
      <c r="CT12" s="56">
        <v>333</v>
      </c>
      <c r="CU12" s="56">
        <v>2668</v>
      </c>
      <c r="CV12" s="56">
        <v>28</v>
      </c>
      <c r="CW12" s="56"/>
      <c r="CX12" s="58">
        <v>9</v>
      </c>
      <c r="CY12" s="55">
        <v>1604</v>
      </c>
      <c r="CZ12" s="56">
        <v>2342</v>
      </c>
      <c r="DA12" s="56">
        <v>14</v>
      </c>
      <c r="DB12" s="56">
        <v>22</v>
      </c>
      <c r="DC12" s="56">
        <v>271</v>
      </c>
      <c r="DD12" s="56">
        <v>57</v>
      </c>
      <c r="DE12" s="57">
        <v>5.9</v>
      </c>
      <c r="DF12" s="57">
        <v>72.2</v>
      </c>
      <c r="DG12" s="57">
        <v>3.38</v>
      </c>
      <c r="DH12" s="57">
        <v>43.2</v>
      </c>
      <c r="DI12" s="56">
        <v>333</v>
      </c>
      <c r="DJ12" s="56">
        <v>3036</v>
      </c>
      <c r="DK12" s="56">
        <v>52</v>
      </c>
      <c r="DL12" s="56"/>
      <c r="DM12" s="58">
        <v>19</v>
      </c>
      <c r="DO12" s="5">
        <v>10</v>
      </c>
      <c r="DP12" s="42" t="s">
        <v>407</v>
      </c>
      <c r="DQ12" s="7">
        <v>0.6</v>
      </c>
    </row>
    <row r="13" spans="1:123" x14ac:dyDescent="0.2">
      <c r="A13" s="33">
        <v>11</v>
      </c>
      <c r="B13" s="34" t="s">
        <v>287</v>
      </c>
      <c r="C13" s="116">
        <v>6.5444444444444443</v>
      </c>
      <c r="D13" s="117" t="s">
        <v>425</v>
      </c>
      <c r="E13" s="37">
        <v>2</v>
      </c>
      <c r="F13" s="118">
        <v>36490</v>
      </c>
      <c r="G13" s="119">
        <v>25.432876712328767</v>
      </c>
      <c r="H13" s="39" t="s">
        <v>395</v>
      </c>
      <c r="I13" s="119">
        <v>22.435616438356163</v>
      </c>
      <c r="J13" s="120">
        <v>74</v>
      </c>
      <c r="K13" s="120">
        <v>228</v>
      </c>
      <c r="L13" s="120">
        <v>4.58</v>
      </c>
      <c r="M13" s="40">
        <v>131</v>
      </c>
      <c r="N13" s="121">
        <v>0</v>
      </c>
      <c r="O13" s="122">
        <v>0</v>
      </c>
      <c r="P13" s="122">
        <v>0.12681992337164752</v>
      </c>
      <c r="Q13" s="122">
        <v>0.16368398079441293</v>
      </c>
      <c r="R13" s="122">
        <v>0.23504755763340318</v>
      </c>
      <c r="S13" s="42">
        <v>0.23504755763340318</v>
      </c>
      <c r="T13" s="42">
        <v>0.23504755763340318</v>
      </c>
      <c r="U13" s="42">
        <v>0</v>
      </c>
      <c r="V13" s="42">
        <v>4.091193004372267E-2</v>
      </c>
      <c r="W13" s="42">
        <v>4.091193004372267E-2</v>
      </c>
      <c r="X13" s="43">
        <v>4.091193004372267E-2</v>
      </c>
      <c r="Y13" s="44">
        <v>20.791780821917808</v>
      </c>
      <c r="Z13" s="163">
        <v>103.63415977116451</v>
      </c>
      <c r="AA13" s="45">
        <v>29.27027027027027</v>
      </c>
      <c r="AB13" s="45">
        <v>0.1962962962962963</v>
      </c>
      <c r="AC13" s="45">
        <v>6.1</v>
      </c>
      <c r="AD13" s="45">
        <v>99.7</v>
      </c>
      <c r="AE13" s="45">
        <v>4.34</v>
      </c>
      <c r="AF13" s="46">
        <v>54.1</v>
      </c>
      <c r="AG13" s="123">
        <v>5</v>
      </c>
      <c r="AH13" s="49">
        <v>4</v>
      </c>
      <c r="AI13" s="49">
        <v>3</v>
      </c>
      <c r="AJ13" s="49">
        <v>7</v>
      </c>
      <c r="AK13" s="49">
        <v>3</v>
      </c>
      <c r="AL13" s="49">
        <v>3</v>
      </c>
      <c r="AM13" s="49">
        <v>4</v>
      </c>
      <c r="AN13" s="49">
        <v>6</v>
      </c>
      <c r="AO13" s="49">
        <v>4</v>
      </c>
      <c r="AP13" s="124">
        <v>0.25</v>
      </c>
      <c r="AQ13" s="55">
        <v>0</v>
      </c>
      <c r="AR13" s="56">
        <v>2310</v>
      </c>
      <c r="AS13" s="56">
        <v>0</v>
      </c>
      <c r="AT13" s="56">
        <v>26</v>
      </c>
      <c r="AU13" s="56">
        <v>0</v>
      </c>
      <c r="AV13" s="56">
        <v>0</v>
      </c>
      <c r="AW13" s="57">
        <v>0</v>
      </c>
      <c r="AX13" s="57">
        <v>0</v>
      </c>
      <c r="AY13" s="57">
        <v>0</v>
      </c>
      <c r="AZ13" s="57">
        <v>0</v>
      </c>
      <c r="BA13" s="56">
        <v>0</v>
      </c>
      <c r="BB13" s="56">
        <v>2226</v>
      </c>
      <c r="BC13" s="56">
        <v>0</v>
      </c>
      <c r="BD13" s="56"/>
      <c r="BE13" s="58">
        <v>9</v>
      </c>
      <c r="BF13" s="55">
        <v>0</v>
      </c>
      <c r="BG13" s="56">
        <v>2649</v>
      </c>
      <c r="BH13" s="56">
        <v>0</v>
      </c>
      <c r="BI13" s="56">
        <v>26</v>
      </c>
      <c r="BJ13" s="56">
        <v>0</v>
      </c>
      <c r="BK13" s="56">
        <v>0</v>
      </c>
      <c r="BL13" s="57">
        <v>0</v>
      </c>
      <c r="BM13" s="57">
        <v>0</v>
      </c>
      <c r="BN13" s="57">
        <v>0</v>
      </c>
      <c r="BO13" s="57">
        <v>0</v>
      </c>
      <c r="BP13" s="56">
        <v>0</v>
      </c>
      <c r="BQ13" s="56">
        <v>2804</v>
      </c>
      <c r="BR13" s="56">
        <v>0</v>
      </c>
      <c r="BS13" s="56"/>
      <c r="BT13" s="58">
        <v>24</v>
      </c>
      <c r="BU13" s="55">
        <v>622</v>
      </c>
      <c r="BV13" s="56">
        <v>1959</v>
      </c>
      <c r="BW13" s="56">
        <v>4</v>
      </c>
      <c r="BX13" s="56">
        <v>26</v>
      </c>
      <c r="BY13" s="56">
        <v>121</v>
      </c>
      <c r="BZ13" s="56">
        <v>26</v>
      </c>
      <c r="CA13" s="57">
        <v>5.0999999999999996</v>
      </c>
      <c r="CB13" s="57">
        <v>74.5</v>
      </c>
      <c r="CC13" s="57">
        <v>3.5</v>
      </c>
      <c r="CD13" s="57">
        <v>38.700000000000003</v>
      </c>
      <c r="CE13" s="56">
        <v>40</v>
      </c>
      <c r="CF13" s="56">
        <v>3261</v>
      </c>
      <c r="CG13" s="56">
        <v>6</v>
      </c>
      <c r="CH13" s="56"/>
      <c r="CI13" s="58">
        <v>25</v>
      </c>
      <c r="CJ13" s="55">
        <v>375</v>
      </c>
      <c r="CK13" s="56">
        <v>789</v>
      </c>
      <c r="CL13" s="56">
        <v>6</v>
      </c>
      <c r="CM13" s="56">
        <v>12</v>
      </c>
      <c r="CN13" s="56">
        <v>61</v>
      </c>
      <c r="CO13" s="56">
        <v>14</v>
      </c>
      <c r="CP13" s="57">
        <v>6.1</v>
      </c>
      <c r="CQ13" s="57">
        <v>99.7</v>
      </c>
      <c r="CR13" s="57">
        <v>4.34</v>
      </c>
      <c r="CS13" s="57">
        <v>54.1</v>
      </c>
      <c r="CT13" s="56">
        <v>0</v>
      </c>
      <c r="CU13" s="56">
        <v>1502</v>
      </c>
      <c r="CV13" s="56">
        <v>0</v>
      </c>
      <c r="CW13" s="56"/>
      <c r="CX13" s="58">
        <v>9</v>
      </c>
      <c r="CY13" s="55">
        <v>1327</v>
      </c>
      <c r="CZ13" s="56">
        <v>3001</v>
      </c>
      <c r="DA13" s="56">
        <v>20</v>
      </c>
      <c r="DB13" s="56">
        <v>39</v>
      </c>
      <c r="DC13" s="56">
        <v>270</v>
      </c>
      <c r="DD13" s="56">
        <v>53</v>
      </c>
      <c r="DE13" s="57">
        <v>4.9000000000000004</v>
      </c>
      <c r="DF13" s="57">
        <v>60.5</v>
      </c>
      <c r="DG13" s="57">
        <v>3.06</v>
      </c>
      <c r="DH13" s="57">
        <v>29.4</v>
      </c>
      <c r="DI13" s="56">
        <v>131</v>
      </c>
      <c r="DJ13" s="56">
        <v>3202</v>
      </c>
      <c r="DK13" s="56">
        <v>18</v>
      </c>
      <c r="DL13" s="56"/>
      <c r="DM13" s="58">
        <v>21</v>
      </c>
      <c r="DO13" s="11">
        <v>11</v>
      </c>
      <c r="DP13" s="42" t="s">
        <v>409</v>
      </c>
      <c r="DQ13" s="7">
        <v>0.55000000000000004</v>
      </c>
    </row>
    <row r="14" spans="1:123" x14ac:dyDescent="0.2">
      <c r="A14" s="33">
        <v>12</v>
      </c>
      <c r="B14" s="34" t="s">
        <v>288</v>
      </c>
      <c r="C14" s="116">
        <v>6.5166666666666675</v>
      </c>
      <c r="D14" s="117" t="s">
        <v>416</v>
      </c>
      <c r="E14" s="37">
        <v>7</v>
      </c>
      <c r="F14" s="119">
        <v>36631</v>
      </c>
      <c r="G14" s="119">
        <v>25.046575342465754</v>
      </c>
      <c r="H14" s="39" t="s">
        <v>395</v>
      </c>
      <c r="I14" s="119">
        <v>22.049315068493151</v>
      </c>
      <c r="J14" s="120">
        <v>71</v>
      </c>
      <c r="K14" s="120">
        <v>224</v>
      </c>
      <c r="L14" s="120">
        <v>4.5999999999999996</v>
      </c>
      <c r="M14" s="40">
        <v>151</v>
      </c>
      <c r="N14" s="121">
        <v>0</v>
      </c>
      <c r="O14" s="122">
        <v>1.3069139966273187E-2</v>
      </c>
      <c r="P14" s="122">
        <v>3.2241289651586062E-2</v>
      </c>
      <c r="Q14" s="122">
        <v>0.2085860197893393</v>
      </c>
      <c r="R14" s="122">
        <v>0.30730050933786079</v>
      </c>
      <c r="S14" s="42">
        <v>0.30730050933786079</v>
      </c>
      <c r="T14" s="42">
        <v>0.2304753820033956</v>
      </c>
      <c r="U14" s="42">
        <v>4.3663739021329986E-2</v>
      </c>
      <c r="V14" s="42">
        <v>5.7966792892513837E-2</v>
      </c>
      <c r="W14" s="42">
        <v>5.7966792892513837E-2</v>
      </c>
      <c r="X14" s="43">
        <v>4.3475094669385379E-2</v>
      </c>
      <c r="Y14" s="44">
        <v>20.405479452054795</v>
      </c>
      <c r="Z14" s="163">
        <v>100.05681797878084</v>
      </c>
      <c r="AA14" s="45">
        <v>31.238246379686569</v>
      </c>
      <c r="AB14" s="45">
        <v>0.28000000000000003</v>
      </c>
      <c r="AC14" s="45">
        <v>7.6</v>
      </c>
      <c r="AD14" s="45">
        <v>142</v>
      </c>
      <c r="AE14" s="45">
        <v>4.72</v>
      </c>
      <c r="AF14" s="46">
        <v>50.9</v>
      </c>
      <c r="AG14" s="123">
        <v>5</v>
      </c>
      <c r="AH14" s="49">
        <v>5</v>
      </c>
      <c r="AI14" s="49">
        <v>4</v>
      </c>
      <c r="AJ14" s="49">
        <v>5</v>
      </c>
      <c r="AK14" s="49">
        <v>8</v>
      </c>
      <c r="AL14" s="49">
        <v>8</v>
      </c>
      <c r="AM14" s="49">
        <v>7</v>
      </c>
      <c r="AN14" s="49">
        <v>7</v>
      </c>
      <c r="AO14" s="49">
        <v>3</v>
      </c>
      <c r="AP14" s="124">
        <v>0</v>
      </c>
      <c r="AQ14" s="55">
        <v>0</v>
      </c>
      <c r="AR14" s="56">
        <v>1697</v>
      </c>
      <c r="AS14" s="56">
        <v>0</v>
      </c>
      <c r="AT14" s="56">
        <v>12</v>
      </c>
      <c r="AU14" s="56">
        <v>0</v>
      </c>
      <c r="AV14" s="56">
        <v>0</v>
      </c>
      <c r="AW14" s="57">
        <v>0</v>
      </c>
      <c r="AX14" s="57">
        <v>0</v>
      </c>
      <c r="AY14" s="57">
        <v>0</v>
      </c>
      <c r="AZ14" s="57">
        <v>0</v>
      </c>
      <c r="BA14" s="56">
        <v>0</v>
      </c>
      <c r="BB14" s="56">
        <v>2530</v>
      </c>
      <c r="BC14" s="56">
        <v>0</v>
      </c>
      <c r="BD14" s="56"/>
      <c r="BE14" s="58">
        <v>13</v>
      </c>
      <c r="BF14" s="55">
        <v>65</v>
      </c>
      <c r="BG14" s="56">
        <v>1991</v>
      </c>
      <c r="BH14" s="56">
        <v>0</v>
      </c>
      <c r="BI14" s="56">
        <v>27</v>
      </c>
      <c r="BJ14" s="56">
        <v>9</v>
      </c>
      <c r="BK14" s="56">
        <v>0</v>
      </c>
      <c r="BL14" s="57">
        <v>7.2</v>
      </c>
      <c r="BM14" s="57">
        <v>0</v>
      </c>
      <c r="BN14" s="57">
        <v>2.89</v>
      </c>
      <c r="BO14" s="57">
        <v>67.7</v>
      </c>
      <c r="BP14" s="56">
        <v>-3</v>
      </c>
      <c r="BQ14" s="56">
        <v>2753</v>
      </c>
      <c r="BR14" s="56">
        <v>0</v>
      </c>
      <c r="BS14" s="56"/>
      <c r="BT14" s="58">
        <v>18</v>
      </c>
      <c r="BU14" s="55">
        <v>119</v>
      </c>
      <c r="BV14" s="56">
        <v>2068</v>
      </c>
      <c r="BW14" s="56">
        <v>0</v>
      </c>
      <c r="BX14" s="56">
        <v>25</v>
      </c>
      <c r="BY14" s="56">
        <v>17</v>
      </c>
      <c r="BZ14" s="56">
        <v>10</v>
      </c>
      <c r="CA14" s="57">
        <v>7</v>
      </c>
      <c r="CB14" s="57">
        <v>412.9</v>
      </c>
      <c r="CC14" s="57">
        <v>6.35</v>
      </c>
      <c r="CD14" s="57">
        <v>58.8</v>
      </c>
      <c r="CE14" s="56">
        <v>67</v>
      </c>
      <c r="CF14" s="56">
        <v>3701</v>
      </c>
      <c r="CG14" s="56">
        <v>3</v>
      </c>
      <c r="CH14" s="56"/>
      <c r="CI14" s="58">
        <v>20</v>
      </c>
      <c r="CJ14" s="55">
        <v>1133</v>
      </c>
      <c r="CK14" s="56">
        <v>2281</v>
      </c>
      <c r="CL14" s="56">
        <v>13</v>
      </c>
      <c r="CM14" s="56">
        <v>34</v>
      </c>
      <c r="CN14" s="56">
        <v>149</v>
      </c>
      <c r="CO14" s="56">
        <v>43</v>
      </c>
      <c r="CP14" s="57">
        <v>7.6</v>
      </c>
      <c r="CQ14" s="57">
        <v>142</v>
      </c>
      <c r="CR14" s="57">
        <v>4.72</v>
      </c>
      <c r="CS14" s="57">
        <v>50.9</v>
      </c>
      <c r="CT14" s="56">
        <v>174</v>
      </c>
      <c r="CU14" s="56">
        <v>3985</v>
      </c>
      <c r="CV14" s="56">
        <v>14</v>
      </c>
      <c r="CW14" s="56"/>
      <c r="CX14" s="58">
        <v>34</v>
      </c>
      <c r="CY14" s="55">
        <v>1611</v>
      </c>
      <c r="CZ14" s="56">
        <v>2457</v>
      </c>
      <c r="DA14" s="56">
        <v>23</v>
      </c>
      <c r="DB14" s="56">
        <v>30</v>
      </c>
      <c r="DC14" s="56">
        <v>275</v>
      </c>
      <c r="DD14" s="56">
        <v>77</v>
      </c>
      <c r="DE14" s="57">
        <v>5.9</v>
      </c>
      <c r="DF14" s="57">
        <v>112.5</v>
      </c>
      <c r="DG14" s="57">
        <v>4.16</v>
      </c>
      <c r="DH14" s="57">
        <v>36.799999999999997</v>
      </c>
      <c r="DI14" s="56">
        <v>199</v>
      </c>
      <c r="DJ14" s="56">
        <v>3433</v>
      </c>
      <c r="DK14" s="56">
        <v>28</v>
      </c>
      <c r="DL14" s="56"/>
      <c r="DM14" s="58">
        <v>26</v>
      </c>
      <c r="DO14" s="11">
        <v>12</v>
      </c>
      <c r="DP14" s="42" t="s">
        <v>410</v>
      </c>
      <c r="DQ14" s="7">
        <v>0.5</v>
      </c>
    </row>
    <row r="15" spans="1:123" x14ac:dyDescent="0.2">
      <c r="A15" s="33">
        <v>13</v>
      </c>
      <c r="B15" s="34" t="s">
        <v>289</v>
      </c>
      <c r="C15" s="116">
        <v>6.4333333333333336</v>
      </c>
      <c r="D15" s="117" t="s">
        <v>428</v>
      </c>
      <c r="E15" s="37">
        <v>1</v>
      </c>
      <c r="F15" s="118">
        <v>36421</v>
      </c>
      <c r="G15" s="119">
        <v>25.621917808219177</v>
      </c>
      <c r="H15" s="39" t="s">
        <v>385</v>
      </c>
      <c r="I15" s="119">
        <v>22.624657534246577</v>
      </c>
      <c r="J15" s="120">
        <v>72</v>
      </c>
      <c r="K15" s="120">
        <v>214</v>
      </c>
      <c r="L15" s="120">
        <v>4.4000000000000004</v>
      </c>
      <c r="M15" s="40">
        <v>122</v>
      </c>
      <c r="N15" s="121">
        <v>0</v>
      </c>
      <c r="O15" s="122">
        <v>0</v>
      </c>
      <c r="P15" s="122">
        <v>7.4916856292665854E-2</v>
      </c>
      <c r="Q15" s="122">
        <v>0.19240745107286017</v>
      </c>
      <c r="R15" s="122">
        <v>0.12319703586079132</v>
      </c>
      <c r="S15" s="42">
        <v>0.15780224346682575</v>
      </c>
      <c r="T15" s="42">
        <v>0.15780224346682575</v>
      </c>
      <c r="U15" s="42">
        <v>1.4805922368947578E-2</v>
      </c>
      <c r="V15" s="42">
        <v>1.9057702488088937E-2</v>
      </c>
      <c r="W15" s="42">
        <v>1.9057702488088937E-2</v>
      </c>
      <c r="X15" s="43">
        <v>1.9057702488088937E-2</v>
      </c>
      <c r="Y15" s="44">
        <v>20.980821917808218</v>
      </c>
      <c r="Z15" s="163">
        <v>114.19131206884772</v>
      </c>
      <c r="AA15" s="45">
        <v>29.0204475308642</v>
      </c>
      <c r="AB15" s="45">
        <v>0.22981366459627328</v>
      </c>
      <c r="AC15" s="45">
        <v>5.4</v>
      </c>
      <c r="AD15" s="45">
        <v>83.1</v>
      </c>
      <c r="AE15" s="45">
        <v>3.6</v>
      </c>
      <c r="AF15" s="46">
        <v>34.9</v>
      </c>
      <c r="AG15" s="123">
        <v>2</v>
      </c>
      <c r="AH15" s="49">
        <v>1</v>
      </c>
      <c r="AI15" s="49">
        <v>3</v>
      </c>
      <c r="AJ15" s="49">
        <v>10</v>
      </c>
      <c r="AK15" s="49">
        <v>5</v>
      </c>
      <c r="AL15" s="49">
        <v>1</v>
      </c>
      <c r="AM15" s="49">
        <v>2</v>
      </c>
      <c r="AN15" s="49">
        <v>2</v>
      </c>
      <c r="AO15" s="49">
        <v>4</v>
      </c>
      <c r="AP15" s="124">
        <v>1</v>
      </c>
      <c r="AQ15" s="55">
        <v>0</v>
      </c>
      <c r="AR15" s="56">
        <v>3876</v>
      </c>
      <c r="AS15" s="56">
        <v>0</v>
      </c>
      <c r="AT15" s="56">
        <v>42</v>
      </c>
      <c r="AU15" s="56">
        <v>0</v>
      </c>
      <c r="AV15" s="56">
        <v>0</v>
      </c>
      <c r="AW15" s="57">
        <v>0</v>
      </c>
      <c r="AX15" s="57">
        <v>0</v>
      </c>
      <c r="AY15" s="57">
        <v>0</v>
      </c>
      <c r="AZ15" s="57">
        <v>0</v>
      </c>
      <c r="BA15" s="56">
        <v>0</v>
      </c>
      <c r="BB15" s="56">
        <v>2653</v>
      </c>
      <c r="BC15" s="56">
        <v>0</v>
      </c>
      <c r="BD15" s="56"/>
      <c r="BE15" s="58">
        <v>24</v>
      </c>
      <c r="BF15" s="55">
        <v>0</v>
      </c>
      <c r="BG15" s="56">
        <v>3343</v>
      </c>
      <c r="BH15" s="56">
        <v>0</v>
      </c>
      <c r="BI15" s="56">
        <v>30</v>
      </c>
      <c r="BJ15" s="56">
        <v>0</v>
      </c>
      <c r="BK15" s="56">
        <v>0</v>
      </c>
      <c r="BL15" s="57">
        <v>0</v>
      </c>
      <c r="BM15" s="57">
        <v>0</v>
      </c>
      <c r="BN15" s="57">
        <v>0</v>
      </c>
      <c r="BO15" s="57">
        <v>0</v>
      </c>
      <c r="BP15" s="56">
        <v>0</v>
      </c>
      <c r="BQ15" s="56">
        <v>3165</v>
      </c>
      <c r="BR15" s="56">
        <v>0</v>
      </c>
      <c r="BS15" s="56"/>
      <c r="BT15" s="58">
        <v>34</v>
      </c>
      <c r="BU15" s="55">
        <v>408</v>
      </c>
      <c r="BV15" s="56">
        <v>2591</v>
      </c>
      <c r="BW15" s="56">
        <v>3</v>
      </c>
      <c r="BX15" s="56">
        <v>21</v>
      </c>
      <c r="BY15" s="56">
        <v>78</v>
      </c>
      <c r="BZ15" s="56">
        <v>19</v>
      </c>
      <c r="CA15" s="57">
        <v>5.2</v>
      </c>
      <c r="CB15" s="57">
        <v>94.2</v>
      </c>
      <c r="CC15" s="57">
        <v>3.59</v>
      </c>
      <c r="CD15" s="57">
        <v>16.899999999999999</v>
      </c>
      <c r="CE15" s="56">
        <v>20</v>
      </c>
      <c r="CF15" s="56">
        <v>3122</v>
      </c>
      <c r="CG15" s="56">
        <v>2</v>
      </c>
      <c r="CH15" s="56"/>
      <c r="CI15" s="58">
        <v>26</v>
      </c>
      <c r="CJ15" s="55">
        <v>779</v>
      </c>
      <c r="CK15" s="56">
        <v>1742</v>
      </c>
      <c r="CL15" s="56">
        <v>11</v>
      </c>
      <c r="CM15" s="56">
        <v>18</v>
      </c>
      <c r="CN15" s="56">
        <v>144</v>
      </c>
      <c r="CO15" s="56">
        <v>27</v>
      </c>
      <c r="CP15" s="57">
        <v>5.4</v>
      </c>
      <c r="CQ15" s="57">
        <v>51.9</v>
      </c>
      <c r="CR15" s="57">
        <v>2.78</v>
      </c>
      <c r="CS15" s="57">
        <v>34.9</v>
      </c>
      <c r="CT15" s="56">
        <v>37</v>
      </c>
      <c r="CU15" s="56">
        <v>2499</v>
      </c>
      <c r="CV15" s="56">
        <v>6</v>
      </c>
      <c r="CW15" s="56"/>
      <c r="CX15" s="58">
        <v>19</v>
      </c>
      <c r="CY15" s="55">
        <v>859</v>
      </c>
      <c r="CZ15" s="56">
        <v>3779</v>
      </c>
      <c r="DA15" s="56">
        <v>11</v>
      </c>
      <c r="DB15" s="56">
        <v>29</v>
      </c>
      <c r="DC15" s="56">
        <v>161</v>
      </c>
      <c r="DD15" s="56">
        <v>37</v>
      </c>
      <c r="DE15" s="57">
        <v>5.3</v>
      </c>
      <c r="DF15" s="57">
        <v>83.1</v>
      </c>
      <c r="DG15" s="57">
        <v>3.6</v>
      </c>
      <c r="DH15" s="57">
        <v>25</v>
      </c>
      <c r="DI15" s="56">
        <v>72</v>
      </c>
      <c r="DJ15" s="56">
        <v>3778</v>
      </c>
      <c r="DK15" s="56">
        <v>8</v>
      </c>
      <c r="DL15" s="56"/>
      <c r="DM15" s="58">
        <v>39</v>
      </c>
      <c r="DO15" s="42"/>
    </row>
    <row r="16" spans="1:123" x14ac:dyDescent="0.2">
      <c r="A16" s="33">
        <v>14</v>
      </c>
      <c r="B16" s="34" t="s">
        <v>299</v>
      </c>
      <c r="C16" s="116">
        <v>5.9222222222222216</v>
      </c>
      <c r="D16" s="117" t="s">
        <v>479</v>
      </c>
      <c r="E16" s="37">
        <v>6</v>
      </c>
      <c r="F16" s="118">
        <v>36415</v>
      </c>
      <c r="G16" s="119">
        <v>25.638356164383563</v>
      </c>
      <c r="H16" s="39" t="s">
        <v>395</v>
      </c>
      <c r="I16" s="119">
        <v>22.641095890410959</v>
      </c>
      <c r="J16" s="120">
        <v>71</v>
      </c>
      <c r="K16" s="120">
        <v>210</v>
      </c>
      <c r="L16" s="120">
        <v>4.46</v>
      </c>
      <c r="M16" s="40">
        <v>156</v>
      </c>
      <c r="N16" s="121">
        <v>0</v>
      </c>
      <c r="O16" s="122">
        <v>4.6441571482364755E-3</v>
      </c>
      <c r="P16" s="122">
        <v>1.8674698795180723E-2</v>
      </c>
      <c r="Q16" s="122">
        <v>0.11840354767184036</v>
      </c>
      <c r="R16" s="122">
        <v>0.26404980114127613</v>
      </c>
      <c r="S16" s="42">
        <v>0.26404980114127613</v>
      </c>
      <c r="T16" s="42">
        <v>0.19803735085595708</v>
      </c>
      <c r="U16" s="42">
        <v>2.1374685666387259E-2</v>
      </c>
      <c r="V16" s="42">
        <v>6.5146579804560262E-2</v>
      </c>
      <c r="W16" s="42">
        <v>6.5146579804560262E-2</v>
      </c>
      <c r="X16" s="43">
        <v>4.8859934853420196E-2</v>
      </c>
      <c r="Y16" s="44">
        <v>21.994520547945207</v>
      </c>
      <c r="Z16" s="163">
        <v>106.14752089446317</v>
      </c>
      <c r="AA16" s="45">
        <v>29.28585598095616</v>
      </c>
      <c r="AB16" s="45">
        <v>0.24299065420560748</v>
      </c>
      <c r="AC16" s="45">
        <v>6.6</v>
      </c>
      <c r="AD16" s="45">
        <v>131.5</v>
      </c>
      <c r="AE16" s="45">
        <v>4.63</v>
      </c>
      <c r="AF16" s="46">
        <v>66.3</v>
      </c>
      <c r="AG16" s="123">
        <v>3</v>
      </c>
      <c r="AH16" s="49">
        <v>5</v>
      </c>
      <c r="AI16" s="49">
        <v>2</v>
      </c>
      <c r="AJ16" s="49">
        <v>8</v>
      </c>
      <c r="AK16" s="49">
        <v>6</v>
      </c>
      <c r="AL16" s="49">
        <v>5</v>
      </c>
      <c r="AM16" s="49">
        <v>7</v>
      </c>
      <c r="AN16" s="49">
        <v>7</v>
      </c>
      <c r="AO16" s="49">
        <v>3</v>
      </c>
      <c r="AP16" s="124">
        <v>0.25</v>
      </c>
      <c r="AQ16" s="55">
        <v>0</v>
      </c>
      <c r="AR16" s="56">
        <v>1624</v>
      </c>
      <c r="AS16" s="56">
        <v>0</v>
      </c>
      <c r="AT16" s="56">
        <v>11</v>
      </c>
      <c r="AU16" s="56">
        <v>0</v>
      </c>
      <c r="AV16" s="56">
        <v>0</v>
      </c>
      <c r="AW16" s="57">
        <v>0</v>
      </c>
      <c r="AX16" s="57">
        <v>0</v>
      </c>
      <c r="AY16" s="57">
        <v>0</v>
      </c>
      <c r="AZ16" s="57">
        <v>0</v>
      </c>
      <c r="BA16" s="56">
        <v>0</v>
      </c>
      <c r="BB16" s="56">
        <v>2597</v>
      </c>
      <c r="BC16" s="56">
        <v>0</v>
      </c>
      <c r="BD16" s="56"/>
      <c r="BE16" s="58">
        <v>20</v>
      </c>
      <c r="BF16" s="55">
        <v>37</v>
      </c>
      <c r="BG16" s="56">
        <v>3113</v>
      </c>
      <c r="BH16" s="56">
        <v>0</v>
      </c>
      <c r="BI16" s="56">
        <v>38</v>
      </c>
      <c r="BJ16" s="56">
        <v>7</v>
      </c>
      <c r="BK16" s="56">
        <v>4</v>
      </c>
      <c r="BL16" s="57">
        <v>5.3</v>
      </c>
      <c r="BM16" s="57">
        <v>163.30000000000001</v>
      </c>
      <c r="BN16" s="57">
        <v>2.86</v>
      </c>
      <c r="BO16" s="57">
        <v>40.5</v>
      </c>
      <c r="BP16" s="56">
        <v>0</v>
      </c>
      <c r="BQ16" s="56">
        <v>4854</v>
      </c>
      <c r="BR16" s="56">
        <v>0</v>
      </c>
      <c r="BS16" s="56"/>
      <c r="BT16" s="58">
        <v>52</v>
      </c>
      <c r="BU16" s="55">
        <v>113</v>
      </c>
      <c r="BV16" s="56">
        <v>2191</v>
      </c>
      <c r="BW16" s="56">
        <v>3</v>
      </c>
      <c r="BX16" s="56">
        <v>27</v>
      </c>
      <c r="BY16" s="56">
        <v>24</v>
      </c>
      <c r="BZ16" s="56">
        <v>6</v>
      </c>
      <c r="CA16" s="57">
        <v>4.7</v>
      </c>
      <c r="CB16" s="57">
        <v>92</v>
      </c>
      <c r="CC16" s="57">
        <v>3.42</v>
      </c>
      <c r="CD16" s="57">
        <v>32.700000000000003</v>
      </c>
      <c r="CE16" s="56">
        <v>11</v>
      </c>
      <c r="CF16" s="56">
        <v>4449</v>
      </c>
      <c r="CG16" s="56">
        <v>2</v>
      </c>
      <c r="CH16" s="56"/>
      <c r="CI16" s="58">
        <v>49</v>
      </c>
      <c r="CJ16" s="55">
        <v>483</v>
      </c>
      <c r="CK16" s="56">
        <v>2124</v>
      </c>
      <c r="CL16" s="56">
        <v>8</v>
      </c>
      <c r="CM16" s="56">
        <v>29</v>
      </c>
      <c r="CN16" s="56">
        <v>73</v>
      </c>
      <c r="CO16" s="56">
        <v>22</v>
      </c>
      <c r="CP16" s="57">
        <v>6.6</v>
      </c>
      <c r="CQ16" s="57">
        <v>131.5</v>
      </c>
      <c r="CR16" s="57">
        <v>4.63</v>
      </c>
      <c r="CS16" s="57">
        <v>66.3</v>
      </c>
      <c r="CT16" s="56">
        <v>51</v>
      </c>
      <c r="CU16" s="56">
        <v>2386</v>
      </c>
      <c r="CV16" s="56">
        <v>8</v>
      </c>
      <c r="CW16" s="56"/>
      <c r="CX16" s="58">
        <v>20</v>
      </c>
      <c r="CY16" s="55">
        <v>1307</v>
      </c>
      <c r="CZ16" s="56">
        <v>2406</v>
      </c>
      <c r="DA16" s="56">
        <v>19</v>
      </c>
      <c r="DB16" s="56">
        <v>34</v>
      </c>
      <c r="DC16" s="56">
        <v>214</v>
      </c>
      <c r="DD16" s="56">
        <v>52</v>
      </c>
      <c r="DE16" s="57">
        <v>6.1</v>
      </c>
      <c r="DF16" s="57">
        <v>73</v>
      </c>
      <c r="DG16" s="57">
        <v>3.07</v>
      </c>
      <c r="DH16" s="57">
        <v>41.2</v>
      </c>
      <c r="DI16" s="56">
        <v>220</v>
      </c>
      <c r="DJ16" s="56">
        <v>3377</v>
      </c>
      <c r="DK16" s="56">
        <v>21</v>
      </c>
      <c r="DL16" s="56"/>
      <c r="DM16" s="58">
        <v>33</v>
      </c>
      <c r="DO16" s="42"/>
    </row>
    <row r="17" spans="1:117" x14ac:dyDescent="0.2">
      <c r="A17" s="33">
        <v>15</v>
      </c>
      <c r="B17" s="34" t="s">
        <v>301</v>
      </c>
      <c r="C17" s="116">
        <v>5.8888888888888893</v>
      </c>
      <c r="D17" s="117" t="s">
        <v>482</v>
      </c>
      <c r="E17" s="37">
        <v>2</v>
      </c>
      <c r="F17" s="118">
        <v>36840</v>
      </c>
      <c r="G17" s="119">
        <v>24.473972602739725</v>
      </c>
      <c r="H17" s="39" t="s">
        <v>385</v>
      </c>
      <c r="I17" s="119">
        <v>21.476712328767125</v>
      </c>
      <c r="J17" s="120">
        <v>69</v>
      </c>
      <c r="K17" s="120">
        <v>197</v>
      </c>
      <c r="L17" s="120">
        <v>4.42</v>
      </c>
      <c r="M17" s="40">
        <v>0</v>
      </c>
      <c r="N17" s="121">
        <v>0</v>
      </c>
      <c r="O17" s="122">
        <v>0</v>
      </c>
      <c r="P17" s="122">
        <v>0.16873032528856244</v>
      </c>
      <c r="Q17" s="122">
        <v>0.31129196337741605</v>
      </c>
      <c r="R17" s="122">
        <v>0.32808090310442145</v>
      </c>
      <c r="S17" s="42">
        <v>0.32808090310442145</v>
      </c>
      <c r="T17" s="42">
        <v>0.32808090310442145</v>
      </c>
      <c r="U17" s="42">
        <v>9.2346616065781151E-2</v>
      </c>
      <c r="V17" s="42">
        <v>9.797699325664419E-2</v>
      </c>
      <c r="W17" s="42">
        <v>9.797699325664419E-2</v>
      </c>
      <c r="X17" s="43">
        <v>9.797699325664419E-2</v>
      </c>
      <c r="Y17" s="44">
        <v>18.816438356164383</v>
      </c>
      <c r="Z17" s="163">
        <v>103.23028929732912</v>
      </c>
      <c r="AA17" s="45">
        <v>29.08863684099979</v>
      </c>
      <c r="AB17" s="45">
        <v>0.1484375</v>
      </c>
      <c r="AC17" s="45">
        <v>5.4</v>
      </c>
      <c r="AD17" s="45">
        <v>66</v>
      </c>
      <c r="AE17" s="45">
        <v>3.26</v>
      </c>
      <c r="AF17" s="46">
        <v>42.7</v>
      </c>
      <c r="AG17" s="123">
        <v>8</v>
      </c>
      <c r="AH17" s="49">
        <v>9</v>
      </c>
      <c r="AI17" s="49">
        <v>9</v>
      </c>
      <c r="AJ17" s="49">
        <v>6</v>
      </c>
      <c r="AK17" s="49">
        <v>1</v>
      </c>
      <c r="AL17" s="49">
        <v>1</v>
      </c>
      <c r="AM17" s="49">
        <v>1</v>
      </c>
      <c r="AN17" s="49">
        <v>1</v>
      </c>
      <c r="AO17" s="49">
        <v>0</v>
      </c>
      <c r="AP17" s="124">
        <v>0</v>
      </c>
      <c r="AQ17" s="55">
        <v>0</v>
      </c>
      <c r="AR17" s="56">
        <v>1810</v>
      </c>
      <c r="AS17" s="56">
        <v>0</v>
      </c>
      <c r="AT17" s="56">
        <v>17</v>
      </c>
      <c r="AU17" s="56">
        <v>0</v>
      </c>
      <c r="AV17" s="56">
        <v>0</v>
      </c>
      <c r="AW17" s="57">
        <v>0</v>
      </c>
      <c r="AX17" s="57">
        <v>0</v>
      </c>
      <c r="AY17" s="57">
        <v>0</v>
      </c>
      <c r="AZ17" s="57">
        <v>0</v>
      </c>
      <c r="BA17" s="56">
        <v>0</v>
      </c>
      <c r="BB17" s="56">
        <v>2473</v>
      </c>
      <c r="BC17" s="56">
        <v>0</v>
      </c>
      <c r="BD17" s="56"/>
      <c r="BE17" s="58">
        <v>27</v>
      </c>
      <c r="BF17" s="55">
        <v>0</v>
      </c>
      <c r="BG17" s="56">
        <v>1929</v>
      </c>
      <c r="BH17" s="56">
        <v>0</v>
      </c>
      <c r="BI17" s="56">
        <v>19</v>
      </c>
      <c r="BJ17" s="56">
        <v>0</v>
      </c>
      <c r="BK17" s="56">
        <v>0</v>
      </c>
      <c r="BL17" s="57">
        <v>0</v>
      </c>
      <c r="BM17" s="57">
        <v>0</v>
      </c>
      <c r="BN17" s="57">
        <v>0</v>
      </c>
      <c r="BO17" s="57">
        <v>0</v>
      </c>
      <c r="BP17" s="56">
        <v>0</v>
      </c>
      <c r="BQ17" s="56">
        <v>2946</v>
      </c>
      <c r="BR17" s="56">
        <v>0</v>
      </c>
      <c r="BS17" s="56"/>
      <c r="BT17" s="58">
        <v>27</v>
      </c>
      <c r="BU17" s="55">
        <v>640</v>
      </c>
      <c r="BV17" s="56">
        <v>1789</v>
      </c>
      <c r="BW17" s="56">
        <v>5</v>
      </c>
      <c r="BX17" s="56">
        <v>17</v>
      </c>
      <c r="BY17" s="56">
        <v>135</v>
      </c>
      <c r="BZ17" s="56">
        <v>29</v>
      </c>
      <c r="CA17" s="57">
        <v>4.7</v>
      </c>
      <c r="CB17" s="57">
        <v>67</v>
      </c>
      <c r="CC17" s="57">
        <v>3.41</v>
      </c>
      <c r="CD17" s="57">
        <v>40.9</v>
      </c>
      <c r="CE17" s="56">
        <v>164</v>
      </c>
      <c r="CF17" s="56">
        <v>2976</v>
      </c>
      <c r="CG17" s="56">
        <v>23</v>
      </c>
      <c r="CH17" s="56"/>
      <c r="CI17" s="58">
        <v>16</v>
      </c>
      <c r="CJ17" s="55">
        <v>772</v>
      </c>
      <c r="CK17" s="56">
        <v>1368</v>
      </c>
      <c r="CL17" s="56">
        <v>7</v>
      </c>
      <c r="CM17" s="56">
        <v>18</v>
      </c>
      <c r="CN17" s="56">
        <v>142</v>
      </c>
      <c r="CO17" s="56">
        <v>32</v>
      </c>
      <c r="CP17" s="57">
        <v>5.4</v>
      </c>
      <c r="CQ17" s="57">
        <v>66</v>
      </c>
      <c r="CR17" s="57">
        <v>3.26</v>
      </c>
      <c r="CS17" s="57">
        <v>42.7</v>
      </c>
      <c r="CT17" s="56">
        <v>146</v>
      </c>
      <c r="CU17" s="56">
        <v>1581</v>
      </c>
      <c r="CV17" s="56">
        <v>16</v>
      </c>
      <c r="CW17" s="56"/>
      <c r="CX17" s="58">
        <v>9</v>
      </c>
      <c r="CY17" s="55">
        <v>1148</v>
      </c>
      <c r="CZ17" s="56">
        <v>1731</v>
      </c>
      <c r="DA17" s="56">
        <v>6</v>
      </c>
      <c r="DB17" s="56">
        <v>18</v>
      </c>
      <c r="DC17" s="56">
        <v>256</v>
      </c>
      <c r="DD17" s="56">
        <v>38</v>
      </c>
      <c r="DE17" s="57">
        <v>4.5</v>
      </c>
      <c r="DF17" s="57">
        <v>33.6</v>
      </c>
      <c r="DG17" s="57">
        <v>2.2999999999999998</v>
      </c>
      <c r="DH17" s="57">
        <v>38.6</v>
      </c>
      <c r="DI17" s="56">
        <v>247</v>
      </c>
      <c r="DJ17" s="56">
        <v>2521</v>
      </c>
      <c r="DK17" s="56">
        <v>31</v>
      </c>
      <c r="DL17" s="56"/>
      <c r="DM17" s="58">
        <v>12</v>
      </c>
    </row>
    <row r="18" spans="1:117" x14ac:dyDescent="0.2">
      <c r="A18" s="33">
        <v>16</v>
      </c>
      <c r="B18" s="34" t="s">
        <v>303</v>
      </c>
      <c r="C18" s="116">
        <v>5.844444444444445</v>
      </c>
      <c r="D18" s="117" t="s">
        <v>389</v>
      </c>
      <c r="E18" s="37">
        <v>1</v>
      </c>
      <c r="F18" s="118">
        <v>36822</v>
      </c>
      <c r="G18" s="119">
        <v>24.523287671232875</v>
      </c>
      <c r="H18" s="39" t="s">
        <v>385</v>
      </c>
      <c r="I18" s="119">
        <v>21.526027397260275</v>
      </c>
      <c r="J18" s="131">
        <v>72</v>
      </c>
      <c r="K18" s="131">
        <v>211</v>
      </c>
      <c r="L18" s="131">
        <v>4.4800000000000004</v>
      </c>
      <c r="M18" s="40">
        <v>93</v>
      </c>
      <c r="N18" s="121">
        <v>0</v>
      </c>
      <c r="O18" s="122">
        <v>0</v>
      </c>
      <c r="P18" s="122">
        <v>4.3162092423176167E-2</v>
      </c>
      <c r="Q18" s="122">
        <v>0.11362064991933625</v>
      </c>
      <c r="R18" s="122">
        <v>0.22526096033402923</v>
      </c>
      <c r="S18" s="42">
        <v>0.22526096033402923</v>
      </c>
      <c r="T18" s="42">
        <v>0.22526096033402923</v>
      </c>
      <c r="U18" s="42">
        <v>1.5054452274183215E-2</v>
      </c>
      <c r="V18" s="42">
        <v>1.9347037484885126E-2</v>
      </c>
      <c r="W18" s="42">
        <v>1.9347037484885126E-2</v>
      </c>
      <c r="X18" s="43">
        <v>1.9347037484885126E-2</v>
      </c>
      <c r="Y18" s="44">
        <v>20.87945205479452</v>
      </c>
      <c r="Z18" s="163">
        <v>104.76118323704638</v>
      </c>
      <c r="AA18" s="45">
        <v>28.613618827160494</v>
      </c>
      <c r="AB18" s="45">
        <v>0.17535545023696683</v>
      </c>
      <c r="AC18" s="45">
        <v>4.8</v>
      </c>
      <c r="AD18" s="45">
        <v>54.5</v>
      </c>
      <c r="AE18" s="45">
        <v>3.03</v>
      </c>
      <c r="AF18" s="46">
        <v>27.3</v>
      </c>
      <c r="AG18" s="123">
        <v>4</v>
      </c>
      <c r="AH18" s="49">
        <v>1</v>
      </c>
      <c r="AI18" s="49">
        <v>3</v>
      </c>
      <c r="AJ18" s="49">
        <v>7</v>
      </c>
      <c r="AK18" s="49">
        <v>2</v>
      </c>
      <c r="AL18" s="49">
        <v>0</v>
      </c>
      <c r="AM18" s="49">
        <v>0</v>
      </c>
      <c r="AN18" s="49">
        <v>0</v>
      </c>
      <c r="AO18" s="49">
        <v>6</v>
      </c>
      <c r="AP18" s="124">
        <v>0.5</v>
      </c>
      <c r="AQ18" s="55">
        <v>0</v>
      </c>
      <c r="AR18" s="56">
        <v>2699</v>
      </c>
      <c r="AS18" s="56">
        <v>0</v>
      </c>
      <c r="AT18" s="56">
        <v>25</v>
      </c>
      <c r="AU18" s="56">
        <v>0</v>
      </c>
      <c r="AV18" s="56">
        <v>0</v>
      </c>
      <c r="AW18" s="57">
        <v>0</v>
      </c>
      <c r="AX18" s="57">
        <v>0</v>
      </c>
      <c r="AY18" s="57">
        <v>0</v>
      </c>
      <c r="AZ18" s="57">
        <v>0</v>
      </c>
      <c r="BA18" s="56">
        <v>0</v>
      </c>
      <c r="BB18" s="56">
        <v>2645</v>
      </c>
      <c r="BC18" s="56">
        <v>0</v>
      </c>
      <c r="BD18" s="56"/>
      <c r="BE18" s="58">
        <v>17</v>
      </c>
      <c r="BF18" s="55">
        <v>0</v>
      </c>
      <c r="BG18" s="56">
        <v>2257</v>
      </c>
      <c r="BH18" s="56">
        <v>0</v>
      </c>
      <c r="BI18" s="56">
        <v>29</v>
      </c>
      <c r="BJ18" s="56">
        <v>0</v>
      </c>
      <c r="BK18" s="56">
        <v>0</v>
      </c>
      <c r="BL18" s="57">
        <v>0</v>
      </c>
      <c r="BM18" s="57">
        <v>0</v>
      </c>
      <c r="BN18" s="57">
        <v>0</v>
      </c>
      <c r="BO18" s="57">
        <v>0</v>
      </c>
      <c r="BP18" s="56">
        <v>0</v>
      </c>
      <c r="BQ18" s="56">
        <v>2970</v>
      </c>
      <c r="BR18" s="56">
        <v>0</v>
      </c>
      <c r="BS18" s="56"/>
      <c r="BT18" s="58">
        <v>17</v>
      </c>
      <c r="BU18" s="55">
        <v>295</v>
      </c>
      <c r="BV18" s="56">
        <v>2502</v>
      </c>
      <c r="BW18" s="56">
        <v>6</v>
      </c>
      <c r="BX18" s="56">
        <v>32</v>
      </c>
      <c r="BY18" s="56">
        <v>64</v>
      </c>
      <c r="BZ18" s="56">
        <v>12</v>
      </c>
      <c r="CA18" s="57">
        <v>4.5999999999999996</v>
      </c>
      <c r="CB18" s="57">
        <v>48.5</v>
      </c>
      <c r="CC18" s="57">
        <v>2.56</v>
      </c>
      <c r="CD18" s="57">
        <v>22.7</v>
      </c>
      <c r="CE18" s="56">
        <v>73</v>
      </c>
      <c r="CF18" s="56">
        <v>6024</v>
      </c>
      <c r="CG18" s="56">
        <v>10</v>
      </c>
      <c r="CH18" s="56"/>
      <c r="CI18" s="58">
        <v>61</v>
      </c>
      <c r="CJ18" s="55">
        <v>446</v>
      </c>
      <c r="CK18" s="56">
        <v>1217</v>
      </c>
      <c r="CL18" s="56">
        <v>3</v>
      </c>
      <c r="CM18" s="56">
        <v>9</v>
      </c>
      <c r="CN18" s="56">
        <v>104</v>
      </c>
      <c r="CO18" s="56">
        <v>18</v>
      </c>
      <c r="CP18" s="57">
        <v>4.3</v>
      </c>
      <c r="CQ18" s="57">
        <v>54.1</v>
      </c>
      <c r="CR18" s="57">
        <v>3.03</v>
      </c>
      <c r="CS18" s="57">
        <v>23.5</v>
      </c>
      <c r="CT18" s="56">
        <v>47</v>
      </c>
      <c r="CU18" s="56">
        <v>3122</v>
      </c>
      <c r="CV18" s="56">
        <v>8</v>
      </c>
      <c r="CW18" s="56"/>
      <c r="CX18" s="58">
        <v>24</v>
      </c>
      <c r="CY18" s="55">
        <v>1015</v>
      </c>
      <c r="CZ18" s="56">
        <v>1482</v>
      </c>
      <c r="DA18" s="56">
        <v>6</v>
      </c>
      <c r="DB18" s="56">
        <v>9</v>
      </c>
      <c r="DC18" s="56">
        <v>211</v>
      </c>
      <c r="DD18" s="56">
        <v>37</v>
      </c>
      <c r="DE18" s="57">
        <v>4.8</v>
      </c>
      <c r="DF18" s="57">
        <v>54.5</v>
      </c>
      <c r="DG18" s="57">
        <v>2.8</v>
      </c>
      <c r="DH18" s="57">
        <v>27.3</v>
      </c>
      <c r="DI18" s="56">
        <v>64</v>
      </c>
      <c r="DJ18" s="56">
        <v>3308</v>
      </c>
      <c r="DK18" s="56">
        <v>10</v>
      </c>
      <c r="DL18" s="56"/>
      <c r="DM18" s="58">
        <v>32</v>
      </c>
    </row>
    <row r="19" spans="1:117" x14ac:dyDescent="0.2">
      <c r="A19" s="33">
        <v>17</v>
      </c>
      <c r="B19" s="34" t="s">
        <v>304</v>
      </c>
      <c r="C19" s="116">
        <v>5.8277777777777775</v>
      </c>
      <c r="D19" s="117" t="s">
        <v>439</v>
      </c>
      <c r="E19" s="37">
        <v>1</v>
      </c>
      <c r="F19" s="118">
        <v>36757</v>
      </c>
      <c r="G19" s="119">
        <v>24.701369863013699</v>
      </c>
      <c r="H19" s="39" t="s">
        <v>385</v>
      </c>
      <c r="I19" s="119">
        <v>21.704109589041096</v>
      </c>
      <c r="J19" s="120">
        <v>69</v>
      </c>
      <c r="K19" s="120">
        <v>189</v>
      </c>
      <c r="L19" s="120">
        <v>4.59</v>
      </c>
      <c r="M19" s="40">
        <v>0</v>
      </c>
      <c r="N19" s="121">
        <v>0</v>
      </c>
      <c r="O19" s="122">
        <v>0</v>
      </c>
      <c r="P19" s="122">
        <v>0.16694740782332024</v>
      </c>
      <c r="Q19" s="122">
        <v>0.162016201620162</v>
      </c>
      <c r="R19" s="122">
        <v>0.15557638238050608</v>
      </c>
      <c r="S19" s="42">
        <v>0.16126189510191316</v>
      </c>
      <c r="T19" s="42">
        <v>0.16126189510191316</v>
      </c>
      <c r="U19" s="42">
        <v>4.4940562481878804E-2</v>
      </c>
      <c r="V19" s="42">
        <v>6.1013154212146654E-2</v>
      </c>
      <c r="W19" s="42">
        <v>6.1013154212146654E-2</v>
      </c>
      <c r="X19" s="43">
        <v>6.1013154212146654E-2</v>
      </c>
      <c r="Y19" s="44">
        <v>19.043835616438358</v>
      </c>
      <c r="Z19" s="163">
        <v>85.161059847711627</v>
      </c>
      <c r="AA19" s="45">
        <v>27.907372400756142</v>
      </c>
      <c r="AB19" s="45">
        <v>0.34090909090909088</v>
      </c>
      <c r="AC19" s="45">
        <v>5.9</v>
      </c>
      <c r="AD19" s="45">
        <v>131.4</v>
      </c>
      <c r="AE19" s="45">
        <v>4.1399999999999997</v>
      </c>
      <c r="AF19" s="46">
        <v>47.2</v>
      </c>
      <c r="AG19" s="123">
        <v>2</v>
      </c>
      <c r="AH19" s="49">
        <v>6</v>
      </c>
      <c r="AI19" s="49">
        <v>8</v>
      </c>
      <c r="AJ19" s="49">
        <v>1</v>
      </c>
      <c r="AK19" s="49">
        <v>9</v>
      </c>
      <c r="AL19" s="49">
        <v>2</v>
      </c>
      <c r="AM19" s="49">
        <v>7</v>
      </c>
      <c r="AN19" s="49">
        <v>5</v>
      </c>
      <c r="AO19" s="49">
        <v>0</v>
      </c>
      <c r="AP19" s="124">
        <v>0.25</v>
      </c>
      <c r="AQ19" s="55">
        <v>0</v>
      </c>
      <c r="AR19" s="56">
        <v>2293</v>
      </c>
      <c r="AS19" s="56">
        <v>0</v>
      </c>
      <c r="AT19" s="56">
        <v>35</v>
      </c>
      <c r="AU19" s="56">
        <v>0</v>
      </c>
      <c r="AV19" s="56">
        <v>0</v>
      </c>
      <c r="AW19" s="57">
        <v>0</v>
      </c>
      <c r="AX19" s="57">
        <v>0</v>
      </c>
      <c r="AY19" s="57">
        <v>0</v>
      </c>
      <c r="AZ19" s="57">
        <v>0</v>
      </c>
      <c r="BA19" s="56">
        <v>0</v>
      </c>
      <c r="BB19" s="56">
        <v>3580</v>
      </c>
      <c r="BC19" s="56">
        <v>0</v>
      </c>
      <c r="BD19" s="56"/>
      <c r="BE19" s="58">
        <v>17</v>
      </c>
      <c r="BF19" s="55">
        <v>0</v>
      </c>
      <c r="BG19" s="56">
        <v>1858</v>
      </c>
      <c r="BH19" s="56">
        <v>0</v>
      </c>
      <c r="BI19" s="56">
        <v>27</v>
      </c>
      <c r="BJ19" s="56">
        <v>0</v>
      </c>
      <c r="BK19" s="56">
        <v>0</v>
      </c>
      <c r="BL19" s="57">
        <v>0</v>
      </c>
      <c r="BM19" s="57">
        <v>0</v>
      </c>
      <c r="BN19" s="57">
        <v>0</v>
      </c>
      <c r="BO19" s="57">
        <v>0</v>
      </c>
      <c r="BP19" s="56">
        <v>0</v>
      </c>
      <c r="BQ19" s="56">
        <v>4071</v>
      </c>
      <c r="BR19" s="56">
        <v>0</v>
      </c>
      <c r="BS19" s="56"/>
      <c r="BT19" s="58">
        <v>25</v>
      </c>
      <c r="BU19" s="55">
        <v>720</v>
      </c>
      <c r="BV19" s="56">
        <v>3015</v>
      </c>
      <c r="BW19" s="56">
        <v>6</v>
      </c>
      <c r="BX19" s="56">
        <v>16</v>
      </c>
      <c r="BY19" s="56">
        <v>103</v>
      </c>
      <c r="BZ19" s="56">
        <v>38</v>
      </c>
      <c r="CA19" s="57">
        <v>7</v>
      </c>
      <c r="CB19" s="57">
        <v>152.19999999999999</v>
      </c>
      <c r="CC19" s="57">
        <v>4.3899999999999997</v>
      </c>
      <c r="CD19" s="57">
        <v>56.7</v>
      </c>
      <c r="CE19" s="56">
        <v>172</v>
      </c>
      <c r="CF19" s="56">
        <v>2328</v>
      </c>
      <c r="CG19" s="56">
        <v>21</v>
      </c>
      <c r="CH19" s="56"/>
      <c r="CI19" s="58">
        <v>16</v>
      </c>
      <c r="CJ19" s="55">
        <v>745</v>
      </c>
      <c r="CK19" s="56">
        <v>2106</v>
      </c>
      <c r="CL19" s="56">
        <v>9</v>
      </c>
      <c r="CM19" s="56">
        <v>22</v>
      </c>
      <c r="CN19" s="56">
        <v>147</v>
      </c>
      <c r="CO19" s="56">
        <v>40</v>
      </c>
      <c r="CP19" s="57">
        <v>5.0999999999999996</v>
      </c>
      <c r="CQ19" s="57">
        <v>81.3</v>
      </c>
      <c r="CR19" s="57">
        <v>3.14</v>
      </c>
      <c r="CS19" s="57">
        <v>28.7</v>
      </c>
      <c r="CT19" s="56">
        <v>155</v>
      </c>
      <c r="CU19" s="56">
        <v>3449</v>
      </c>
      <c r="CV19" s="56">
        <v>15</v>
      </c>
      <c r="CW19" s="56"/>
      <c r="CX19" s="58">
        <v>30</v>
      </c>
      <c r="CY19" s="55">
        <v>778</v>
      </c>
      <c r="CZ19" s="56">
        <v>2829</v>
      </c>
      <c r="DA19" s="56">
        <v>5</v>
      </c>
      <c r="DB19" s="56">
        <v>33</v>
      </c>
      <c r="DC19" s="56">
        <v>132</v>
      </c>
      <c r="DD19" s="56">
        <v>45</v>
      </c>
      <c r="DE19" s="57">
        <v>5.9</v>
      </c>
      <c r="DF19" s="57">
        <v>131.4</v>
      </c>
      <c r="DG19" s="57">
        <v>4.1399999999999997</v>
      </c>
      <c r="DH19" s="57">
        <v>47.2</v>
      </c>
      <c r="DI19" s="56">
        <v>218</v>
      </c>
      <c r="DJ19" s="56">
        <v>3573</v>
      </c>
      <c r="DK19" s="56">
        <v>32</v>
      </c>
      <c r="DL19" s="56"/>
      <c r="DM19" s="58">
        <v>21</v>
      </c>
    </row>
    <row r="20" spans="1:117" x14ac:dyDescent="0.2">
      <c r="A20" s="33">
        <v>18</v>
      </c>
      <c r="B20" s="34" t="s">
        <v>310</v>
      </c>
      <c r="C20" s="116">
        <v>5.4944444444444445</v>
      </c>
      <c r="D20" s="117" t="s">
        <v>431</v>
      </c>
      <c r="E20" s="37">
        <v>5</v>
      </c>
      <c r="F20" s="118">
        <v>36459</v>
      </c>
      <c r="G20" s="119">
        <v>25.517808219178082</v>
      </c>
      <c r="H20" s="39" t="s">
        <v>395</v>
      </c>
      <c r="I20" s="119">
        <v>22.520547945205479</v>
      </c>
      <c r="J20" s="120">
        <v>72</v>
      </c>
      <c r="K20" s="120">
        <v>221</v>
      </c>
      <c r="L20" s="120">
        <v>4.53</v>
      </c>
      <c r="M20" s="40">
        <v>201</v>
      </c>
      <c r="N20" s="121">
        <v>0</v>
      </c>
      <c r="O20" s="122">
        <v>0.16810427448725321</v>
      </c>
      <c r="P20" s="122">
        <v>0.17998678996036988</v>
      </c>
      <c r="Q20" s="122">
        <v>7.2991165334455196E-2</v>
      </c>
      <c r="R20" s="122">
        <v>0.20030035667354984</v>
      </c>
      <c r="S20" s="42">
        <v>0.20030035667354984</v>
      </c>
      <c r="T20" s="42">
        <v>0.17025530317251736</v>
      </c>
      <c r="U20" s="42">
        <v>3.6772581220992501E-2</v>
      </c>
      <c r="V20" s="42">
        <v>4.357541899441341E-2</v>
      </c>
      <c r="W20" s="42">
        <v>4.357541899441341E-2</v>
      </c>
      <c r="X20" s="43">
        <v>3.7039106145251396E-2</v>
      </c>
      <c r="Y20" s="44">
        <v>18.863013698630137</v>
      </c>
      <c r="Z20" s="163">
        <v>104.96136290292813</v>
      </c>
      <c r="AA20" s="45">
        <v>29.969714506172842</v>
      </c>
      <c r="AB20" s="45">
        <v>0.22435897435897437</v>
      </c>
      <c r="AC20" s="45">
        <v>5.8</v>
      </c>
      <c r="AD20" s="45">
        <v>89.5</v>
      </c>
      <c r="AE20" s="45">
        <v>3.71</v>
      </c>
      <c r="AF20" s="46">
        <v>39.700000000000003</v>
      </c>
      <c r="AG20" s="123">
        <v>3</v>
      </c>
      <c r="AH20" s="49">
        <v>4</v>
      </c>
      <c r="AI20" s="49">
        <v>8</v>
      </c>
      <c r="AJ20" s="49">
        <v>7</v>
      </c>
      <c r="AK20" s="49">
        <v>5</v>
      </c>
      <c r="AL20" s="49">
        <v>2</v>
      </c>
      <c r="AM20" s="49">
        <v>3</v>
      </c>
      <c r="AN20" s="49">
        <v>3</v>
      </c>
      <c r="AO20" s="49">
        <v>2</v>
      </c>
      <c r="AP20" s="124">
        <v>0</v>
      </c>
      <c r="AQ20" s="55">
        <v>0</v>
      </c>
      <c r="AR20" s="56">
        <v>2591</v>
      </c>
      <c r="AS20" s="56">
        <v>0</v>
      </c>
      <c r="AT20" s="56">
        <v>29</v>
      </c>
      <c r="AU20" s="56">
        <v>0</v>
      </c>
      <c r="AV20" s="56">
        <v>0</v>
      </c>
      <c r="AW20" s="57">
        <v>2</v>
      </c>
      <c r="AX20" s="57">
        <v>0</v>
      </c>
      <c r="AY20" s="57">
        <v>0</v>
      </c>
      <c r="AZ20" s="57">
        <v>0</v>
      </c>
      <c r="BA20" s="56">
        <v>0</v>
      </c>
      <c r="BB20" s="56">
        <v>3365</v>
      </c>
      <c r="BC20" s="56">
        <v>0</v>
      </c>
      <c r="BD20" s="56"/>
      <c r="BE20" s="58">
        <v>18</v>
      </c>
      <c r="BF20" s="55">
        <v>708</v>
      </c>
      <c r="BG20" s="56">
        <v>1602</v>
      </c>
      <c r="BH20" s="56">
        <v>3</v>
      </c>
      <c r="BI20" s="56">
        <v>17</v>
      </c>
      <c r="BJ20" s="56">
        <v>142</v>
      </c>
      <c r="BK20" s="56">
        <v>29</v>
      </c>
      <c r="BL20" s="57">
        <v>5</v>
      </c>
      <c r="BM20" s="57">
        <v>66.8</v>
      </c>
      <c r="BN20" s="57">
        <v>3.05</v>
      </c>
      <c r="BO20" s="57">
        <v>28.2</v>
      </c>
      <c r="BP20" s="56">
        <v>169</v>
      </c>
      <c r="BQ20" s="56">
        <v>3615</v>
      </c>
      <c r="BR20" s="56">
        <v>8</v>
      </c>
      <c r="BS20" s="56"/>
      <c r="BT20" s="58">
        <v>28</v>
      </c>
      <c r="BU20" s="55">
        <v>853</v>
      </c>
      <c r="BV20" s="56">
        <v>2295</v>
      </c>
      <c r="BW20" s="56">
        <v>7</v>
      </c>
      <c r="BX20" s="56">
        <v>26</v>
      </c>
      <c r="BY20" s="56">
        <v>143</v>
      </c>
      <c r="BZ20" s="56">
        <v>38</v>
      </c>
      <c r="CA20" s="57">
        <v>6</v>
      </c>
      <c r="CB20" s="57">
        <v>105.9</v>
      </c>
      <c r="CC20" s="57">
        <v>3.66</v>
      </c>
      <c r="CD20" s="57">
        <v>38.299999999999997</v>
      </c>
      <c r="CE20" s="56">
        <v>237</v>
      </c>
      <c r="CF20" s="56">
        <v>3761</v>
      </c>
      <c r="CG20" s="56">
        <v>30</v>
      </c>
      <c r="CH20" s="56"/>
      <c r="CI20" s="58">
        <v>32</v>
      </c>
      <c r="CJ20" s="55">
        <v>244</v>
      </c>
      <c r="CK20" s="56">
        <v>1953</v>
      </c>
      <c r="CL20" s="56">
        <v>1</v>
      </c>
      <c r="CM20" s="56">
        <v>20</v>
      </c>
      <c r="CN20" s="56">
        <v>53</v>
      </c>
      <c r="CO20" s="56">
        <v>11</v>
      </c>
      <c r="CP20" s="57">
        <v>4.5999999999999996</v>
      </c>
      <c r="CQ20" s="57">
        <v>58.3</v>
      </c>
      <c r="CR20" s="57">
        <v>2.87</v>
      </c>
      <c r="CS20" s="57">
        <v>17.2</v>
      </c>
      <c r="CT20" s="56">
        <v>103</v>
      </c>
      <c r="CU20" s="56">
        <v>2801</v>
      </c>
      <c r="CV20" s="56">
        <v>11</v>
      </c>
      <c r="CW20" s="56"/>
      <c r="CX20" s="58">
        <v>32</v>
      </c>
      <c r="CY20" s="55">
        <v>911</v>
      </c>
      <c r="CZ20" s="56">
        <v>1747</v>
      </c>
      <c r="DA20" s="56">
        <v>5</v>
      </c>
      <c r="DB20" s="56">
        <v>16</v>
      </c>
      <c r="DC20" s="56">
        <v>156</v>
      </c>
      <c r="DD20" s="56">
        <v>35</v>
      </c>
      <c r="DE20" s="57">
        <v>5.8</v>
      </c>
      <c r="DF20" s="57">
        <v>89.5</v>
      </c>
      <c r="DG20" s="57">
        <v>3.71</v>
      </c>
      <c r="DH20" s="57">
        <v>39.700000000000003</v>
      </c>
      <c r="DI20" s="56">
        <v>156</v>
      </c>
      <c r="DJ20" s="56">
        <v>3580</v>
      </c>
      <c r="DK20" s="56">
        <v>22</v>
      </c>
      <c r="DL20" s="56"/>
      <c r="DM20" s="58">
        <v>21</v>
      </c>
    </row>
    <row r="21" spans="1:117" ht="15.75" customHeight="1" x14ac:dyDescent="0.2">
      <c r="A21" s="33">
        <v>19</v>
      </c>
      <c r="B21" s="34" t="s">
        <v>312</v>
      </c>
      <c r="C21" s="116">
        <v>5.4777777777777779</v>
      </c>
      <c r="D21" s="117" t="s">
        <v>483</v>
      </c>
      <c r="E21" s="37">
        <v>11</v>
      </c>
      <c r="F21" s="118">
        <v>36139</v>
      </c>
      <c r="G21" s="119">
        <v>26.394520547945206</v>
      </c>
      <c r="H21" s="39" t="s">
        <v>395</v>
      </c>
      <c r="I21" s="119">
        <v>23.397260273972602</v>
      </c>
      <c r="J21" s="120">
        <v>71</v>
      </c>
      <c r="K21" s="120">
        <v>207</v>
      </c>
      <c r="L21" s="120">
        <v>4.37</v>
      </c>
      <c r="M21" s="40">
        <v>127</v>
      </c>
      <c r="N21" s="121">
        <v>0</v>
      </c>
      <c r="O21" s="122">
        <v>0.19172391755871546</v>
      </c>
      <c r="P21" s="122">
        <v>0.23129384255650817</v>
      </c>
      <c r="Q21" s="122">
        <v>0.17244738893219017</v>
      </c>
      <c r="R21" s="122">
        <v>0.2750867662592425</v>
      </c>
      <c r="S21" s="42">
        <v>0.2750867662592425</v>
      </c>
      <c r="T21" s="42">
        <v>0.15129772144258338</v>
      </c>
      <c r="U21" s="42">
        <v>7.743710691823899E-2</v>
      </c>
      <c r="V21" s="42">
        <v>4.3680838672102505E-2</v>
      </c>
      <c r="W21" s="42">
        <v>6.0558972795170751E-2</v>
      </c>
      <c r="X21" s="43">
        <v>3.3307435037343916E-2</v>
      </c>
      <c r="Y21" s="44">
        <v>19.739726027397261</v>
      </c>
      <c r="Z21" s="163">
        <v>113.52057787862073</v>
      </c>
      <c r="AA21" s="45">
        <v>28.867486609799645</v>
      </c>
      <c r="AB21" s="45">
        <v>0.26</v>
      </c>
      <c r="AC21" s="45">
        <v>5.45</v>
      </c>
      <c r="AD21" s="45">
        <v>101.25</v>
      </c>
      <c r="AE21" s="45">
        <v>3.87</v>
      </c>
      <c r="AF21" s="46">
        <v>48.17</v>
      </c>
      <c r="AG21" s="123">
        <v>2</v>
      </c>
      <c r="AH21" s="49">
        <v>3</v>
      </c>
      <c r="AI21" s="49">
        <v>6</v>
      </c>
      <c r="AJ21" s="49">
        <v>10</v>
      </c>
      <c r="AK21" s="49">
        <v>7</v>
      </c>
      <c r="AL21" s="49">
        <v>1</v>
      </c>
      <c r="AM21" s="49">
        <v>4</v>
      </c>
      <c r="AN21" s="49">
        <v>4</v>
      </c>
      <c r="AO21" s="49">
        <v>4</v>
      </c>
      <c r="AP21" s="124">
        <v>0</v>
      </c>
      <c r="AQ21" s="55">
        <v>0</v>
      </c>
      <c r="AR21" s="56">
        <v>1</v>
      </c>
      <c r="AS21" s="56">
        <v>0</v>
      </c>
      <c r="AT21" s="56">
        <v>1</v>
      </c>
      <c r="AU21" s="56">
        <v>0</v>
      </c>
      <c r="AV21" s="56">
        <v>0</v>
      </c>
      <c r="AW21" s="57">
        <v>0</v>
      </c>
      <c r="AX21" s="57">
        <v>0</v>
      </c>
      <c r="AY21" s="57">
        <v>0</v>
      </c>
      <c r="AZ21" s="57">
        <v>0</v>
      </c>
      <c r="BA21" s="56">
        <v>0</v>
      </c>
      <c r="BB21" s="56">
        <v>1</v>
      </c>
      <c r="BC21" s="56">
        <v>0</v>
      </c>
      <c r="BD21" s="56"/>
      <c r="BE21" s="58">
        <v>1</v>
      </c>
      <c r="BF21" s="55">
        <v>1116</v>
      </c>
      <c r="BG21" s="56">
        <v>3003</v>
      </c>
      <c r="BH21" s="56">
        <v>0</v>
      </c>
      <c r="BI21" s="56">
        <v>1</v>
      </c>
      <c r="BJ21" s="56">
        <v>0</v>
      </c>
      <c r="BK21" s="56">
        <v>0</v>
      </c>
      <c r="BL21" s="57">
        <v>0</v>
      </c>
      <c r="BM21" s="57">
        <v>0</v>
      </c>
      <c r="BN21" s="57">
        <v>0</v>
      </c>
      <c r="BO21" s="57">
        <v>0</v>
      </c>
      <c r="BP21" s="56">
        <v>84</v>
      </c>
      <c r="BQ21" s="56">
        <v>3256</v>
      </c>
      <c r="BR21" s="56">
        <v>6</v>
      </c>
      <c r="BS21" s="56"/>
      <c r="BT21" s="58">
        <v>1</v>
      </c>
      <c r="BU21" s="55">
        <v>1018</v>
      </c>
      <c r="BV21" s="56">
        <v>2588</v>
      </c>
      <c r="BW21" s="56">
        <v>0</v>
      </c>
      <c r="BX21" s="56">
        <v>1</v>
      </c>
      <c r="BY21" s="56">
        <v>0</v>
      </c>
      <c r="BZ21" s="56">
        <v>0</v>
      </c>
      <c r="CA21" s="57">
        <v>0</v>
      </c>
      <c r="CB21" s="57">
        <v>0</v>
      </c>
      <c r="CC21" s="57">
        <v>0</v>
      </c>
      <c r="CD21" s="57">
        <v>0</v>
      </c>
      <c r="CE21" s="56">
        <v>169</v>
      </c>
      <c r="CF21" s="56">
        <v>2544</v>
      </c>
      <c r="CG21" s="56">
        <v>14</v>
      </c>
      <c r="CH21" s="56"/>
      <c r="CI21" s="58">
        <v>1</v>
      </c>
      <c r="CJ21" s="55">
        <v>688</v>
      </c>
      <c r="CK21" s="56">
        <v>2588</v>
      </c>
      <c r="CL21" s="56">
        <v>0</v>
      </c>
      <c r="CM21" s="56">
        <v>1</v>
      </c>
      <c r="CN21" s="56">
        <v>0</v>
      </c>
      <c r="CO21" s="56">
        <v>0</v>
      </c>
      <c r="CP21" s="57">
        <v>0</v>
      </c>
      <c r="CQ21" s="57">
        <v>0</v>
      </c>
      <c r="CR21" s="57">
        <v>0</v>
      </c>
      <c r="CS21" s="57">
        <v>0</v>
      </c>
      <c r="CT21" s="56">
        <v>197</v>
      </c>
      <c r="CU21" s="56">
        <v>2544</v>
      </c>
      <c r="CV21" s="56">
        <v>20</v>
      </c>
      <c r="CW21" s="56"/>
      <c r="CX21" s="58">
        <v>1</v>
      </c>
      <c r="CY21" s="55">
        <v>1673</v>
      </c>
      <c r="CZ21" s="56">
        <v>3193</v>
      </c>
      <c r="DA21" s="56">
        <v>0</v>
      </c>
      <c r="DB21" s="56">
        <v>1</v>
      </c>
      <c r="DC21" s="56">
        <v>0</v>
      </c>
      <c r="DD21" s="56">
        <v>0</v>
      </c>
      <c r="DE21" s="57">
        <v>0</v>
      </c>
      <c r="DF21" s="57">
        <v>0</v>
      </c>
      <c r="DG21" s="57">
        <v>0</v>
      </c>
      <c r="DH21" s="57">
        <v>0</v>
      </c>
      <c r="DI21" s="56">
        <v>150</v>
      </c>
      <c r="DJ21" s="56">
        <v>3434</v>
      </c>
      <c r="DK21" s="56">
        <v>22</v>
      </c>
      <c r="DL21" s="56"/>
      <c r="DM21" s="58">
        <v>1</v>
      </c>
    </row>
    <row r="22" spans="1:117" ht="15.75" customHeight="1" x14ac:dyDescent="0.2">
      <c r="A22" s="33">
        <v>20</v>
      </c>
      <c r="B22" s="34" t="s">
        <v>313</v>
      </c>
      <c r="C22" s="116">
        <v>5.4611111111111121</v>
      </c>
      <c r="D22" s="117" t="s">
        <v>469</v>
      </c>
      <c r="E22" s="37">
        <v>1</v>
      </c>
      <c r="F22" s="118">
        <v>36847</v>
      </c>
      <c r="G22" s="119">
        <v>24.454794520547946</v>
      </c>
      <c r="H22" s="39" t="s">
        <v>385</v>
      </c>
      <c r="I22" s="119">
        <v>21.457534246575342</v>
      </c>
      <c r="J22" s="120">
        <v>70</v>
      </c>
      <c r="K22" s="120">
        <v>221</v>
      </c>
      <c r="L22" s="120">
        <v>4.62</v>
      </c>
      <c r="M22" s="40">
        <v>183</v>
      </c>
      <c r="N22" s="121">
        <v>0</v>
      </c>
      <c r="O22" s="122">
        <v>0</v>
      </c>
      <c r="P22" s="122">
        <v>4.5933228769885724E-2</v>
      </c>
      <c r="Q22" s="122">
        <v>0.3652492255702619</v>
      </c>
      <c r="R22" s="122">
        <v>0.16955332725615316</v>
      </c>
      <c r="S22" s="42">
        <v>0.26740127641320754</v>
      </c>
      <c r="T22" s="42">
        <v>0.26740127641320754</v>
      </c>
      <c r="U22" s="42">
        <v>8.4935897435897439E-2</v>
      </c>
      <c r="V22" s="42">
        <v>3.4034416826003826E-2</v>
      </c>
      <c r="W22" s="42">
        <v>5.9485157130950636E-2</v>
      </c>
      <c r="X22" s="43">
        <v>5.9485157130950636E-2</v>
      </c>
      <c r="Y22" s="44">
        <v>19.813698630136987</v>
      </c>
      <c r="Z22" s="163">
        <v>97.018457867144235</v>
      </c>
      <c r="AA22" s="45">
        <v>31.70673469387755</v>
      </c>
      <c r="AB22" s="45">
        <v>0.15032679738562091</v>
      </c>
      <c r="AC22" s="45">
        <v>6.2</v>
      </c>
      <c r="AD22" s="45">
        <v>70.7</v>
      </c>
      <c r="AE22" s="45">
        <v>3.31</v>
      </c>
      <c r="AF22" s="46">
        <v>47.2</v>
      </c>
      <c r="AG22" s="123">
        <v>7</v>
      </c>
      <c r="AH22" s="49">
        <v>6</v>
      </c>
      <c r="AI22" s="49">
        <v>5</v>
      </c>
      <c r="AJ22" s="49">
        <v>4</v>
      </c>
      <c r="AK22" s="49">
        <v>1</v>
      </c>
      <c r="AL22" s="49">
        <v>4</v>
      </c>
      <c r="AM22" s="49">
        <v>1</v>
      </c>
      <c r="AN22" s="49">
        <v>1</v>
      </c>
      <c r="AO22" s="49">
        <v>2</v>
      </c>
      <c r="AP22" s="124">
        <v>0</v>
      </c>
      <c r="AQ22" s="55">
        <v>0</v>
      </c>
      <c r="AR22" s="56">
        <v>1588</v>
      </c>
      <c r="AS22" s="56">
        <v>0</v>
      </c>
      <c r="AT22" s="56">
        <v>16</v>
      </c>
      <c r="AU22" s="56">
        <v>0</v>
      </c>
      <c r="AV22" s="56">
        <v>0</v>
      </c>
      <c r="AW22" s="57">
        <v>0</v>
      </c>
      <c r="AX22" s="57">
        <v>0</v>
      </c>
      <c r="AY22" s="57">
        <v>0</v>
      </c>
      <c r="AZ22" s="57">
        <v>0</v>
      </c>
      <c r="BA22" s="56">
        <v>0</v>
      </c>
      <c r="BB22" s="56">
        <v>2794</v>
      </c>
      <c r="BC22" s="56">
        <v>0</v>
      </c>
      <c r="BD22" s="56"/>
      <c r="BE22" s="58">
        <v>18</v>
      </c>
      <c r="BF22" s="55">
        <v>0</v>
      </c>
      <c r="BG22" s="56">
        <v>1986</v>
      </c>
      <c r="BH22" s="56">
        <v>0</v>
      </c>
      <c r="BI22" s="56">
        <v>15</v>
      </c>
      <c r="BJ22" s="56">
        <v>0</v>
      </c>
      <c r="BK22" s="56">
        <v>0</v>
      </c>
      <c r="BL22" s="57">
        <v>0</v>
      </c>
      <c r="BM22" s="57">
        <v>0</v>
      </c>
      <c r="BN22" s="57">
        <v>0</v>
      </c>
      <c r="BO22" s="57">
        <v>0</v>
      </c>
      <c r="BP22" s="56">
        <v>0</v>
      </c>
      <c r="BQ22" s="56">
        <v>3547</v>
      </c>
      <c r="BR22" s="56">
        <v>0</v>
      </c>
      <c r="BS22" s="56"/>
      <c r="BT22" s="58">
        <v>32</v>
      </c>
      <c r="BU22" s="55">
        <v>179</v>
      </c>
      <c r="BV22" s="56">
        <v>1796</v>
      </c>
      <c r="BW22" s="56">
        <v>4</v>
      </c>
      <c r="BX22" s="56">
        <v>18</v>
      </c>
      <c r="BY22" s="56">
        <v>21</v>
      </c>
      <c r="BZ22" s="56">
        <v>8</v>
      </c>
      <c r="CA22" s="57">
        <v>8.5</v>
      </c>
      <c r="CB22" s="57">
        <v>280.39999999999998</v>
      </c>
      <c r="CC22" s="57">
        <v>7.48</v>
      </c>
      <c r="CD22" s="57">
        <v>67</v>
      </c>
      <c r="CE22" s="56">
        <v>26</v>
      </c>
      <c r="CF22" s="56">
        <v>2667</v>
      </c>
      <c r="CG22" s="56">
        <v>3</v>
      </c>
      <c r="CH22" s="56"/>
      <c r="CI22" s="58">
        <v>12</v>
      </c>
      <c r="CJ22" s="55">
        <v>1138</v>
      </c>
      <c r="CK22" s="56">
        <v>1679</v>
      </c>
      <c r="CL22" s="56">
        <v>15</v>
      </c>
      <c r="CM22" s="56">
        <v>21</v>
      </c>
      <c r="CN22" s="56">
        <v>185</v>
      </c>
      <c r="CO22" s="56">
        <v>37</v>
      </c>
      <c r="CP22" s="57">
        <v>6.2</v>
      </c>
      <c r="CQ22" s="57">
        <v>70.7</v>
      </c>
      <c r="CR22" s="57">
        <v>3.31</v>
      </c>
      <c r="CS22" s="57">
        <v>47.2</v>
      </c>
      <c r="CT22" s="56">
        <v>159</v>
      </c>
      <c r="CU22" s="56">
        <v>1872</v>
      </c>
      <c r="CV22" s="56">
        <v>21</v>
      </c>
      <c r="CW22" s="56"/>
      <c r="CX22" s="58">
        <v>8</v>
      </c>
      <c r="CY22" s="55">
        <v>655</v>
      </c>
      <c r="CZ22" s="56">
        <v>1773</v>
      </c>
      <c r="DA22" s="56">
        <v>4</v>
      </c>
      <c r="DB22" s="56">
        <v>9</v>
      </c>
      <c r="DC22" s="56">
        <v>153</v>
      </c>
      <c r="DD22" s="56">
        <v>23</v>
      </c>
      <c r="DE22" s="57">
        <v>4.3</v>
      </c>
      <c r="DF22" s="57">
        <v>47.9</v>
      </c>
      <c r="DG22" s="57">
        <v>3.14</v>
      </c>
      <c r="DH22" s="57">
        <v>23.7</v>
      </c>
      <c r="DI22" s="56">
        <v>89</v>
      </c>
      <c r="DJ22" s="56">
        <v>2615</v>
      </c>
      <c r="DK22" s="56">
        <v>11</v>
      </c>
      <c r="DL22" s="56"/>
      <c r="DM22" s="58">
        <v>22</v>
      </c>
    </row>
    <row r="23" spans="1:117" ht="15.75" customHeight="1" x14ac:dyDescent="0.2">
      <c r="A23" s="33">
        <v>21</v>
      </c>
      <c r="B23" s="34" t="s">
        <v>314</v>
      </c>
      <c r="C23" s="116">
        <v>5.405555555555555</v>
      </c>
      <c r="D23" s="117" t="s">
        <v>457</v>
      </c>
      <c r="E23" s="37">
        <v>3</v>
      </c>
      <c r="F23" s="118">
        <v>36100</v>
      </c>
      <c r="G23" s="119">
        <v>26.5013698630137</v>
      </c>
      <c r="H23" s="39" t="s">
        <v>443</v>
      </c>
      <c r="I23" s="119">
        <v>23.504109589041096</v>
      </c>
      <c r="J23" s="120">
        <v>68</v>
      </c>
      <c r="K23" s="120">
        <v>204</v>
      </c>
      <c r="L23" s="120">
        <v>4.55</v>
      </c>
      <c r="M23" s="40">
        <v>0</v>
      </c>
      <c r="N23" s="121">
        <v>0</v>
      </c>
      <c r="O23" s="122">
        <v>0</v>
      </c>
      <c r="P23" s="122">
        <v>0.13376136971642591</v>
      </c>
      <c r="Q23" s="122">
        <v>0.16253776435045317</v>
      </c>
      <c r="R23" s="122">
        <v>0.24696217696388842</v>
      </c>
      <c r="S23" s="42">
        <v>0.24696217696388842</v>
      </c>
      <c r="T23" s="42">
        <v>0.22226595926749959</v>
      </c>
      <c r="U23" s="42">
        <v>3.4355828220858899E-2</v>
      </c>
      <c r="V23" s="42">
        <v>6.9932224276032046E-2</v>
      </c>
      <c r="W23" s="42">
        <v>6.9932224276032046E-2</v>
      </c>
      <c r="X23" s="43">
        <v>6.2939001848428849E-2</v>
      </c>
      <c r="Y23" s="44">
        <v>21.860273972602741</v>
      </c>
      <c r="Z23" s="163">
        <v>95.195096064290894</v>
      </c>
      <c r="AA23" s="45">
        <v>31.014705882352942</v>
      </c>
      <c r="AB23" s="45">
        <v>0.33203125</v>
      </c>
      <c r="AC23" s="45">
        <v>5.9</v>
      </c>
      <c r="AD23" s="45">
        <v>106.9</v>
      </c>
      <c r="AE23" s="45">
        <v>4</v>
      </c>
      <c r="AF23" s="46">
        <v>57.7</v>
      </c>
      <c r="AG23" s="123">
        <v>4</v>
      </c>
      <c r="AH23" s="49">
        <v>7</v>
      </c>
      <c r="AI23" s="49">
        <v>2</v>
      </c>
      <c r="AJ23" s="49">
        <v>3</v>
      </c>
      <c r="AK23" s="49">
        <v>9</v>
      </c>
      <c r="AL23" s="49">
        <v>2</v>
      </c>
      <c r="AM23" s="49">
        <v>5</v>
      </c>
      <c r="AN23" s="49">
        <v>5</v>
      </c>
      <c r="AO23" s="49">
        <v>0</v>
      </c>
      <c r="AP23" s="124">
        <v>1</v>
      </c>
      <c r="AQ23" s="55">
        <v>0</v>
      </c>
      <c r="AR23" s="56">
        <v>2337</v>
      </c>
      <c r="AS23" s="56">
        <v>0</v>
      </c>
      <c r="AT23" s="56">
        <v>34</v>
      </c>
      <c r="AU23" s="56">
        <v>0</v>
      </c>
      <c r="AV23" s="56">
        <v>0</v>
      </c>
      <c r="AW23" s="57">
        <v>0</v>
      </c>
      <c r="AX23" s="57">
        <v>0</v>
      </c>
      <c r="AY23" s="57">
        <v>0</v>
      </c>
      <c r="AZ23" s="57">
        <v>0</v>
      </c>
      <c r="BA23" s="56">
        <v>0</v>
      </c>
      <c r="BB23" s="56">
        <v>2938</v>
      </c>
      <c r="BC23" s="56">
        <v>0</v>
      </c>
      <c r="BD23" s="56"/>
      <c r="BE23" s="58">
        <v>17</v>
      </c>
      <c r="BF23" s="55">
        <v>0</v>
      </c>
      <c r="BG23" s="56">
        <v>2474</v>
      </c>
      <c r="BH23" s="56">
        <v>0</v>
      </c>
      <c r="BI23" s="56">
        <v>30</v>
      </c>
      <c r="BJ23" s="56">
        <v>0</v>
      </c>
      <c r="BK23" s="56">
        <v>0</v>
      </c>
      <c r="BL23" s="57">
        <v>0</v>
      </c>
      <c r="BM23" s="57">
        <v>0</v>
      </c>
      <c r="BN23" s="57">
        <v>0</v>
      </c>
      <c r="BO23" s="57">
        <v>0</v>
      </c>
      <c r="BP23" s="56">
        <v>0</v>
      </c>
      <c r="BQ23" s="56">
        <v>3825</v>
      </c>
      <c r="BR23" s="56">
        <v>0</v>
      </c>
      <c r="BS23" s="56"/>
      <c r="BT23" s="58">
        <v>32</v>
      </c>
      <c r="BU23" s="55">
        <v>568</v>
      </c>
      <c r="BV23" s="56">
        <v>1979</v>
      </c>
      <c r="BW23" s="56">
        <v>5</v>
      </c>
      <c r="BX23" s="56">
        <v>18</v>
      </c>
      <c r="BY23" s="56">
        <v>111</v>
      </c>
      <c r="BZ23" s="56">
        <v>24</v>
      </c>
      <c r="CA23" s="57">
        <v>5.0999999999999996</v>
      </c>
      <c r="CB23" s="57">
        <v>64.900000000000006</v>
      </c>
      <c r="CC23" s="57">
        <v>2.82</v>
      </c>
      <c r="CD23" s="57">
        <v>39.6</v>
      </c>
      <c r="CE23" s="56">
        <v>182</v>
      </c>
      <c r="CF23" s="56">
        <v>3628</v>
      </c>
      <c r="CG23" s="56">
        <v>15</v>
      </c>
      <c r="CH23" s="56"/>
      <c r="CI23" s="58">
        <v>22</v>
      </c>
      <c r="CJ23" s="55">
        <v>241</v>
      </c>
      <c r="CK23" s="56">
        <v>840</v>
      </c>
      <c r="CL23" s="56">
        <v>3</v>
      </c>
      <c r="CM23" s="56">
        <v>4</v>
      </c>
      <c r="CN23" s="56">
        <v>41</v>
      </c>
      <c r="CO23" s="56">
        <v>11</v>
      </c>
      <c r="CP23" s="57">
        <v>5.9</v>
      </c>
      <c r="CQ23" s="57">
        <v>97.8</v>
      </c>
      <c r="CR23" s="57">
        <v>4</v>
      </c>
      <c r="CS23" s="57">
        <v>57.7</v>
      </c>
      <c r="CT23" s="56">
        <v>28</v>
      </c>
      <c r="CU23" s="56">
        <v>815</v>
      </c>
      <c r="CV23" s="56">
        <v>4</v>
      </c>
      <c r="CW23" s="56"/>
      <c r="CX23" s="58">
        <v>6</v>
      </c>
      <c r="CY23" s="55">
        <v>1216</v>
      </c>
      <c r="CZ23" s="56">
        <v>2597</v>
      </c>
      <c r="DA23" s="56">
        <v>11</v>
      </c>
      <c r="DB23" s="56">
        <v>27</v>
      </c>
      <c r="DC23" s="56">
        <v>256</v>
      </c>
      <c r="DD23" s="56">
        <v>85</v>
      </c>
      <c r="DE23" s="57">
        <v>4.8</v>
      </c>
      <c r="DF23" s="57">
        <v>106.9</v>
      </c>
      <c r="DG23" s="57">
        <v>3.21</v>
      </c>
      <c r="DH23" s="57">
        <v>34.200000000000003</v>
      </c>
      <c r="DI23" s="56">
        <v>227</v>
      </c>
      <c r="DJ23" s="56">
        <v>3246</v>
      </c>
      <c r="DK23" s="56">
        <v>26</v>
      </c>
      <c r="DL23" s="56"/>
      <c r="DM23" s="58">
        <v>23</v>
      </c>
    </row>
    <row r="24" spans="1:117" ht="15.75" customHeight="1" x14ac:dyDescent="0.2">
      <c r="A24" s="33">
        <v>22</v>
      </c>
      <c r="B24" s="34" t="s">
        <v>319</v>
      </c>
      <c r="C24" s="116">
        <v>5.0944444444444441</v>
      </c>
      <c r="D24" s="117" t="s">
        <v>471</v>
      </c>
      <c r="E24" s="37">
        <v>3</v>
      </c>
      <c r="F24" s="118">
        <v>36162</v>
      </c>
      <c r="G24" s="119">
        <v>26.331506849315069</v>
      </c>
      <c r="H24" s="39" t="s">
        <v>443</v>
      </c>
      <c r="I24" s="119">
        <v>23.334246575342465</v>
      </c>
      <c r="J24" s="120">
        <v>71</v>
      </c>
      <c r="K24" s="120">
        <v>206</v>
      </c>
      <c r="L24" s="120">
        <v>4.43</v>
      </c>
      <c r="M24" s="40">
        <v>203</v>
      </c>
      <c r="N24" s="121">
        <v>7.985182136242025E-2</v>
      </c>
      <c r="O24" s="122">
        <v>0.12717828418230562</v>
      </c>
      <c r="P24" s="122">
        <v>9.6932723267242837E-2</v>
      </c>
      <c r="Q24" s="122">
        <v>0.14541547277936961</v>
      </c>
      <c r="R24" s="122">
        <v>0.18129545070184339</v>
      </c>
      <c r="S24" s="42">
        <v>0.18129545070184339</v>
      </c>
      <c r="T24" s="42">
        <v>0.16316590563165906</v>
      </c>
      <c r="U24" s="42">
        <v>0.14552804446690248</v>
      </c>
      <c r="V24" s="42">
        <v>0.10341188884980654</v>
      </c>
      <c r="W24" s="42">
        <v>0.12446996665835451</v>
      </c>
      <c r="X24" s="43">
        <v>0.11202296999251907</v>
      </c>
      <c r="Y24" s="44">
        <v>22.687671232876713</v>
      </c>
      <c r="Z24" s="163">
        <v>106.97500393738189</v>
      </c>
      <c r="AA24" s="45">
        <v>28.728030152747472</v>
      </c>
      <c r="AB24" s="45">
        <v>0.33333333333333331</v>
      </c>
      <c r="AC24" s="45">
        <v>5.2</v>
      </c>
      <c r="AD24" s="45">
        <v>118.5</v>
      </c>
      <c r="AE24" s="45">
        <v>3.42</v>
      </c>
      <c r="AF24" s="46">
        <v>41.5</v>
      </c>
      <c r="AG24" s="123">
        <v>2</v>
      </c>
      <c r="AH24" s="49">
        <v>9</v>
      </c>
      <c r="AI24" s="49">
        <v>0</v>
      </c>
      <c r="AJ24" s="49">
        <v>8</v>
      </c>
      <c r="AK24" s="49">
        <v>9</v>
      </c>
      <c r="AL24" s="49">
        <v>0</v>
      </c>
      <c r="AM24" s="49">
        <v>6</v>
      </c>
      <c r="AN24" s="49">
        <v>1</v>
      </c>
      <c r="AO24" s="49">
        <v>2</v>
      </c>
      <c r="AP24" s="124">
        <v>0</v>
      </c>
      <c r="AQ24" s="55">
        <v>121</v>
      </c>
      <c r="AR24" s="56">
        <v>1407</v>
      </c>
      <c r="AS24" s="56">
        <v>1</v>
      </c>
      <c r="AT24" s="56">
        <v>10</v>
      </c>
      <c r="AU24" s="56">
        <v>23</v>
      </c>
      <c r="AV24" s="56">
        <v>6</v>
      </c>
      <c r="AW24" s="57">
        <v>5.3</v>
      </c>
      <c r="AX24" s="57">
        <v>74.5</v>
      </c>
      <c r="AY24" s="57">
        <v>2.91</v>
      </c>
      <c r="AZ24" s="57">
        <v>47.1</v>
      </c>
      <c r="BA24" s="56">
        <v>267</v>
      </c>
      <c r="BB24" s="56">
        <v>3452</v>
      </c>
      <c r="BC24" s="56">
        <v>20</v>
      </c>
      <c r="BD24" s="56"/>
      <c r="BE24" s="58">
        <v>23</v>
      </c>
      <c r="BF24" s="55">
        <v>411</v>
      </c>
      <c r="BG24" s="56">
        <v>2198</v>
      </c>
      <c r="BH24" s="56">
        <v>1</v>
      </c>
      <c r="BI24" s="56">
        <v>25</v>
      </c>
      <c r="BJ24" s="56">
        <v>69</v>
      </c>
      <c r="BK24" s="56">
        <v>27</v>
      </c>
      <c r="BL24" s="57">
        <v>6</v>
      </c>
      <c r="BM24" s="57">
        <v>136.80000000000001</v>
      </c>
      <c r="BN24" s="57">
        <v>3.94</v>
      </c>
      <c r="BO24" s="57">
        <v>47</v>
      </c>
      <c r="BP24" s="56">
        <v>348</v>
      </c>
      <c r="BQ24" s="56">
        <v>3770</v>
      </c>
      <c r="BR24" s="56">
        <v>7</v>
      </c>
      <c r="BS24" s="56"/>
      <c r="BT24" s="58">
        <v>22</v>
      </c>
      <c r="BU24" s="55">
        <v>255</v>
      </c>
      <c r="BV24" s="56">
        <v>2330</v>
      </c>
      <c r="BW24" s="56">
        <v>3</v>
      </c>
      <c r="BX24" s="56">
        <v>35</v>
      </c>
      <c r="BY24" s="56">
        <v>53</v>
      </c>
      <c r="BZ24" s="56">
        <v>15</v>
      </c>
      <c r="CA24" s="57">
        <v>4.8</v>
      </c>
      <c r="CB24" s="57">
        <v>63.3</v>
      </c>
      <c r="CC24" s="57">
        <v>2.57</v>
      </c>
      <c r="CD24" s="57">
        <v>51.4</v>
      </c>
      <c r="CE24" s="56">
        <v>317</v>
      </c>
      <c r="CF24" s="56">
        <v>3571</v>
      </c>
      <c r="CG24" s="56">
        <v>24</v>
      </c>
      <c r="CH24" s="56"/>
      <c r="CI24" s="58">
        <v>24</v>
      </c>
      <c r="CJ24" s="55">
        <v>118</v>
      </c>
      <c r="CK24" s="56">
        <v>813</v>
      </c>
      <c r="CL24" s="56">
        <v>1</v>
      </c>
      <c r="CM24" s="56">
        <v>8</v>
      </c>
      <c r="CN24" s="56">
        <v>51</v>
      </c>
      <c r="CO24" s="56">
        <v>14</v>
      </c>
      <c r="CP24" s="57">
        <v>2.2999999999999998</v>
      </c>
      <c r="CQ24" s="57">
        <v>69.8</v>
      </c>
      <c r="CR24" s="57">
        <v>2.04</v>
      </c>
      <c r="CS24" s="57">
        <v>0</v>
      </c>
      <c r="CT24" s="56">
        <v>288</v>
      </c>
      <c r="CU24" s="56">
        <v>1979</v>
      </c>
      <c r="CV24" s="56">
        <v>25</v>
      </c>
      <c r="CW24" s="56"/>
      <c r="CX24" s="58">
        <v>14</v>
      </c>
      <c r="CY24" s="55">
        <v>778</v>
      </c>
      <c r="CZ24" s="56">
        <v>3070</v>
      </c>
      <c r="DA24" s="56">
        <v>2</v>
      </c>
      <c r="DB24" s="56">
        <v>29</v>
      </c>
      <c r="DC24" s="56">
        <v>150</v>
      </c>
      <c r="DD24" s="56">
        <v>50</v>
      </c>
      <c r="DE24" s="57">
        <v>5.2</v>
      </c>
      <c r="DF24" s="57">
        <v>118.5</v>
      </c>
      <c r="DG24" s="57">
        <v>3.42</v>
      </c>
      <c r="DH24" s="57">
        <v>41.5</v>
      </c>
      <c r="DI24" s="56">
        <v>294</v>
      </c>
      <c r="DJ24" s="56">
        <v>2843</v>
      </c>
      <c r="DK24" s="56">
        <v>26</v>
      </c>
      <c r="DL24" s="56"/>
      <c r="DM24" s="58">
        <v>24</v>
      </c>
    </row>
    <row r="25" spans="1:117" ht="15.75" customHeight="1" x14ac:dyDescent="0.2">
      <c r="A25" s="33">
        <v>23</v>
      </c>
      <c r="B25" s="34" t="s">
        <v>320</v>
      </c>
      <c r="C25" s="116">
        <v>5.072222222222222</v>
      </c>
      <c r="D25" s="117" t="s">
        <v>422</v>
      </c>
      <c r="E25" s="37">
        <v>4</v>
      </c>
      <c r="F25" s="118">
        <v>36992</v>
      </c>
      <c r="G25" s="119">
        <v>24.057534246575344</v>
      </c>
      <c r="H25" s="39" t="s">
        <v>385</v>
      </c>
      <c r="I25" s="119">
        <v>21.06027397260274</v>
      </c>
      <c r="J25" s="120">
        <v>71</v>
      </c>
      <c r="K25" s="120">
        <v>209</v>
      </c>
      <c r="L25" s="120">
        <v>4.58</v>
      </c>
      <c r="M25" s="40">
        <v>0</v>
      </c>
      <c r="N25" s="121">
        <v>0</v>
      </c>
      <c r="O25" s="122">
        <v>0</v>
      </c>
      <c r="P25" s="122">
        <v>0.17291255752794216</v>
      </c>
      <c r="Q25" s="122">
        <v>0.19982698961937717</v>
      </c>
      <c r="R25" s="122">
        <v>0.18231155778894473</v>
      </c>
      <c r="S25" s="42">
        <v>0.19106927370416094</v>
      </c>
      <c r="T25" s="42">
        <v>0.17196234633374485</v>
      </c>
      <c r="U25" s="42">
        <v>4.311984781230184E-2</v>
      </c>
      <c r="V25" s="42">
        <v>4.5073678127708752E-2</v>
      </c>
      <c r="W25" s="42">
        <v>4.5073678127708752E-2</v>
      </c>
      <c r="X25" s="43">
        <v>4.0566310314937876E-2</v>
      </c>
      <c r="Y25" s="44">
        <v>18.399999999999999</v>
      </c>
      <c r="Z25" s="163">
        <v>94.997979790234126</v>
      </c>
      <c r="AA25" s="45">
        <v>29.146399523903987</v>
      </c>
      <c r="AB25" s="45">
        <v>0.34532374100719426</v>
      </c>
      <c r="AC25" s="45">
        <v>5.5</v>
      </c>
      <c r="AD25" s="45">
        <v>113</v>
      </c>
      <c r="AE25" s="45">
        <v>3.41</v>
      </c>
      <c r="AF25" s="46">
        <v>38.200000000000003</v>
      </c>
      <c r="AG25" s="123">
        <v>3</v>
      </c>
      <c r="AH25" s="49">
        <v>4</v>
      </c>
      <c r="AI25" s="49">
        <v>9</v>
      </c>
      <c r="AJ25" s="49">
        <v>3</v>
      </c>
      <c r="AK25" s="49">
        <v>9</v>
      </c>
      <c r="AL25" s="49">
        <v>1</v>
      </c>
      <c r="AM25" s="49">
        <v>5</v>
      </c>
      <c r="AN25" s="49">
        <v>1</v>
      </c>
      <c r="AO25" s="49">
        <v>0</v>
      </c>
      <c r="AP25" s="124">
        <v>0</v>
      </c>
      <c r="AQ25" s="55">
        <v>0</v>
      </c>
      <c r="AR25" s="56">
        <v>2293</v>
      </c>
      <c r="AS25" s="56">
        <v>0</v>
      </c>
      <c r="AT25" s="56">
        <v>35</v>
      </c>
      <c r="AU25" s="56">
        <v>0</v>
      </c>
      <c r="AV25" s="56">
        <v>0</v>
      </c>
      <c r="AW25" s="57">
        <v>0</v>
      </c>
      <c r="AX25" s="57">
        <v>0</v>
      </c>
      <c r="AY25" s="57">
        <v>0</v>
      </c>
      <c r="AZ25" s="57">
        <v>0</v>
      </c>
      <c r="BA25" s="56">
        <v>0</v>
      </c>
      <c r="BB25" s="56">
        <v>3580</v>
      </c>
      <c r="BC25" s="56">
        <v>0</v>
      </c>
      <c r="BD25" s="56"/>
      <c r="BE25" s="58">
        <v>17</v>
      </c>
      <c r="BF25" s="55">
        <v>0</v>
      </c>
      <c r="BG25" s="56">
        <v>1858</v>
      </c>
      <c r="BH25" s="56">
        <v>0</v>
      </c>
      <c r="BI25" s="56">
        <v>27</v>
      </c>
      <c r="BJ25" s="56">
        <v>0</v>
      </c>
      <c r="BK25" s="56">
        <v>0</v>
      </c>
      <c r="BL25" s="57">
        <v>0</v>
      </c>
      <c r="BM25" s="57">
        <v>0</v>
      </c>
      <c r="BN25" s="57">
        <v>0</v>
      </c>
      <c r="BO25" s="57">
        <v>0</v>
      </c>
      <c r="BP25" s="56">
        <v>0</v>
      </c>
      <c r="BQ25" s="56">
        <v>4071</v>
      </c>
      <c r="BR25" s="56">
        <v>0</v>
      </c>
      <c r="BS25" s="56"/>
      <c r="BT25" s="58">
        <v>25</v>
      </c>
      <c r="BU25" s="55">
        <v>739</v>
      </c>
      <c r="BV25" s="56">
        <v>1814</v>
      </c>
      <c r="BW25" s="56">
        <v>5</v>
      </c>
      <c r="BX25" s="56">
        <v>14</v>
      </c>
      <c r="BY25" s="56">
        <v>137</v>
      </c>
      <c r="BZ25" s="56">
        <v>33</v>
      </c>
      <c r="CA25" s="57">
        <v>5.4</v>
      </c>
      <c r="CB25" s="57">
        <v>90.4</v>
      </c>
      <c r="CC25" s="57">
        <v>3.8</v>
      </c>
      <c r="CD25" s="57">
        <v>48.8</v>
      </c>
      <c r="CE25" s="56">
        <v>50</v>
      </c>
      <c r="CF25" s="56">
        <v>2749</v>
      </c>
      <c r="CG25" s="56">
        <v>6</v>
      </c>
      <c r="CH25" s="56"/>
      <c r="CI25" s="58">
        <v>14</v>
      </c>
      <c r="CJ25" s="55">
        <v>788</v>
      </c>
      <c r="CK25" s="56">
        <v>1470</v>
      </c>
      <c r="CL25" s="56">
        <v>10</v>
      </c>
      <c r="CM25" s="56">
        <v>20</v>
      </c>
      <c r="CN25" s="56">
        <v>143</v>
      </c>
      <c r="CO25" s="56">
        <v>48</v>
      </c>
      <c r="CP25" s="57">
        <v>5.5</v>
      </c>
      <c r="CQ25" s="57">
        <v>110.5</v>
      </c>
      <c r="CR25" s="57">
        <v>3.4</v>
      </c>
      <c r="CS25" s="57">
        <v>24.1</v>
      </c>
      <c r="CT25" s="56">
        <v>136</v>
      </c>
      <c r="CU25" s="56">
        <v>3154</v>
      </c>
      <c r="CV25" s="56">
        <v>20</v>
      </c>
      <c r="CW25" s="56"/>
      <c r="CX25" s="58">
        <v>24</v>
      </c>
      <c r="CY25" s="55">
        <v>751</v>
      </c>
      <c r="CZ25" s="56">
        <v>1514</v>
      </c>
      <c r="DA25" s="56">
        <v>3</v>
      </c>
      <c r="DB25" s="56">
        <v>11</v>
      </c>
      <c r="DC25" s="56">
        <v>139</v>
      </c>
      <c r="DD25" s="56">
        <v>48</v>
      </c>
      <c r="DE25" s="57">
        <v>5.4</v>
      </c>
      <c r="DF25" s="57">
        <v>113</v>
      </c>
      <c r="DG25" s="57">
        <v>3.41</v>
      </c>
      <c r="DH25" s="57">
        <v>38.200000000000003</v>
      </c>
      <c r="DI25" s="56">
        <v>156</v>
      </c>
      <c r="DJ25" s="56">
        <v>3461</v>
      </c>
      <c r="DK25" s="56">
        <v>21</v>
      </c>
      <c r="DL25" s="56"/>
      <c r="DM25" s="58">
        <v>35</v>
      </c>
    </row>
    <row r="26" spans="1:117" ht="15.75" customHeight="1" x14ac:dyDescent="0.2">
      <c r="A26" s="33">
        <v>24</v>
      </c>
      <c r="B26" s="34" t="s">
        <v>322</v>
      </c>
      <c r="C26" s="116">
        <v>4.8111111111111118</v>
      </c>
      <c r="D26" s="117" t="s">
        <v>387</v>
      </c>
      <c r="E26" s="37">
        <v>4</v>
      </c>
      <c r="F26" s="118">
        <v>36758</v>
      </c>
      <c r="G26" s="119">
        <v>24.698630136986303</v>
      </c>
      <c r="H26" s="39" t="s">
        <v>385</v>
      </c>
      <c r="I26" s="119">
        <v>21.701369863013699</v>
      </c>
      <c r="J26" s="120">
        <v>71</v>
      </c>
      <c r="K26" s="120">
        <v>202</v>
      </c>
      <c r="L26" s="120">
        <v>4.5199999999999996</v>
      </c>
      <c r="M26" s="40">
        <v>0</v>
      </c>
      <c r="N26" s="121">
        <v>0</v>
      </c>
      <c r="O26" s="122">
        <v>9.8469271190312999E-2</v>
      </c>
      <c r="P26" s="122">
        <v>2.983619344773791E-2</v>
      </c>
      <c r="Q26" s="122">
        <v>0.14537815126050421</v>
      </c>
      <c r="R26" s="122">
        <v>0.22473637961335677</v>
      </c>
      <c r="S26" s="42">
        <v>0.22473637961335677</v>
      </c>
      <c r="T26" s="42">
        <v>0.2022627416520211</v>
      </c>
      <c r="U26" s="42">
        <v>6.4935064935064929E-2</v>
      </c>
      <c r="V26" s="42">
        <v>5.9528730880529145E-2</v>
      </c>
      <c r="W26" s="42">
        <v>6.223189790779704E-2</v>
      </c>
      <c r="X26" s="43">
        <v>5.6008708117017338E-2</v>
      </c>
      <c r="Y26" s="44">
        <v>21.054794520547944</v>
      </c>
      <c r="Z26" s="163">
        <v>96.789361711901662</v>
      </c>
      <c r="AA26" s="45">
        <v>28.170204324538783</v>
      </c>
      <c r="AB26" s="45">
        <v>0.19014084507042253</v>
      </c>
      <c r="AC26" s="45">
        <v>6.2</v>
      </c>
      <c r="AD26" s="45">
        <v>92.4</v>
      </c>
      <c r="AE26" s="45">
        <v>4.57</v>
      </c>
      <c r="AF26" s="46">
        <v>47.1</v>
      </c>
      <c r="AG26" s="123">
        <v>4</v>
      </c>
      <c r="AH26" s="49">
        <v>6</v>
      </c>
      <c r="AI26" s="49">
        <v>3</v>
      </c>
      <c r="AJ26" s="49">
        <v>4</v>
      </c>
      <c r="AK26" s="49">
        <v>3</v>
      </c>
      <c r="AL26" s="49">
        <v>4</v>
      </c>
      <c r="AM26" s="49">
        <v>3</v>
      </c>
      <c r="AN26" s="49">
        <v>7</v>
      </c>
      <c r="AO26" s="49">
        <v>0</v>
      </c>
      <c r="AP26" s="124">
        <v>0</v>
      </c>
      <c r="AQ26" s="55">
        <v>0</v>
      </c>
      <c r="AR26" s="56">
        <v>2024</v>
      </c>
      <c r="AS26" s="56">
        <v>0</v>
      </c>
      <c r="AT26" s="56">
        <v>18</v>
      </c>
      <c r="AU26" s="56">
        <v>0</v>
      </c>
      <c r="AV26" s="56">
        <v>0</v>
      </c>
      <c r="AW26" s="57">
        <v>0</v>
      </c>
      <c r="AX26" s="57">
        <v>0</v>
      </c>
      <c r="AY26" s="57">
        <v>0</v>
      </c>
      <c r="AZ26" s="57">
        <v>0</v>
      </c>
      <c r="BA26" s="56">
        <v>0</v>
      </c>
      <c r="BB26" s="56">
        <v>3266</v>
      </c>
      <c r="BC26" s="56">
        <v>0</v>
      </c>
      <c r="BD26" s="56"/>
      <c r="BE26" s="58">
        <v>22</v>
      </c>
      <c r="BF26" s="55">
        <v>346</v>
      </c>
      <c r="BG26" s="56">
        <v>1093</v>
      </c>
      <c r="BH26" s="56">
        <v>1</v>
      </c>
      <c r="BI26" s="56">
        <v>11</v>
      </c>
      <c r="BJ26" s="56">
        <v>61</v>
      </c>
      <c r="BK26" s="56">
        <v>8</v>
      </c>
      <c r="BL26" s="57">
        <v>5.7</v>
      </c>
      <c r="BM26" s="57">
        <v>37.5</v>
      </c>
      <c r="BN26" s="57">
        <v>3.33</v>
      </c>
      <c r="BO26" s="57">
        <v>43.6</v>
      </c>
      <c r="BP26" s="56">
        <v>85</v>
      </c>
      <c r="BQ26" s="56">
        <v>3284</v>
      </c>
      <c r="BR26" s="56">
        <v>0</v>
      </c>
      <c r="BS26" s="56"/>
      <c r="BT26" s="58">
        <v>25</v>
      </c>
      <c r="BU26" s="55">
        <v>137</v>
      </c>
      <c r="BV26" s="56">
        <v>2068</v>
      </c>
      <c r="BW26" s="56">
        <v>1</v>
      </c>
      <c r="BX26" s="56">
        <v>24</v>
      </c>
      <c r="BY26" s="56">
        <v>35</v>
      </c>
      <c r="BZ26" s="56">
        <v>11</v>
      </c>
      <c r="CA26" s="57">
        <v>3.9</v>
      </c>
      <c r="CB26" s="57">
        <v>86.6</v>
      </c>
      <c r="CC26" s="57">
        <v>3.23</v>
      </c>
      <c r="CD26" s="57">
        <v>14.6</v>
      </c>
      <c r="CE26" s="56">
        <v>16</v>
      </c>
      <c r="CF26" s="56">
        <v>3060</v>
      </c>
      <c r="CG26" s="56">
        <v>6</v>
      </c>
      <c r="CH26" s="56"/>
      <c r="CI26" s="58">
        <v>22</v>
      </c>
      <c r="CJ26" s="55">
        <v>404</v>
      </c>
      <c r="CK26" s="56">
        <v>1799</v>
      </c>
      <c r="CL26" s="56">
        <v>5</v>
      </c>
      <c r="CM26" s="56">
        <v>19</v>
      </c>
      <c r="CN26" s="56">
        <v>82</v>
      </c>
      <c r="CO26" s="56">
        <v>20</v>
      </c>
      <c r="CP26" s="57">
        <v>4.9000000000000004</v>
      </c>
      <c r="CQ26" s="57">
        <v>92.4</v>
      </c>
      <c r="CR26" s="57">
        <v>3.89</v>
      </c>
      <c r="CS26" s="57">
        <v>30.2</v>
      </c>
      <c r="CT26" s="56">
        <v>115</v>
      </c>
      <c r="CU26" s="56">
        <v>1771</v>
      </c>
      <c r="CV26" s="56">
        <v>19</v>
      </c>
      <c r="CW26" s="56"/>
      <c r="CX26" s="58">
        <v>10</v>
      </c>
      <c r="CY26" s="55">
        <v>879</v>
      </c>
      <c r="CZ26" s="56">
        <v>2133</v>
      </c>
      <c r="DA26" s="56">
        <v>7</v>
      </c>
      <c r="DB26" s="56">
        <v>21</v>
      </c>
      <c r="DC26" s="56">
        <v>142</v>
      </c>
      <c r="DD26" s="56">
        <v>27</v>
      </c>
      <c r="DE26" s="57">
        <v>6.2</v>
      </c>
      <c r="DF26" s="57">
        <v>82.6</v>
      </c>
      <c r="DG26" s="57">
        <v>4.57</v>
      </c>
      <c r="DH26" s="57">
        <v>47.1</v>
      </c>
      <c r="DI26" s="56">
        <v>144</v>
      </c>
      <c r="DJ26" s="56">
        <v>2419</v>
      </c>
      <c r="DK26" s="56">
        <v>24</v>
      </c>
      <c r="DL26" s="56"/>
      <c r="DM26" s="58">
        <v>20</v>
      </c>
    </row>
    <row r="27" spans="1:117" ht="15.75" customHeight="1" x14ac:dyDescent="0.2">
      <c r="A27" s="33">
        <v>25</v>
      </c>
      <c r="B27" s="34" t="s">
        <v>324</v>
      </c>
      <c r="C27" s="116">
        <v>4.7444444444444445</v>
      </c>
      <c r="D27" s="117" t="s">
        <v>469</v>
      </c>
      <c r="E27" s="37">
        <v>1</v>
      </c>
      <c r="F27" s="118">
        <v>36150</v>
      </c>
      <c r="G27" s="119">
        <v>26.364383561643837</v>
      </c>
      <c r="H27" s="39" t="s">
        <v>443</v>
      </c>
      <c r="I27" s="119">
        <v>23.367123287671234</v>
      </c>
      <c r="J27" s="120">
        <v>72</v>
      </c>
      <c r="K27" s="120">
        <v>206</v>
      </c>
      <c r="L27" s="120">
        <v>4.63</v>
      </c>
      <c r="M27" s="40">
        <v>0</v>
      </c>
      <c r="N27" s="121">
        <v>0</v>
      </c>
      <c r="O27" s="122">
        <v>0</v>
      </c>
      <c r="P27" s="122">
        <v>0</v>
      </c>
      <c r="Q27" s="122">
        <v>1.3235708251196845E-2</v>
      </c>
      <c r="R27" s="122">
        <v>0.17639015496809479</v>
      </c>
      <c r="S27" s="42">
        <v>0.17639015496809479</v>
      </c>
      <c r="T27" s="42">
        <v>0.17639015496809479</v>
      </c>
      <c r="U27" s="42">
        <v>-4.2735042735042739E-3</v>
      </c>
      <c r="V27" s="42">
        <v>8.2982791586998089E-2</v>
      </c>
      <c r="W27" s="42">
        <v>8.2982791586998089E-2</v>
      </c>
      <c r="X27" s="43">
        <v>8.2982791586998089E-2</v>
      </c>
      <c r="Y27" s="44">
        <v>22.720547945205478</v>
      </c>
      <c r="Z27" s="163">
        <v>89.65473928370362</v>
      </c>
      <c r="AA27" s="45">
        <v>27.935570987654323</v>
      </c>
      <c r="AB27" s="45">
        <v>0.3258426966292135</v>
      </c>
      <c r="AC27" s="45">
        <v>6.3</v>
      </c>
      <c r="AD27" s="45">
        <v>153.6</v>
      </c>
      <c r="AE27" s="45">
        <v>4.6100000000000003</v>
      </c>
      <c r="AF27" s="46">
        <v>51.2</v>
      </c>
      <c r="AG27" s="123">
        <v>3</v>
      </c>
      <c r="AH27" s="49">
        <v>8</v>
      </c>
      <c r="AI27" s="49">
        <v>0</v>
      </c>
      <c r="AJ27" s="49">
        <v>2</v>
      </c>
      <c r="AK27" s="49">
        <v>9</v>
      </c>
      <c r="AL27" s="49">
        <v>4</v>
      </c>
      <c r="AM27" s="49">
        <v>8</v>
      </c>
      <c r="AN27" s="49">
        <v>7</v>
      </c>
      <c r="AO27" s="49">
        <v>0</v>
      </c>
      <c r="AP27" s="124">
        <v>0</v>
      </c>
      <c r="AQ27" s="55">
        <v>0</v>
      </c>
      <c r="AR27" s="56">
        <v>1588</v>
      </c>
      <c r="AS27" s="56">
        <v>0</v>
      </c>
      <c r="AT27" s="56">
        <v>16</v>
      </c>
      <c r="AU27" s="56">
        <v>0</v>
      </c>
      <c r="AV27" s="56">
        <v>0</v>
      </c>
      <c r="AW27" s="57">
        <v>0</v>
      </c>
      <c r="AX27" s="57">
        <v>0</v>
      </c>
      <c r="AY27" s="57">
        <v>0</v>
      </c>
      <c r="AZ27" s="57">
        <v>0</v>
      </c>
      <c r="BA27" s="56">
        <v>0</v>
      </c>
      <c r="BB27" s="56">
        <v>2794</v>
      </c>
      <c r="BC27" s="56">
        <v>0</v>
      </c>
      <c r="BD27" s="56"/>
      <c r="BE27" s="58">
        <v>18</v>
      </c>
      <c r="BF27" s="55">
        <v>0</v>
      </c>
      <c r="BG27" s="56">
        <v>1986</v>
      </c>
      <c r="BH27" s="56">
        <v>0</v>
      </c>
      <c r="BI27" s="56">
        <v>15</v>
      </c>
      <c r="BJ27" s="56">
        <v>0</v>
      </c>
      <c r="BK27" s="56">
        <v>0</v>
      </c>
      <c r="BL27" s="57">
        <v>0</v>
      </c>
      <c r="BM27" s="57">
        <v>0</v>
      </c>
      <c r="BN27" s="57">
        <v>0</v>
      </c>
      <c r="BO27" s="57">
        <v>0</v>
      </c>
      <c r="BP27" s="56">
        <v>0</v>
      </c>
      <c r="BQ27" s="56">
        <v>3547</v>
      </c>
      <c r="BR27" s="56">
        <v>0</v>
      </c>
      <c r="BS27" s="56"/>
      <c r="BT27" s="58">
        <v>32</v>
      </c>
      <c r="BU27" s="55">
        <v>0</v>
      </c>
      <c r="BV27" s="56">
        <v>1796</v>
      </c>
      <c r="BW27" s="56">
        <v>0</v>
      </c>
      <c r="BX27" s="56">
        <v>18</v>
      </c>
      <c r="BY27" s="56">
        <v>0</v>
      </c>
      <c r="BZ27" s="56">
        <v>0</v>
      </c>
      <c r="CA27" s="57">
        <v>0</v>
      </c>
      <c r="CB27" s="57">
        <v>0</v>
      </c>
      <c r="CC27" s="57">
        <v>0</v>
      </c>
      <c r="CD27" s="57">
        <v>0</v>
      </c>
      <c r="CE27" s="56">
        <v>0</v>
      </c>
      <c r="CF27" s="56">
        <v>2667</v>
      </c>
      <c r="CG27" s="56">
        <v>0</v>
      </c>
      <c r="CH27" s="56"/>
      <c r="CI27" s="58">
        <v>12</v>
      </c>
      <c r="CJ27" s="55">
        <v>55</v>
      </c>
      <c r="CK27" s="56">
        <v>1679</v>
      </c>
      <c r="CL27" s="56">
        <v>0</v>
      </c>
      <c r="CM27" s="56">
        <v>21</v>
      </c>
      <c r="CN27" s="56">
        <v>16</v>
      </c>
      <c r="CO27" s="56">
        <v>3</v>
      </c>
      <c r="CP27" s="57">
        <v>3.4</v>
      </c>
      <c r="CQ27" s="57">
        <v>47.9</v>
      </c>
      <c r="CR27" s="57">
        <v>2.88</v>
      </c>
      <c r="CS27" s="57">
        <v>38.200000000000003</v>
      </c>
      <c r="CT27" s="56">
        <v>-8</v>
      </c>
      <c r="CU27" s="56">
        <v>1872</v>
      </c>
      <c r="CV27" s="56">
        <v>2</v>
      </c>
      <c r="CW27" s="56"/>
      <c r="CX27" s="58">
        <v>8</v>
      </c>
      <c r="CY27" s="55">
        <v>557</v>
      </c>
      <c r="CZ27" s="56">
        <v>1773</v>
      </c>
      <c r="DA27" s="56">
        <v>2</v>
      </c>
      <c r="DB27" s="56">
        <v>9</v>
      </c>
      <c r="DC27" s="56">
        <v>89</v>
      </c>
      <c r="DD27" s="56">
        <v>29</v>
      </c>
      <c r="DE27" s="57">
        <v>6.3</v>
      </c>
      <c r="DF27" s="57">
        <v>153.6</v>
      </c>
      <c r="DG27" s="57">
        <v>4.6100000000000003</v>
      </c>
      <c r="DH27" s="57">
        <v>51.2</v>
      </c>
      <c r="DI27" s="56">
        <v>217</v>
      </c>
      <c r="DJ27" s="56">
        <v>2615</v>
      </c>
      <c r="DK27" s="56">
        <v>19</v>
      </c>
      <c r="DL27" s="56"/>
      <c r="DM27" s="58">
        <v>22</v>
      </c>
    </row>
    <row r="28" spans="1:117" ht="15.75" customHeight="1" x14ac:dyDescent="0.2">
      <c r="A28" s="33">
        <v>26</v>
      </c>
      <c r="B28" s="34" t="s">
        <v>332</v>
      </c>
      <c r="C28" s="116">
        <v>4.3111111111111109</v>
      </c>
      <c r="D28" s="117" t="s">
        <v>391</v>
      </c>
      <c r="E28" s="37">
        <v>3</v>
      </c>
      <c r="F28" s="118">
        <v>36076</v>
      </c>
      <c r="G28" s="119">
        <v>26.567123287671233</v>
      </c>
      <c r="H28" s="39" t="s">
        <v>400</v>
      </c>
      <c r="I28" s="119">
        <v>23.56986301369863</v>
      </c>
      <c r="J28" s="120">
        <v>71</v>
      </c>
      <c r="K28" s="120">
        <v>209</v>
      </c>
      <c r="L28" s="120">
        <v>4.59</v>
      </c>
      <c r="M28" s="40">
        <v>0</v>
      </c>
      <c r="N28" s="121">
        <v>0</v>
      </c>
      <c r="O28" s="122">
        <v>0</v>
      </c>
      <c r="P28" s="122">
        <v>0.14481201009698419</v>
      </c>
      <c r="Q28" s="122">
        <v>0</v>
      </c>
      <c r="R28" s="122">
        <v>0.22650520211495823</v>
      </c>
      <c r="S28" s="42">
        <v>0.22650520211495823</v>
      </c>
      <c r="T28" s="42">
        <v>0.2038546819034624</v>
      </c>
      <c r="U28" s="42">
        <v>0</v>
      </c>
      <c r="V28" s="42">
        <v>2.1313868613138685E-2</v>
      </c>
      <c r="W28" s="42">
        <v>2.1313868613138685E-2</v>
      </c>
      <c r="X28" s="43">
        <v>1.9182481751824819E-2</v>
      </c>
      <c r="Y28" s="44">
        <v>22.923287671232877</v>
      </c>
      <c r="Z28" s="163">
        <v>94.172812212548834</v>
      </c>
      <c r="AA28" s="45">
        <v>29.146399523903987</v>
      </c>
      <c r="AB28" s="45">
        <v>0.30456852791878175</v>
      </c>
      <c r="AC28" s="45">
        <v>6.4</v>
      </c>
      <c r="AD28" s="45">
        <v>118.9</v>
      </c>
      <c r="AE28" s="45">
        <v>3.95</v>
      </c>
      <c r="AF28" s="46">
        <v>52.7</v>
      </c>
      <c r="AG28" s="123">
        <v>4</v>
      </c>
      <c r="AH28" s="49">
        <v>1</v>
      </c>
      <c r="AI28" s="49">
        <v>0</v>
      </c>
      <c r="AJ28" s="49">
        <v>2</v>
      </c>
      <c r="AK28" s="49">
        <v>8</v>
      </c>
      <c r="AL28" s="49">
        <v>4</v>
      </c>
      <c r="AM28" s="49">
        <v>6</v>
      </c>
      <c r="AN28" s="49">
        <v>4</v>
      </c>
      <c r="AO28" s="49">
        <v>0</v>
      </c>
      <c r="AP28" s="124">
        <v>0.5</v>
      </c>
      <c r="AQ28" s="55">
        <v>0</v>
      </c>
      <c r="AR28" s="56">
        <v>2293</v>
      </c>
      <c r="AS28" s="56">
        <v>0</v>
      </c>
      <c r="AT28" s="56">
        <v>35</v>
      </c>
      <c r="AU28" s="56">
        <v>0</v>
      </c>
      <c r="AV28" s="56">
        <v>0</v>
      </c>
      <c r="AW28" s="57">
        <v>0</v>
      </c>
      <c r="AX28" s="57">
        <v>0</v>
      </c>
      <c r="AY28" s="57">
        <v>0</v>
      </c>
      <c r="AZ28" s="57">
        <v>0</v>
      </c>
      <c r="BA28" s="56">
        <v>0</v>
      </c>
      <c r="BB28" s="56">
        <v>3580</v>
      </c>
      <c r="BC28" s="56">
        <v>0</v>
      </c>
      <c r="BD28" s="56"/>
      <c r="BE28" s="58">
        <v>17</v>
      </c>
      <c r="BF28" s="55">
        <v>0</v>
      </c>
      <c r="BG28" s="56">
        <v>1858</v>
      </c>
      <c r="BH28" s="56">
        <v>0</v>
      </c>
      <c r="BI28" s="56">
        <v>27</v>
      </c>
      <c r="BJ28" s="56">
        <v>119</v>
      </c>
      <c r="BK28" s="56">
        <v>37</v>
      </c>
      <c r="BL28" s="57">
        <v>0</v>
      </c>
      <c r="BM28" s="57">
        <v>0</v>
      </c>
      <c r="BN28" s="57">
        <v>0</v>
      </c>
      <c r="BO28" s="57">
        <v>0</v>
      </c>
      <c r="BP28" s="56">
        <v>0</v>
      </c>
      <c r="BQ28" s="56">
        <v>4071</v>
      </c>
      <c r="BR28" s="56">
        <v>0</v>
      </c>
      <c r="BS28" s="56"/>
      <c r="BT28" s="58">
        <v>25</v>
      </c>
      <c r="BU28" s="55">
        <v>1011</v>
      </c>
      <c r="BV28" s="56">
        <v>3363</v>
      </c>
      <c r="BW28" s="56">
        <v>6</v>
      </c>
      <c r="BX28" s="56">
        <v>15</v>
      </c>
      <c r="BY28" s="56">
        <v>155</v>
      </c>
      <c r="BZ28" s="56">
        <v>51</v>
      </c>
      <c r="CA28" s="57">
        <v>6.5</v>
      </c>
      <c r="CB28" s="57">
        <v>118.1</v>
      </c>
      <c r="CC28" s="57">
        <v>3.54</v>
      </c>
      <c r="CD28" s="57">
        <v>39.200000000000003</v>
      </c>
      <c r="CE28" s="56">
        <v>79</v>
      </c>
      <c r="CF28" s="56">
        <v>4164</v>
      </c>
      <c r="CG28" s="56">
        <v>10</v>
      </c>
      <c r="CH28" s="56"/>
      <c r="CI28" s="58">
        <v>15</v>
      </c>
      <c r="CJ28" s="55">
        <v>0</v>
      </c>
      <c r="CK28" s="56">
        <v>1471</v>
      </c>
      <c r="CL28" s="56">
        <v>0</v>
      </c>
      <c r="CM28" s="56">
        <v>21</v>
      </c>
      <c r="CN28" s="56">
        <v>0</v>
      </c>
      <c r="CO28" s="56">
        <v>0</v>
      </c>
      <c r="CP28" s="57">
        <v>0</v>
      </c>
      <c r="CQ28" s="57">
        <v>0</v>
      </c>
      <c r="CR28" s="57">
        <v>0</v>
      </c>
      <c r="CS28" s="57">
        <v>0</v>
      </c>
      <c r="CT28" s="56">
        <v>0</v>
      </c>
      <c r="CU28" s="56">
        <v>3155</v>
      </c>
      <c r="CV28" s="56">
        <v>0</v>
      </c>
      <c r="CW28" s="56"/>
      <c r="CX28" s="58">
        <v>25</v>
      </c>
      <c r="CY28" s="55">
        <v>1255</v>
      </c>
      <c r="CZ28" s="56">
        <v>2438</v>
      </c>
      <c r="DA28" s="56">
        <v>13</v>
      </c>
      <c r="DB28" s="56">
        <v>29</v>
      </c>
      <c r="DC28" s="56">
        <v>197</v>
      </c>
      <c r="DD28" s="56">
        <v>60</v>
      </c>
      <c r="DE28" s="57">
        <v>6.4</v>
      </c>
      <c r="DF28" s="57">
        <v>118.9</v>
      </c>
      <c r="DG28" s="57">
        <v>3.95</v>
      </c>
      <c r="DH28" s="57">
        <v>52.7</v>
      </c>
      <c r="DI28" s="56">
        <v>73</v>
      </c>
      <c r="DJ28" s="56">
        <v>3425</v>
      </c>
      <c r="DK28" s="56">
        <v>9</v>
      </c>
      <c r="DL28" s="56"/>
      <c r="DM28" s="58">
        <v>32</v>
      </c>
    </row>
    <row r="29" spans="1:117" ht="15.75" customHeight="1" x14ac:dyDescent="0.2">
      <c r="A29" s="33">
        <v>27</v>
      </c>
      <c r="B29" s="34" t="s">
        <v>340</v>
      </c>
      <c r="C29" s="116">
        <v>3.9222222222222216</v>
      </c>
      <c r="D29" s="117" t="s">
        <v>467</v>
      </c>
      <c r="E29" s="37">
        <v>5</v>
      </c>
      <c r="F29" s="118">
        <v>35713</v>
      </c>
      <c r="G29" s="119">
        <v>27.561643835616437</v>
      </c>
      <c r="H29" s="39" t="s">
        <v>443</v>
      </c>
      <c r="I29" s="119">
        <v>24.564383561643837</v>
      </c>
      <c r="J29" s="120">
        <v>73</v>
      </c>
      <c r="K29" s="120">
        <v>205</v>
      </c>
      <c r="L29" s="120">
        <v>4.6900000000000004</v>
      </c>
      <c r="M29" s="40">
        <v>250</v>
      </c>
      <c r="N29" s="121">
        <v>0.20315442561205274</v>
      </c>
      <c r="O29" s="122">
        <v>8.2657702194977256E-2</v>
      </c>
      <c r="P29" s="122">
        <v>1.7441860465116279E-2</v>
      </c>
      <c r="Q29" s="122">
        <v>0.1543194683731233</v>
      </c>
      <c r="R29" s="122">
        <v>0.14067220543806647</v>
      </c>
      <c r="S29" s="42">
        <v>0.17191331552505962</v>
      </c>
      <c r="T29" s="42">
        <v>0.14612631819630068</v>
      </c>
      <c r="U29" s="42">
        <v>3.429971416904859E-2</v>
      </c>
      <c r="V29" s="42">
        <v>4.7531319086219603E-2</v>
      </c>
      <c r="W29" s="42">
        <v>4.7531319086219603E-2</v>
      </c>
      <c r="X29" s="43">
        <v>4.0401621223286659E-2</v>
      </c>
      <c r="Y29" s="44">
        <v>19.904109589041095</v>
      </c>
      <c r="Z29" s="163">
        <v>84.740785598969893</v>
      </c>
      <c r="AA29" s="45">
        <v>27.043535372490147</v>
      </c>
      <c r="AB29" s="45">
        <v>0.22549019607843138</v>
      </c>
      <c r="AC29" s="45">
        <v>6.6</v>
      </c>
      <c r="AD29" s="45">
        <v>98</v>
      </c>
      <c r="AE29" s="45">
        <v>4.79</v>
      </c>
      <c r="AF29" s="46">
        <v>52.1</v>
      </c>
      <c r="AG29" s="123">
        <v>1</v>
      </c>
      <c r="AH29" s="49">
        <v>4</v>
      </c>
      <c r="AI29" s="49">
        <v>5</v>
      </c>
      <c r="AJ29" s="49">
        <v>0</v>
      </c>
      <c r="AK29" s="49">
        <v>5</v>
      </c>
      <c r="AL29" s="49">
        <v>5</v>
      </c>
      <c r="AM29" s="49">
        <v>4</v>
      </c>
      <c r="AN29" s="49">
        <v>8</v>
      </c>
      <c r="AO29" s="49">
        <v>1</v>
      </c>
      <c r="AP29" s="124">
        <v>0</v>
      </c>
      <c r="AQ29" s="55">
        <v>702</v>
      </c>
      <c r="AR29" s="56">
        <v>1474</v>
      </c>
      <c r="AS29" s="56">
        <v>7</v>
      </c>
      <c r="AT29" s="56">
        <v>19</v>
      </c>
      <c r="AU29" s="56">
        <v>131</v>
      </c>
      <c r="AV29" s="56">
        <v>26</v>
      </c>
      <c r="AW29" s="57">
        <v>5.4</v>
      </c>
      <c r="AX29" s="57">
        <v>56</v>
      </c>
      <c r="AY29" s="57">
        <v>3.01</v>
      </c>
      <c r="AZ29" s="57">
        <v>34.6</v>
      </c>
      <c r="BA29" s="56">
        <v>161</v>
      </c>
      <c r="BB29" s="56">
        <v>2774</v>
      </c>
      <c r="BC29" s="56">
        <v>14</v>
      </c>
      <c r="BD29" s="56"/>
      <c r="BE29" s="58">
        <v>16</v>
      </c>
      <c r="BF29" s="55">
        <v>374</v>
      </c>
      <c r="BG29" s="56">
        <v>1858</v>
      </c>
      <c r="BH29" s="56">
        <v>3</v>
      </c>
      <c r="BI29" s="56">
        <v>20</v>
      </c>
      <c r="BJ29" s="56">
        <v>79</v>
      </c>
      <c r="BK29" s="56">
        <v>13</v>
      </c>
      <c r="BL29" s="57">
        <v>4.7</v>
      </c>
      <c r="BM29" s="57">
        <v>44.2</v>
      </c>
      <c r="BN29" s="57">
        <v>2.72</v>
      </c>
      <c r="BO29" s="57">
        <v>30.7</v>
      </c>
      <c r="BP29" s="56">
        <v>44</v>
      </c>
      <c r="BQ29" s="56">
        <v>3199</v>
      </c>
      <c r="BR29" s="56">
        <v>0</v>
      </c>
      <c r="BS29" s="56"/>
      <c r="BT29" s="58">
        <v>31</v>
      </c>
      <c r="BU29" s="55">
        <v>56</v>
      </c>
      <c r="BV29" s="56">
        <v>1804</v>
      </c>
      <c r="BW29" s="56">
        <v>0</v>
      </c>
      <c r="BX29" s="56">
        <v>16</v>
      </c>
      <c r="BY29" s="56">
        <v>12</v>
      </c>
      <c r="BZ29" s="56">
        <v>3</v>
      </c>
      <c r="CA29" s="57">
        <v>4.7</v>
      </c>
      <c r="CB29" s="57">
        <v>73.8</v>
      </c>
      <c r="CC29" s="57">
        <v>2.58</v>
      </c>
      <c r="CD29" s="57">
        <v>28.6</v>
      </c>
      <c r="CE29" s="56">
        <v>13</v>
      </c>
      <c r="CF29" s="56">
        <v>2152</v>
      </c>
      <c r="CG29" s="56">
        <v>2</v>
      </c>
      <c r="CH29" s="56"/>
      <c r="CI29" s="58">
        <v>18</v>
      </c>
      <c r="CJ29" s="55">
        <v>543</v>
      </c>
      <c r="CK29" s="56">
        <v>1614</v>
      </c>
      <c r="CL29" s="56">
        <v>4</v>
      </c>
      <c r="CM29" s="56">
        <v>13</v>
      </c>
      <c r="CN29" s="56">
        <v>82</v>
      </c>
      <c r="CO29" s="56">
        <v>16</v>
      </c>
      <c r="CP29" s="57">
        <v>6.6</v>
      </c>
      <c r="CQ29" s="57">
        <v>98</v>
      </c>
      <c r="CR29" s="57">
        <v>4.79</v>
      </c>
      <c r="CS29" s="57">
        <v>52.1</v>
      </c>
      <c r="CT29" s="56">
        <v>84</v>
      </c>
      <c r="CU29" s="56">
        <v>2449</v>
      </c>
      <c r="CV29" s="56">
        <v>6</v>
      </c>
      <c r="CW29" s="56"/>
      <c r="CX29" s="58">
        <v>11</v>
      </c>
      <c r="CY29" s="55">
        <v>616</v>
      </c>
      <c r="CZ29" s="56">
        <v>2582</v>
      </c>
      <c r="DA29" s="56">
        <v>7</v>
      </c>
      <c r="DB29" s="56">
        <v>31</v>
      </c>
      <c r="DC29" s="56">
        <v>102</v>
      </c>
      <c r="DD29" s="56">
        <v>23</v>
      </c>
      <c r="DE29" s="57">
        <v>6</v>
      </c>
      <c r="DF29" s="57">
        <v>81.3</v>
      </c>
      <c r="DG29" s="57">
        <v>3.9</v>
      </c>
      <c r="DH29" s="57">
        <v>42.5</v>
      </c>
      <c r="DI29" s="56">
        <v>129</v>
      </c>
      <c r="DJ29" s="56">
        <v>2714</v>
      </c>
      <c r="DK29" s="56">
        <v>18</v>
      </c>
      <c r="DL29" s="56"/>
      <c r="DM29" s="58">
        <v>23</v>
      </c>
    </row>
    <row r="30" spans="1:117" ht="15.75" customHeight="1" x14ac:dyDescent="0.2">
      <c r="A30" s="33">
        <v>28</v>
      </c>
      <c r="B30" s="34" t="s">
        <v>346</v>
      </c>
      <c r="C30" s="116">
        <v>3.833333333333333</v>
      </c>
      <c r="D30" s="117" t="s">
        <v>445</v>
      </c>
      <c r="E30" s="37">
        <v>2</v>
      </c>
      <c r="F30" s="118">
        <v>36221</v>
      </c>
      <c r="G30" s="119">
        <v>26.169863013698631</v>
      </c>
      <c r="H30" s="39" t="s">
        <v>395</v>
      </c>
      <c r="I30" s="119">
        <v>23.172602739726027</v>
      </c>
      <c r="J30" s="120">
        <v>70</v>
      </c>
      <c r="K30" s="120">
        <v>216</v>
      </c>
      <c r="L30" s="120">
        <v>4.37</v>
      </c>
      <c r="M30" s="40">
        <v>251</v>
      </c>
      <c r="N30" s="121">
        <v>0</v>
      </c>
      <c r="O30" s="122">
        <v>0.17464788732394365</v>
      </c>
      <c r="P30" s="122">
        <v>0.24778761061946902</v>
      </c>
      <c r="Q30" s="122">
        <v>0.21264744429882046</v>
      </c>
      <c r="R30" s="122">
        <v>0.1685700099304866</v>
      </c>
      <c r="S30" s="42">
        <v>0.20817881027497781</v>
      </c>
      <c r="T30" s="42">
        <v>0.20817881027497781</v>
      </c>
      <c r="U30" s="42">
        <v>7.3225265511458915E-2</v>
      </c>
      <c r="V30" s="42">
        <v>1.1215791834903545E-2</v>
      </c>
      <c r="W30" s="42">
        <v>4.2220528673181226E-2</v>
      </c>
      <c r="X30" s="43">
        <v>4.2220528673181226E-2</v>
      </c>
      <c r="Y30" s="44">
        <v>19.515068493150686</v>
      </c>
      <c r="Z30" s="163">
        <v>118.45625517769119</v>
      </c>
      <c r="AA30" s="45">
        <v>30.98938775510204</v>
      </c>
      <c r="AB30" s="45">
        <v>7.2289156626506021E-2</v>
      </c>
      <c r="AC30" s="45">
        <v>4.5</v>
      </c>
      <c r="AD30" s="45">
        <v>44.3</v>
      </c>
      <c r="AE30" s="45">
        <v>2.99</v>
      </c>
      <c r="AF30" s="46">
        <v>44</v>
      </c>
      <c r="AG30" s="123">
        <v>4</v>
      </c>
      <c r="AH30" s="49">
        <v>4</v>
      </c>
      <c r="AI30" s="49">
        <v>6</v>
      </c>
      <c r="AJ30" s="49">
        <v>10</v>
      </c>
      <c r="AK30" s="49">
        <v>0</v>
      </c>
      <c r="AL30" s="49">
        <v>0</v>
      </c>
      <c r="AM30" s="49">
        <v>0</v>
      </c>
      <c r="AN30" s="49">
        <v>0</v>
      </c>
      <c r="AO30" s="49">
        <v>1</v>
      </c>
      <c r="AP30" s="124">
        <v>0</v>
      </c>
      <c r="AQ30" s="55">
        <v>0</v>
      </c>
      <c r="AR30" s="56">
        <v>1765</v>
      </c>
      <c r="AS30" s="56">
        <v>0</v>
      </c>
      <c r="AT30" s="56">
        <v>19</v>
      </c>
      <c r="AU30" s="56">
        <v>0</v>
      </c>
      <c r="AV30" s="56">
        <v>0</v>
      </c>
      <c r="AW30" s="57">
        <v>0</v>
      </c>
      <c r="AX30" s="57">
        <v>0</v>
      </c>
      <c r="AY30" s="57">
        <v>0</v>
      </c>
      <c r="AZ30" s="57">
        <v>0</v>
      </c>
      <c r="BA30" s="56">
        <v>0</v>
      </c>
      <c r="BB30" s="56">
        <v>1387</v>
      </c>
      <c r="BC30" s="56">
        <v>0</v>
      </c>
      <c r="BD30" s="56"/>
      <c r="BE30" s="58">
        <v>7</v>
      </c>
      <c r="BF30" s="55">
        <v>551</v>
      </c>
      <c r="BG30" s="56">
        <v>1609</v>
      </c>
      <c r="BH30" s="56">
        <v>3</v>
      </c>
      <c r="BI30" s="56">
        <v>12</v>
      </c>
      <c r="BJ30" s="56">
        <v>111</v>
      </c>
      <c r="BK30" s="56">
        <v>10</v>
      </c>
      <c r="BL30" s="57">
        <v>5</v>
      </c>
      <c r="BM30" s="57">
        <v>24.4</v>
      </c>
      <c r="BN30" s="57">
        <v>2.73</v>
      </c>
      <c r="BO30" s="57">
        <v>31.4</v>
      </c>
      <c r="BP30" s="56">
        <v>7</v>
      </c>
      <c r="BQ30" s="56">
        <v>1586</v>
      </c>
      <c r="BR30" s="56">
        <v>0</v>
      </c>
      <c r="BS30" s="56"/>
      <c r="BT30" s="58">
        <v>5</v>
      </c>
      <c r="BU30" s="55">
        <v>729</v>
      </c>
      <c r="BV30" s="56">
        <v>1605</v>
      </c>
      <c r="BW30" s="56">
        <v>7</v>
      </c>
      <c r="BX30" s="56">
        <v>11</v>
      </c>
      <c r="BY30" s="56">
        <v>169</v>
      </c>
      <c r="BZ30" s="56">
        <v>24</v>
      </c>
      <c r="CA30" s="57">
        <v>4.3</v>
      </c>
      <c r="CB30" s="57">
        <v>47.3</v>
      </c>
      <c r="CC30" s="57">
        <v>3.31</v>
      </c>
      <c r="CD30" s="57">
        <v>29.4</v>
      </c>
      <c r="CE30" s="56">
        <v>83</v>
      </c>
      <c r="CF30" s="56">
        <v>1672</v>
      </c>
      <c r="CG30" s="56">
        <v>13</v>
      </c>
      <c r="CH30" s="56"/>
      <c r="CI30" s="58">
        <v>7</v>
      </c>
      <c r="CJ30" s="55">
        <v>518</v>
      </c>
      <c r="CK30" s="56">
        <v>1263</v>
      </c>
      <c r="CL30" s="56">
        <v>3</v>
      </c>
      <c r="CM30" s="56">
        <v>13</v>
      </c>
      <c r="CN30" s="56">
        <v>116</v>
      </c>
      <c r="CO30" s="56">
        <v>18</v>
      </c>
      <c r="CP30" s="57">
        <v>4.5</v>
      </c>
      <c r="CQ30" s="57">
        <v>44.3</v>
      </c>
      <c r="CR30" s="57">
        <v>2.99</v>
      </c>
      <c r="CS30" s="57">
        <v>44</v>
      </c>
      <c r="CT30" s="56">
        <v>131</v>
      </c>
      <c r="CU30" s="56">
        <v>1789</v>
      </c>
      <c r="CV30" s="56">
        <v>19</v>
      </c>
      <c r="CW30" s="56"/>
      <c r="CX30" s="58">
        <v>14</v>
      </c>
      <c r="CY30" s="55">
        <v>654</v>
      </c>
      <c r="CZ30" s="56">
        <v>1799</v>
      </c>
      <c r="DA30" s="56">
        <v>5</v>
      </c>
      <c r="DB30" s="56">
        <v>20</v>
      </c>
      <c r="DC30" s="56">
        <v>166</v>
      </c>
      <c r="DD30" s="56">
        <v>12</v>
      </c>
      <c r="DE30" s="57">
        <v>3.9</v>
      </c>
      <c r="DF30" s="57">
        <v>24</v>
      </c>
      <c r="DG30" s="57">
        <v>2.87</v>
      </c>
      <c r="DH30" s="57">
        <v>24.6</v>
      </c>
      <c r="DI30" s="56">
        <v>25</v>
      </c>
      <c r="DJ30" s="56">
        <v>2229</v>
      </c>
      <c r="DK30" s="56">
        <v>13</v>
      </c>
      <c r="DL30" s="56"/>
      <c r="DM30" s="58">
        <v>9</v>
      </c>
    </row>
    <row r="31" spans="1:117" ht="15.75" customHeight="1" x14ac:dyDescent="0.2">
      <c r="A31" s="33">
        <v>29</v>
      </c>
      <c r="B31" s="34" t="s">
        <v>353</v>
      </c>
      <c r="C31" s="116">
        <v>3.1777777777777776</v>
      </c>
      <c r="D31" s="117" t="s">
        <v>471</v>
      </c>
      <c r="E31" s="37">
        <v>3</v>
      </c>
      <c r="F31" s="118">
        <v>36052</v>
      </c>
      <c r="G31" s="119">
        <v>26.632876712328766</v>
      </c>
      <c r="H31" s="39" t="s">
        <v>395</v>
      </c>
      <c r="I31" s="119">
        <v>23.635616438356163</v>
      </c>
      <c r="J31" s="120">
        <v>72</v>
      </c>
      <c r="K31" s="120">
        <v>213</v>
      </c>
      <c r="L31" s="120">
        <v>4.59</v>
      </c>
      <c r="M31" s="40">
        <v>0</v>
      </c>
      <c r="N31" s="121">
        <v>0</v>
      </c>
      <c r="O31" s="122">
        <v>2.3458445040214475E-3</v>
      </c>
      <c r="P31" s="122">
        <v>5.9311981020166073E-3</v>
      </c>
      <c r="Q31" s="122">
        <v>0</v>
      </c>
      <c r="R31" s="122">
        <v>0.28276678504989006</v>
      </c>
      <c r="S31" s="42">
        <v>0.28276678504989006</v>
      </c>
      <c r="T31" s="42">
        <v>0.25449010654490106</v>
      </c>
      <c r="U31" s="42">
        <v>0</v>
      </c>
      <c r="V31" s="42">
        <v>2.6028842771720014E-2</v>
      </c>
      <c r="W31" s="42">
        <v>2.6028842771720014E-2</v>
      </c>
      <c r="X31" s="43">
        <v>2.3425958494548014E-2</v>
      </c>
      <c r="Y31" s="44">
        <v>22.989041095890411</v>
      </c>
      <c r="Z31" s="163">
        <v>95.975162685516267</v>
      </c>
      <c r="AA31" s="45">
        <v>28.884837962962965</v>
      </c>
      <c r="AB31" s="45">
        <v>0.18217054263565891</v>
      </c>
      <c r="AC31" s="45">
        <v>6.2</v>
      </c>
      <c r="AD31" s="45">
        <v>71.099999999999994</v>
      </c>
      <c r="AE31" s="45">
        <v>3.92</v>
      </c>
      <c r="AF31" s="46">
        <v>42.9</v>
      </c>
      <c r="AG31" s="123">
        <v>6</v>
      </c>
      <c r="AH31" s="49">
        <v>2</v>
      </c>
      <c r="AI31" s="49">
        <v>0</v>
      </c>
      <c r="AJ31" s="49">
        <v>3</v>
      </c>
      <c r="AK31" s="49">
        <v>2</v>
      </c>
      <c r="AL31" s="49">
        <v>4</v>
      </c>
      <c r="AM31" s="49">
        <v>1</v>
      </c>
      <c r="AN31" s="49">
        <v>4</v>
      </c>
      <c r="AO31" s="49">
        <v>0</v>
      </c>
      <c r="AP31" s="124">
        <v>0.5</v>
      </c>
      <c r="AQ31" s="55">
        <v>0</v>
      </c>
      <c r="AR31" s="56">
        <v>1407</v>
      </c>
      <c r="AS31" s="56">
        <v>0</v>
      </c>
      <c r="AT31" s="56">
        <v>10</v>
      </c>
      <c r="AU31" s="56">
        <v>0</v>
      </c>
      <c r="AV31" s="56">
        <v>0</v>
      </c>
      <c r="AW31" s="57">
        <v>0</v>
      </c>
      <c r="AX31" s="57">
        <v>0</v>
      </c>
      <c r="AY31" s="57">
        <v>0</v>
      </c>
      <c r="AZ31" s="57">
        <v>0</v>
      </c>
      <c r="BA31" s="56">
        <v>0</v>
      </c>
      <c r="BB31" s="56">
        <v>3452</v>
      </c>
      <c r="BC31" s="56">
        <v>0</v>
      </c>
      <c r="BD31" s="56"/>
      <c r="BE31" s="58">
        <v>23</v>
      </c>
      <c r="BF31" s="55">
        <v>11</v>
      </c>
      <c r="BG31" s="56">
        <v>2198</v>
      </c>
      <c r="BH31" s="56">
        <v>0</v>
      </c>
      <c r="BI31" s="56">
        <v>25</v>
      </c>
      <c r="BJ31" s="56">
        <v>4</v>
      </c>
      <c r="BK31" s="56">
        <v>1</v>
      </c>
      <c r="BL31" s="57">
        <v>2.8</v>
      </c>
      <c r="BM31" s="57">
        <v>40</v>
      </c>
      <c r="BN31" s="57">
        <v>2</v>
      </c>
      <c r="BO31" s="57">
        <v>0</v>
      </c>
      <c r="BP31" s="56">
        <v>3</v>
      </c>
      <c r="BQ31" s="56">
        <v>3770</v>
      </c>
      <c r="BR31" s="56">
        <v>0</v>
      </c>
      <c r="BS31" s="56"/>
      <c r="BT31" s="58">
        <v>22</v>
      </c>
      <c r="BU31" s="55">
        <v>35</v>
      </c>
      <c r="BV31" s="56">
        <v>2330</v>
      </c>
      <c r="BW31" s="56">
        <v>1</v>
      </c>
      <c r="BX31" s="56">
        <v>35</v>
      </c>
      <c r="BY31" s="56">
        <v>8</v>
      </c>
      <c r="BZ31" s="56">
        <v>6</v>
      </c>
      <c r="CA31" s="57">
        <v>4.4000000000000004</v>
      </c>
      <c r="CB31" s="57">
        <v>375</v>
      </c>
      <c r="CC31" s="57">
        <v>5</v>
      </c>
      <c r="CD31" s="57">
        <v>42.9</v>
      </c>
      <c r="CE31" s="56">
        <v>0</v>
      </c>
      <c r="CF31" s="56">
        <v>3571</v>
      </c>
      <c r="CG31" s="56">
        <v>0</v>
      </c>
      <c r="CH31" s="56"/>
      <c r="CI31" s="58">
        <v>24</v>
      </c>
      <c r="CJ31" s="55">
        <v>0</v>
      </c>
      <c r="CK31" s="56">
        <v>813</v>
      </c>
      <c r="CL31" s="56">
        <v>0</v>
      </c>
      <c r="CM31" s="56">
        <v>8</v>
      </c>
      <c r="CN31" s="56">
        <v>0</v>
      </c>
      <c r="CO31" s="56">
        <v>0</v>
      </c>
      <c r="CP31" s="57">
        <v>0</v>
      </c>
      <c r="CQ31" s="57">
        <v>0</v>
      </c>
      <c r="CR31" s="57">
        <v>0</v>
      </c>
      <c r="CS31" s="57">
        <v>0</v>
      </c>
      <c r="CT31" s="56">
        <v>0</v>
      </c>
      <c r="CU31" s="56">
        <v>1979</v>
      </c>
      <c r="CV31" s="56">
        <v>0</v>
      </c>
      <c r="CW31" s="56"/>
      <c r="CX31" s="58">
        <v>14</v>
      </c>
      <c r="CY31" s="55">
        <v>1598</v>
      </c>
      <c r="CZ31" s="56">
        <v>3070</v>
      </c>
      <c r="DA31" s="56">
        <v>12</v>
      </c>
      <c r="DB31" s="56">
        <v>29</v>
      </c>
      <c r="DC31" s="56">
        <v>258</v>
      </c>
      <c r="DD31" s="56">
        <v>47</v>
      </c>
      <c r="DE31" s="57">
        <v>6.2</v>
      </c>
      <c r="DF31" s="57">
        <v>71.099999999999994</v>
      </c>
      <c r="DG31" s="57">
        <v>3.92</v>
      </c>
      <c r="DH31" s="57">
        <v>42.9</v>
      </c>
      <c r="DI31" s="56">
        <v>74</v>
      </c>
      <c r="DJ31" s="56">
        <v>2843</v>
      </c>
      <c r="DK31" s="56">
        <v>12</v>
      </c>
      <c r="DL31" s="56"/>
      <c r="DM31" s="58">
        <v>24</v>
      </c>
    </row>
    <row r="32" spans="1:117" ht="15.75" customHeight="1" x14ac:dyDescent="0.2">
      <c r="A32" s="33">
        <v>30</v>
      </c>
      <c r="B32" s="34" t="s">
        <v>354</v>
      </c>
      <c r="C32" s="116">
        <v>3.1111111111111112</v>
      </c>
      <c r="D32" s="117" t="s">
        <v>439</v>
      </c>
      <c r="E32" s="37">
        <v>1</v>
      </c>
      <c r="F32" s="118">
        <v>36739</v>
      </c>
      <c r="G32" s="119">
        <v>24.75068493150685</v>
      </c>
      <c r="H32" s="39" t="s">
        <v>385</v>
      </c>
      <c r="I32" s="119">
        <v>21.753424657534246</v>
      </c>
      <c r="J32" s="120">
        <v>70</v>
      </c>
      <c r="K32" s="120">
        <v>222</v>
      </c>
      <c r="L32" s="120">
        <v>4.59</v>
      </c>
      <c r="M32" s="40">
        <v>154</v>
      </c>
      <c r="N32" s="121">
        <v>0</v>
      </c>
      <c r="O32" s="122">
        <v>0</v>
      </c>
      <c r="P32" s="122">
        <v>0.1070559610705596</v>
      </c>
      <c r="Q32" s="122">
        <v>9.0729072907290723E-2</v>
      </c>
      <c r="R32" s="122">
        <v>0.11308965948141206</v>
      </c>
      <c r="S32" s="42">
        <v>0.11308965948141206</v>
      </c>
      <c r="T32" s="42">
        <v>0.11308965948141206</v>
      </c>
      <c r="U32" s="42">
        <v>2.493476369962308E-2</v>
      </c>
      <c r="V32" s="42">
        <v>2.2949902043101034E-2</v>
      </c>
      <c r="W32" s="42">
        <v>2.3942332871362056E-2</v>
      </c>
      <c r="X32" s="43">
        <v>2.3942332871362056E-2</v>
      </c>
      <c r="Y32" s="44" t="s">
        <v>435</v>
      </c>
      <c r="Z32" s="163">
        <v>100.03045124969302</v>
      </c>
      <c r="AA32" s="45">
        <v>31.850204081632654</v>
      </c>
      <c r="AB32" s="45">
        <v>0.18461538461538463</v>
      </c>
      <c r="AC32" s="45">
        <v>4.9000000000000004</v>
      </c>
      <c r="AD32" s="45">
        <v>46.8</v>
      </c>
      <c r="AE32" s="45">
        <v>2.59</v>
      </c>
      <c r="AF32" s="46">
        <v>50.2</v>
      </c>
      <c r="AG32" s="123">
        <v>0</v>
      </c>
      <c r="AH32" s="49">
        <v>2</v>
      </c>
      <c r="AI32" s="49">
        <v>0</v>
      </c>
      <c r="AJ32" s="49">
        <v>5</v>
      </c>
      <c r="AK32" s="49">
        <v>2</v>
      </c>
      <c r="AL32" s="49">
        <v>0</v>
      </c>
      <c r="AM32" s="49">
        <v>0</v>
      </c>
      <c r="AN32" s="49">
        <v>0</v>
      </c>
      <c r="AO32" s="49">
        <v>3</v>
      </c>
      <c r="AP32" s="124">
        <v>0.5</v>
      </c>
      <c r="AQ32" s="55">
        <v>0</v>
      </c>
      <c r="AR32" s="56">
        <v>2102</v>
      </c>
      <c r="AS32" s="56">
        <v>0</v>
      </c>
      <c r="AT32" s="56">
        <v>27</v>
      </c>
      <c r="AU32" s="56">
        <v>0</v>
      </c>
      <c r="AV32" s="56">
        <v>0</v>
      </c>
      <c r="AW32" s="57">
        <v>0</v>
      </c>
      <c r="AX32" s="57">
        <v>0</v>
      </c>
      <c r="AY32" s="57">
        <v>0</v>
      </c>
      <c r="AZ32" s="57">
        <v>0</v>
      </c>
      <c r="BA32" s="56">
        <v>0</v>
      </c>
      <c r="BB32" s="56">
        <v>3941</v>
      </c>
      <c r="BC32" s="56">
        <v>0</v>
      </c>
      <c r="BD32" s="56"/>
      <c r="BE32" s="58">
        <v>28</v>
      </c>
      <c r="BF32" s="55">
        <v>0</v>
      </c>
      <c r="BG32" s="56">
        <v>2592</v>
      </c>
      <c r="BH32" s="56">
        <v>0</v>
      </c>
      <c r="BI32" s="56">
        <v>27</v>
      </c>
      <c r="BJ32" s="56">
        <v>0</v>
      </c>
      <c r="BK32" s="56">
        <v>0</v>
      </c>
      <c r="BL32" s="57">
        <v>0</v>
      </c>
      <c r="BM32" s="57">
        <v>0</v>
      </c>
      <c r="BN32" s="57">
        <v>0</v>
      </c>
      <c r="BO32" s="57">
        <v>0</v>
      </c>
      <c r="BP32" s="56">
        <v>0</v>
      </c>
      <c r="BQ32" s="56">
        <v>4157</v>
      </c>
      <c r="BR32" s="56">
        <v>0</v>
      </c>
      <c r="BS32" s="56"/>
      <c r="BT32" s="58">
        <v>21</v>
      </c>
      <c r="BU32" s="55">
        <v>512</v>
      </c>
      <c r="BV32" s="56">
        <v>3015</v>
      </c>
      <c r="BW32" s="56">
        <v>5</v>
      </c>
      <c r="BX32" s="56">
        <v>29</v>
      </c>
      <c r="BY32" s="56">
        <v>81</v>
      </c>
      <c r="BZ32" s="56">
        <v>18</v>
      </c>
      <c r="CA32" s="57">
        <v>6.3</v>
      </c>
      <c r="CB32" s="57">
        <v>104.3</v>
      </c>
      <c r="CC32" s="57">
        <v>4.78</v>
      </c>
      <c r="CD32" s="57">
        <v>57.6</v>
      </c>
      <c r="CE32" s="56">
        <v>60</v>
      </c>
      <c r="CF32" s="56">
        <v>2328</v>
      </c>
      <c r="CG32" s="56">
        <v>6</v>
      </c>
      <c r="CH32" s="56"/>
      <c r="CI32" s="58">
        <v>11</v>
      </c>
      <c r="CJ32" s="55">
        <v>418</v>
      </c>
      <c r="CK32" s="56">
        <v>2106</v>
      </c>
      <c r="CL32" s="56">
        <v>8</v>
      </c>
      <c r="CM32" s="56">
        <v>23</v>
      </c>
      <c r="CN32" s="56">
        <v>94</v>
      </c>
      <c r="CO32" s="56">
        <v>18</v>
      </c>
      <c r="CP32" s="57">
        <v>4.4000000000000004</v>
      </c>
      <c r="CQ32" s="57">
        <v>46.8</v>
      </c>
      <c r="CR32" s="57">
        <v>2.59</v>
      </c>
      <c r="CS32" s="57">
        <v>50.2</v>
      </c>
      <c r="CT32" s="56">
        <v>86</v>
      </c>
      <c r="CU32" s="56">
        <v>3449</v>
      </c>
      <c r="CV32" s="56">
        <v>11</v>
      </c>
      <c r="CW32" s="56"/>
      <c r="CX32" s="58">
        <v>30</v>
      </c>
      <c r="CY32" s="55">
        <v>642</v>
      </c>
      <c r="CZ32" s="56">
        <v>2829</v>
      </c>
      <c r="DA32" s="56">
        <v>13</v>
      </c>
      <c r="DB32" s="56">
        <v>33</v>
      </c>
      <c r="DC32" s="56">
        <v>130</v>
      </c>
      <c r="DD32" s="56">
        <v>24</v>
      </c>
      <c r="DE32" s="57">
        <v>4.9000000000000004</v>
      </c>
      <c r="DF32" s="57">
        <v>44.9</v>
      </c>
      <c r="DG32" s="57">
        <v>2.48</v>
      </c>
      <c r="DH32" s="57">
        <v>30.8</v>
      </c>
      <c r="DI32" s="56">
        <v>82</v>
      </c>
      <c r="DJ32" s="56">
        <v>3573</v>
      </c>
      <c r="DK32" s="56">
        <v>14</v>
      </c>
      <c r="DL32" s="56"/>
      <c r="DM32" s="58">
        <v>21</v>
      </c>
    </row>
    <row r="33" spans="1:117" ht="15.75" customHeight="1" x14ac:dyDescent="0.2">
      <c r="A33" s="33">
        <v>31</v>
      </c>
      <c r="B33" s="34" t="s">
        <v>362</v>
      </c>
      <c r="C33" s="116">
        <v>2.2722222222222221</v>
      </c>
      <c r="D33" s="117" t="s">
        <v>484</v>
      </c>
      <c r="E33" s="37">
        <v>10</v>
      </c>
      <c r="F33" s="118">
        <v>36779</v>
      </c>
      <c r="G33" s="119">
        <v>24.641095890410959</v>
      </c>
      <c r="H33" s="39" t="s">
        <v>385</v>
      </c>
      <c r="I33" s="119">
        <v>21.643835616438356</v>
      </c>
      <c r="J33" s="120">
        <v>69</v>
      </c>
      <c r="K33" s="120">
        <v>189</v>
      </c>
      <c r="L33" s="120">
        <v>4.59</v>
      </c>
      <c r="M33" s="40">
        <v>0</v>
      </c>
      <c r="N33" s="121">
        <v>0</v>
      </c>
      <c r="O33" s="122">
        <v>0</v>
      </c>
      <c r="P33" s="122">
        <v>0.28340178787146653</v>
      </c>
      <c r="Q33" s="122">
        <v>0.31841894060995185</v>
      </c>
      <c r="R33" s="122">
        <v>0.27041978522616333</v>
      </c>
      <c r="S33" s="42">
        <v>0.29441936291805759</v>
      </c>
      <c r="T33" s="42">
        <v>0.17665161775083454</v>
      </c>
      <c r="U33" s="42">
        <v>5.2105043768236763E-2</v>
      </c>
      <c r="V33" s="42">
        <v>5.1160190103438634E-2</v>
      </c>
      <c r="W33" s="42">
        <v>5.1632616935837698E-2</v>
      </c>
      <c r="X33" s="43">
        <v>3.0979570161502618E-2</v>
      </c>
      <c r="Y33" s="44">
        <v>18.983561643835618</v>
      </c>
      <c r="Z33" s="163">
        <v>85.161059847711627</v>
      </c>
      <c r="AA33" s="45">
        <v>27.907372400756142</v>
      </c>
      <c r="AB33" s="45">
        <v>0.15771812080536912</v>
      </c>
      <c r="AC33" s="45">
        <v>5.8</v>
      </c>
      <c r="AD33" s="45">
        <v>79.3</v>
      </c>
      <c r="AE33" s="45">
        <v>3.23</v>
      </c>
      <c r="AF33" s="46">
        <v>49.2</v>
      </c>
      <c r="AG33" s="123">
        <v>3</v>
      </c>
      <c r="AH33" s="49">
        <v>3</v>
      </c>
      <c r="AI33" s="49">
        <v>8</v>
      </c>
      <c r="AJ33" s="49">
        <v>1</v>
      </c>
      <c r="AK33" s="49">
        <v>1</v>
      </c>
      <c r="AL33" s="49">
        <v>2</v>
      </c>
      <c r="AM33" s="49">
        <v>2</v>
      </c>
      <c r="AN33" s="49">
        <v>1</v>
      </c>
      <c r="AO33" s="49">
        <v>0</v>
      </c>
      <c r="AP33" s="124">
        <v>0</v>
      </c>
      <c r="AQ33" s="55">
        <v>0</v>
      </c>
      <c r="AR33" s="56">
        <v>2293</v>
      </c>
      <c r="AS33" s="56">
        <v>0</v>
      </c>
      <c r="AT33" s="56">
        <v>35</v>
      </c>
      <c r="AU33" s="56">
        <v>0</v>
      </c>
      <c r="AV33" s="56">
        <v>0</v>
      </c>
      <c r="AW33" s="57">
        <v>0</v>
      </c>
      <c r="AX33" s="57">
        <v>0</v>
      </c>
      <c r="AY33" s="57">
        <v>0</v>
      </c>
      <c r="AZ33" s="57">
        <v>0</v>
      </c>
      <c r="BA33" s="56">
        <v>0</v>
      </c>
      <c r="BB33" s="56">
        <v>3580</v>
      </c>
      <c r="BC33" s="56">
        <v>0</v>
      </c>
      <c r="BD33" s="56"/>
      <c r="BE33" s="58">
        <v>17</v>
      </c>
      <c r="BF33" s="55">
        <v>0</v>
      </c>
      <c r="BG33" s="56">
        <v>1858</v>
      </c>
      <c r="BH33" s="56">
        <v>0</v>
      </c>
      <c r="BI33" s="56">
        <v>27</v>
      </c>
      <c r="BJ33" s="56">
        <v>0</v>
      </c>
      <c r="BK33" s="56">
        <v>0</v>
      </c>
      <c r="BL33" s="57">
        <v>0</v>
      </c>
      <c r="BM33" s="57">
        <v>0</v>
      </c>
      <c r="BN33" s="57">
        <v>0</v>
      </c>
      <c r="BO33" s="57">
        <v>0</v>
      </c>
      <c r="BP33" s="56">
        <v>0</v>
      </c>
      <c r="BQ33" s="56">
        <v>4071</v>
      </c>
      <c r="BR33" s="56">
        <v>0</v>
      </c>
      <c r="BS33" s="56"/>
      <c r="BT33" s="58">
        <v>25</v>
      </c>
      <c r="BU33" s="55">
        <v>986</v>
      </c>
      <c r="BV33" s="56">
        <v>1950</v>
      </c>
      <c r="BW33" s="56">
        <v>8</v>
      </c>
      <c r="BX33" s="56">
        <v>17</v>
      </c>
      <c r="BY33" s="56">
        <v>176</v>
      </c>
      <c r="BZ33" s="56">
        <v>36</v>
      </c>
      <c r="CA33" s="57">
        <v>5.6</v>
      </c>
      <c r="CB33" s="57">
        <v>87.7</v>
      </c>
      <c r="CC33" s="57">
        <v>3.8</v>
      </c>
      <c r="CD33" s="57">
        <v>48.9</v>
      </c>
      <c r="CE33" s="56">
        <v>187</v>
      </c>
      <c r="CF33" s="56">
        <v>2189</v>
      </c>
      <c r="CG33" s="56">
        <v>23</v>
      </c>
      <c r="CH33" s="56"/>
      <c r="CI33" s="58">
        <v>17</v>
      </c>
      <c r="CJ33" s="55">
        <v>1462</v>
      </c>
      <c r="CK33" s="56">
        <v>2585</v>
      </c>
      <c r="CL33" s="56">
        <v>11</v>
      </c>
      <c r="CM33" s="56">
        <v>23</v>
      </c>
      <c r="CN33" s="56">
        <v>250</v>
      </c>
      <c r="CO33" s="56">
        <v>63</v>
      </c>
      <c r="CP33" s="57">
        <v>5.8</v>
      </c>
      <c r="CQ33" s="57">
        <v>79.3</v>
      </c>
      <c r="CR33" s="57">
        <v>3.23</v>
      </c>
      <c r="CS33" s="57">
        <v>49.2</v>
      </c>
      <c r="CT33" s="56">
        <v>125</v>
      </c>
      <c r="CU33" s="56">
        <v>2399</v>
      </c>
      <c r="CV33" s="56">
        <v>19</v>
      </c>
      <c r="CW33" s="56"/>
      <c r="CX33" s="58">
        <v>16</v>
      </c>
      <c r="CY33" s="55">
        <v>1479</v>
      </c>
      <c r="CZ33" s="56">
        <v>2569</v>
      </c>
      <c r="DA33" s="56">
        <v>15</v>
      </c>
      <c r="DB33" s="56">
        <v>26</v>
      </c>
      <c r="DC33" s="56">
        <v>298</v>
      </c>
      <c r="DD33" s="56">
        <v>47</v>
      </c>
      <c r="DE33" s="57">
        <v>5</v>
      </c>
      <c r="DF33" s="57">
        <v>40.200000000000003</v>
      </c>
      <c r="DG33" s="57">
        <v>2.5299999999999998</v>
      </c>
      <c r="DH33" s="57">
        <v>30.4</v>
      </c>
      <c r="DI33" s="56">
        <v>183</v>
      </c>
      <c r="DJ33" s="56">
        <v>3577</v>
      </c>
      <c r="DK33" s="56">
        <v>23</v>
      </c>
      <c r="DL33" s="56"/>
      <c r="DM33" s="58">
        <v>31</v>
      </c>
    </row>
    <row r="34" spans="1:117" ht="15.75" customHeight="1" x14ac:dyDescent="0.2">
      <c r="A34" s="33">
        <v>32</v>
      </c>
      <c r="B34" s="34" t="s">
        <v>364</v>
      </c>
      <c r="C34" s="116">
        <v>2.1222222222222222</v>
      </c>
      <c r="D34" s="117" t="s">
        <v>485</v>
      </c>
      <c r="E34" s="37">
        <v>10</v>
      </c>
      <c r="F34" s="118">
        <v>36313</v>
      </c>
      <c r="G34" s="119">
        <v>25.917808219178081</v>
      </c>
      <c r="H34" s="39" t="s">
        <v>443</v>
      </c>
      <c r="I34" s="119">
        <v>22.920547945205481</v>
      </c>
      <c r="J34" s="120">
        <v>69</v>
      </c>
      <c r="K34" s="120">
        <v>189</v>
      </c>
      <c r="L34" s="120">
        <v>4.59</v>
      </c>
      <c r="M34" s="40">
        <v>0</v>
      </c>
      <c r="N34" s="121">
        <v>0</v>
      </c>
      <c r="O34" s="122">
        <v>0</v>
      </c>
      <c r="P34" s="122">
        <v>4.1560509554140125E-2</v>
      </c>
      <c r="Q34" s="122">
        <v>0.4237891737891738</v>
      </c>
      <c r="R34" s="122">
        <v>0.17063762196505558</v>
      </c>
      <c r="S34" s="42">
        <v>0.2972133978771147</v>
      </c>
      <c r="T34" s="42">
        <v>0.17832803872626882</v>
      </c>
      <c r="U34" s="42">
        <v>2.2690437601296597E-2</v>
      </c>
      <c r="V34" s="42">
        <v>2.4512884978001259E-2</v>
      </c>
      <c r="W34" s="42">
        <v>2.4512884978001259E-2</v>
      </c>
      <c r="X34" s="43">
        <v>1.4707730986800754E-2</v>
      </c>
      <c r="Y34" s="44">
        <v>21.276712328767122</v>
      </c>
      <c r="Z34" s="163">
        <v>85.161059847711627</v>
      </c>
      <c r="AA34" s="45">
        <v>27.907372400756142</v>
      </c>
      <c r="AB34" s="45">
        <v>0.28125</v>
      </c>
      <c r="AC34" s="45">
        <v>6.8</v>
      </c>
      <c r="AD34" s="45">
        <v>106.1</v>
      </c>
      <c r="AE34" s="45">
        <v>4.1500000000000004</v>
      </c>
      <c r="AF34" s="46">
        <v>46.3</v>
      </c>
      <c r="AG34" s="123">
        <v>3</v>
      </c>
      <c r="AH34" s="49">
        <v>1</v>
      </c>
      <c r="AI34" s="49">
        <v>2</v>
      </c>
      <c r="AJ34" s="49">
        <v>1</v>
      </c>
      <c r="AK34" s="49">
        <v>8</v>
      </c>
      <c r="AL34" s="49">
        <v>6</v>
      </c>
      <c r="AM34" s="49">
        <v>4</v>
      </c>
      <c r="AN34" s="49">
        <v>5</v>
      </c>
      <c r="AO34" s="49">
        <v>0</v>
      </c>
      <c r="AP34" s="124">
        <v>0</v>
      </c>
      <c r="AQ34" s="55">
        <v>0</v>
      </c>
      <c r="AR34" s="56">
        <v>2293</v>
      </c>
      <c r="AS34" s="56">
        <v>0</v>
      </c>
      <c r="AT34" s="56">
        <v>35</v>
      </c>
      <c r="AU34" s="56">
        <v>15</v>
      </c>
      <c r="AV34" s="56">
        <v>4</v>
      </c>
      <c r="AW34" s="57">
        <v>0</v>
      </c>
      <c r="AX34" s="57">
        <v>0</v>
      </c>
      <c r="AY34" s="57">
        <v>0</v>
      </c>
      <c r="AZ34" s="57">
        <v>0</v>
      </c>
      <c r="BA34" s="56">
        <v>0</v>
      </c>
      <c r="BB34" s="56">
        <v>3580</v>
      </c>
      <c r="BC34" s="56">
        <v>0</v>
      </c>
      <c r="BD34" s="56"/>
      <c r="BE34" s="58">
        <v>17</v>
      </c>
      <c r="BF34" s="55">
        <v>0</v>
      </c>
      <c r="BG34" s="56">
        <v>1858</v>
      </c>
      <c r="BH34" s="56">
        <v>0</v>
      </c>
      <c r="BI34" s="56">
        <v>27</v>
      </c>
      <c r="BJ34" s="56">
        <v>95</v>
      </c>
      <c r="BK34" s="56">
        <v>13</v>
      </c>
      <c r="BL34" s="57">
        <v>0</v>
      </c>
      <c r="BM34" s="57">
        <v>0</v>
      </c>
      <c r="BN34" s="57">
        <v>0</v>
      </c>
      <c r="BO34" s="57">
        <v>0</v>
      </c>
      <c r="BP34" s="56">
        <v>0</v>
      </c>
      <c r="BQ34" s="56">
        <v>4071</v>
      </c>
      <c r="BR34" s="56">
        <v>0</v>
      </c>
      <c r="BS34" s="56"/>
      <c r="BT34" s="58">
        <v>25</v>
      </c>
      <c r="BU34" s="55">
        <v>212</v>
      </c>
      <c r="BV34" s="56">
        <v>2324</v>
      </c>
      <c r="BW34" s="56">
        <v>0</v>
      </c>
      <c r="BX34" s="56">
        <v>18</v>
      </c>
      <c r="BY34" s="56">
        <v>51</v>
      </c>
      <c r="BZ34" s="56">
        <v>10</v>
      </c>
      <c r="CA34" s="57">
        <v>4.2</v>
      </c>
      <c r="CB34" s="57">
        <v>56.4</v>
      </c>
      <c r="CC34" s="57">
        <v>2.65</v>
      </c>
      <c r="CD34" s="57">
        <v>36.799999999999997</v>
      </c>
      <c r="CE34" s="56">
        <v>49</v>
      </c>
      <c r="CF34" s="56">
        <v>3956</v>
      </c>
      <c r="CG34" s="56">
        <v>30</v>
      </c>
      <c r="CH34" s="56"/>
      <c r="CI34" s="58">
        <v>18</v>
      </c>
      <c r="CJ34" s="55">
        <v>581</v>
      </c>
      <c r="CK34" s="56">
        <v>787</v>
      </c>
      <c r="CL34" s="56">
        <v>4</v>
      </c>
      <c r="CM34" s="56">
        <v>24</v>
      </c>
      <c r="CN34" s="56">
        <v>85</v>
      </c>
      <c r="CO34" s="56">
        <v>23</v>
      </c>
      <c r="CP34" s="57">
        <v>6.8</v>
      </c>
      <c r="CQ34" s="57">
        <v>106.1</v>
      </c>
      <c r="CR34" s="57">
        <v>4.1500000000000004</v>
      </c>
      <c r="CS34" s="57">
        <v>46.3</v>
      </c>
      <c r="CT34" s="56">
        <v>14</v>
      </c>
      <c r="CU34" s="56">
        <v>617</v>
      </c>
      <c r="CV34" s="56">
        <v>5</v>
      </c>
      <c r="CW34" s="56"/>
      <c r="CX34" s="58">
        <v>5</v>
      </c>
      <c r="CY34" s="55">
        <v>674</v>
      </c>
      <c r="CZ34" s="56">
        <v>1225</v>
      </c>
      <c r="DA34" s="56">
        <v>6</v>
      </c>
      <c r="DB34" s="56">
        <v>11</v>
      </c>
      <c r="DC34" s="56">
        <v>128</v>
      </c>
      <c r="DD34" s="56">
        <v>36</v>
      </c>
      <c r="DE34" s="57">
        <v>5.3</v>
      </c>
      <c r="DF34" s="57">
        <v>95.6</v>
      </c>
      <c r="DG34" s="57">
        <v>3.3</v>
      </c>
      <c r="DH34" s="57">
        <v>37.799999999999997</v>
      </c>
      <c r="DI34" s="56">
        <v>78</v>
      </c>
      <c r="DJ34" s="56">
        <v>3182</v>
      </c>
      <c r="DK34" s="56">
        <v>10</v>
      </c>
      <c r="DL34" s="56"/>
      <c r="DM34" s="58">
        <v>20</v>
      </c>
    </row>
    <row r="35" spans="1:117" ht="15.75" customHeight="1" x14ac:dyDescent="0.2">
      <c r="A35" s="60">
        <v>33</v>
      </c>
      <c r="B35" s="62" t="s">
        <v>372</v>
      </c>
      <c r="C35" s="132">
        <v>1.5277777777777777</v>
      </c>
      <c r="D35" s="133" t="s">
        <v>430</v>
      </c>
      <c r="E35" s="66">
        <v>5</v>
      </c>
      <c r="F35" s="134">
        <v>36388</v>
      </c>
      <c r="G35" s="135">
        <v>25.712328767123289</v>
      </c>
      <c r="H35" s="68" t="s">
        <v>400</v>
      </c>
      <c r="I35" s="135">
        <v>22.715068493150685</v>
      </c>
      <c r="J35" s="136">
        <v>68</v>
      </c>
      <c r="K35" s="136">
        <v>194</v>
      </c>
      <c r="L35" s="136">
        <v>4.6500000000000004</v>
      </c>
      <c r="M35" s="69">
        <v>0</v>
      </c>
      <c r="N35" s="138">
        <v>0</v>
      </c>
      <c r="O35" s="139">
        <v>0</v>
      </c>
      <c r="P35" s="139">
        <v>0.22183737423717631</v>
      </c>
      <c r="Q35" s="139">
        <v>0.13321799307958476</v>
      </c>
      <c r="R35" s="139">
        <v>8.0930703085483058E-2</v>
      </c>
      <c r="S35" s="71">
        <v>0.15138403866132968</v>
      </c>
      <c r="T35" s="71">
        <v>0.12867643286213024</v>
      </c>
      <c r="U35" s="71">
        <v>4.0046430644225188E-2</v>
      </c>
      <c r="V35" s="71">
        <v>1.8398967075532603E-2</v>
      </c>
      <c r="W35" s="71">
        <v>2.9222698859878896E-2</v>
      </c>
      <c r="X35" s="72">
        <v>2.4839294030897061E-2</v>
      </c>
      <c r="Y35" s="73">
        <v>20.054794520547944</v>
      </c>
      <c r="Z35" s="165">
        <v>82.988882016372074</v>
      </c>
      <c r="AA35" s="74">
        <v>29.494377162629757</v>
      </c>
      <c r="AB35" s="74">
        <v>0.16455696202531644</v>
      </c>
      <c r="AC35" s="74">
        <v>5.4</v>
      </c>
      <c r="AD35" s="74">
        <v>49.1</v>
      </c>
      <c r="AE35" s="74">
        <v>3.08</v>
      </c>
      <c r="AF35" s="75">
        <v>40.799999999999997</v>
      </c>
      <c r="AG35" s="140">
        <v>1</v>
      </c>
      <c r="AH35" s="78">
        <v>2</v>
      </c>
      <c r="AI35" s="78">
        <v>4</v>
      </c>
      <c r="AJ35" s="78">
        <v>0</v>
      </c>
      <c r="AK35" s="78">
        <v>2</v>
      </c>
      <c r="AL35" s="78">
        <v>1</v>
      </c>
      <c r="AM35" s="78">
        <v>0</v>
      </c>
      <c r="AN35" s="78">
        <v>0</v>
      </c>
      <c r="AO35" s="78">
        <v>0</v>
      </c>
      <c r="AP35" s="141">
        <v>0</v>
      </c>
      <c r="AQ35" s="80">
        <v>0</v>
      </c>
      <c r="AR35" s="81">
        <v>2293</v>
      </c>
      <c r="AS35" s="81">
        <v>0</v>
      </c>
      <c r="AT35" s="81">
        <v>35</v>
      </c>
      <c r="AU35" s="81">
        <v>0</v>
      </c>
      <c r="AV35" s="81">
        <v>0</v>
      </c>
      <c r="AW35" s="82">
        <v>0</v>
      </c>
      <c r="AX35" s="82">
        <v>0</v>
      </c>
      <c r="AY35" s="82">
        <v>0</v>
      </c>
      <c r="AZ35" s="82">
        <v>0</v>
      </c>
      <c r="BA35" s="81">
        <v>0</v>
      </c>
      <c r="BB35" s="81">
        <v>3580</v>
      </c>
      <c r="BC35" s="81">
        <v>0</v>
      </c>
      <c r="BD35" s="81"/>
      <c r="BE35" s="83">
        <v>17</v>
      </c>
      <c r="BF35" s="80">
        <v>0</v>
      </c>
      <c r="BG35" s="81">
        <v>1858</v>
      </c>
      <c r="BH35" s="81">
        <v>0</v>
      </c>
      <c r="BI35" s="81">
        <v>27</v>
      </c>
      <c r="BJ35" s="81">
        <v>202</v>
      </c>
      <c r="BK35" s="81">
        <v>30</v>
      </c>
      <c r="BL35" s="82">
        <v>0</v>
      </c>
      <c r="BM35" s="82">
        <v>0</v>
      </c>
      <c r="BN35" s="82">
        <v>0</v>
      </c>
      <c r="BO35" s="82">
        <v>0</v>
      </c>
      <c r="BP35" s="81">
        <v>0</v>
      </c>
      <c r="BQ35" s="81">
        <v>4071</v>
      </c>
      <c r="BR35" s="81">
        <v>0</v>
      </c>
      <c r="BS35" s="81"/>
      <c r="BT35" s="83">
        <v>25</v>
      </c>
      <c r="BU35" s="80">
        <v>1220</v>
      </c>
      <c r="BV35" s="81">
        <v>2448</v>
      </c>
      <c r="BW35" s="81">
        <v>8</v>
      </c>
      <c r="BX35" s="81">
        <v>19</v>
      </c>
      <c r="BY35" s="81">
        <v>197</v>
      </c>
      <c r="BZ35" s="81">
        <v>39</v>
      </c>
      <c r="CA35" s="82">
        <v>6.2</v>
      </c>
      <c r="CB35" s="82">
        <v>80.900000000000006</v>
      </c>
      <c r="CC35" s="82">
        <v>4.07</v>
      </c>
      <c r="CD35" s="82">
        <v>41.2</v>
      </c>
      <c r="CE35" s="81">
        <v>125</v>
      </c>
      <c r="CF35" s="81">
        <v>3615</v>
      </c>
      <c r="CG35" s="81">
        <v>35</v>
      </c>
      <c r="CH35" s="81"/>
      <c r="CI35" s="83">
        <v>19</v>
      </c>
      <c r="CJ35" s="80">
        <v>316</v>
      </c>
      <c r="CK35" s="81">
        <v>1167</v>
      </c>
      <c r="CL35" s="81">
        <v>3</v>
      </c>
      <c r="CM35" s="81">
        <v>13</v>
      </c>
      <c r="CN35" s="81">
        <v>66</v>
      </c>
      <c r="CO35" s="81">
        <v>11</v>
      </c>
      <c r="CP35" s="82">
        <v>4.8</v>
      </c>
      <c r="CQ35" s="82">
        <v>49.1</v>
      </c>
      <c r="CR35" s="82">
        <v>2.98</v>
      </c>
      <c r="CS35" s="82">
        <v>40.799999999999997</v>
      </c>
      <c r="CT35" s="81">
        <v>69</v>
      </c>
      <c r="CU35" s="81">
        <v>1723</v>
      </c>
      <c r="CV35" s="81">
        <v>7</v>
      </c>
      <c r="CW35" s="81"/>
      <c r="CX35" s="83">
        <v>15</v>
      </c>
      <c r="CY35" s="80">
        <v>423</v>
      </c>
      <c r="CZ35" s="81">
        <v>2833</v>
      </c>
      <c r="DA35" s="81">
        <v>7</v>
      </c>
      <c r="DB35" s="81">
        <v>36</v>
      </c>
      <c r="DC35" s="81">
        <v>79</v>
      </c>
      <c r="DD35" s="81">
        <v>13</v>
      </c>
      <c r="DE35" s="82">
        <v>5.4</v>
      </c>
      <c r="DF35" s="82">
        <v>46.5</v>
      </c>
      <c r="DG35" s="82">
        <v>3.08</v>
      </c>
      <c r="DH35" s="82">
        <v>25.8</v>
      </c>
      <c r="DI35" s="81">
        <v>57</v>
      </c>
      <c r="DJ35" s="81">
        <v>3098</v>
      </c>
      <c r="DK35" s="81">
        <v>7</v>
      </c>
      <c r="DL35" s="81"/>
      <c r="DM35" s="83">
        <v>20</v>
      </c>
    </row>
    <row r="36" spans="1:117" ht="15.75" customHeight="1" x14ac:dyDescent="0.2"/>
    <row r="37" spans="1:117" ht="15.75" customHeight="1" x14ac:dyDescent="0.2"/>
    <row r="38" spans="1:117" ht="15.75" customHeight="1" x14ac:dyDescent="0.2"/>
    <row r="39" spans="1:117" ht="15.75" customHeight="1" x14ac:dyDescent="0.2"/>
    <row r="40" spans="1:117" ht="15.75" customHeight="1" x14ac:dyDescent="0.2"/>
    <row r="41" spans="1:117" ht="15.75" customHeight="1" x14ac:dyDescent="0.2"/>
    <row r="42" spans="1:117" ht="15.75" customHeight="1" x14ac:dyDescent="0.2"/>
    <row r="43" spans="1:117" ht="15.75" customHeight="1" x14ac:dyDescent="0.2"/>
    <row r="44" spans="1:117" ht="15.75" customHeight="1" x14ac:dyDescent="0.2"/>
    <row r="45" spans="1:117" ht="15.75" customHeight="1" x14ac:dyDescent="0.2"/>
    <row r="46" spans="1:117" ht="15.75" customHeight="1" x14ac:dyDescent="0.2"/>
    <row r="47" spans="1:117" ht="15.75" customHeight="1" x14ac:dyDescent="0.2"/>
    <row r="48" spans="1:11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DM2" xr:uid="{00000000-0009-0000-0000-00000A000000}"/>
  <mergeCells count="10">
    <mergeCell ref="BU1:CI1"/>
    <mergeCell ref="CJ1:CX1"/>
    <mergeCell ref="CY1:DM1"/>
    <mergeCell ref="A1:C1"/>
    <mergeCell ref="D1:M1"/>
    <mergeCell ref="N1:X1"/>
    <mergeCell ref="Y1:AF1"/>
    <mergeCell ref="AG1:AP1"/>
    <mergeCell ref="AQ1:BE1"/>
    <mergeCell ref="BF1:BT1"/>
  </mergeCells>
  <conditionalFormatting sqref="B3:B35">
    <cfRule type="expression" dxfId="54" priority="1" stopIfTrue="1">
      <formula>C3&gt;=13</formula>
    </cfRule>
    <cfRule type="expression" dxfId="53" priority="2">
      <formula>AND(C3&gt;=12,C3&lt;13)</formula>
    </cfRule>
    <cfRule type="expression" dxfId="52" priority="3" stopIfTrue="1">
      <formula>AND(C3&gt;=11,C3&lt;12)</formula>
    </cfRule>
    <cfRule type="expression" dxfId="51" priority="4">
      <formula>AND(C3&gt;=9,C3&lt;11)</formula>
    </cfRule>
    <cfRule type="expression" dxfId="50" priority="5">
      <formula>AND(C3&gt;=7,C3&lt;9)</formula>
    </cfRule>
    <cfRule type="expression" dxfId="49" priority="6" stopIfTrue="1">
      <formula>AND(C3&gt;=6,C3&lt;7)</formula>
    </cfRule>
    <cfRule type="expression" dxfId="48" priority="7" stopIfTrue="1">
      <formula>AND(C3&gt;=5,C3&lt;6)</formula>
    </cfRule>
    <cfRule type="expression" dxfId="47" priority="8">
      <formula>C3&lt;5</formula>
    </cfRule>
  </conditionalFormatting>
  <conditionalFormatting sqref="C3:C3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35">
    <cfRule type="containsText" dxfId="46" priority="10" operator="containsText" text="SR">
      <formula>NOT(ISERROR(SEARCH(("SR"),(H3))))</formula>
    </cfRule>
  </conditionalFormatting>
  <conditionalFormatting sqref="N3:R35">
    <cfRule type="cellIs" dxfId="45" priority="11" stopIfTrue="1" operator="between">
      <formula>0.15</formula>
      <formula>0.199</formula>
    </cfRule>
    <cfRule type="cellIs" dxfId="44" priority="12" operator="equal">
      <formula>0</formula>
    </cfRule>
    <cfRule type="colorScale" priority="13">
      <colorScale>
        <cfvo type="formula" val="0.14999"/>
        <cfvo type="formula" val="0.15"/>
        <cfvo type="formula" val="0.4"/>
        <color rgb="FFFACACA"/>
        <color rgb="FFC0E399"/>
        <color rgb="FF63BE7B"/>
      </colorScale>
    </cfRule>
  </conditionalFormatting>
  <conditionalFormatting sqref="S3:S35">
    <cfRule type="colorScale" priority="14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T3:T35">
    <cfRule type="colorScale" priority="15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U3:V3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3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3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S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32" sqref="I32"/>
    </sheetView>
  </sheetViews>
  <sheetFormatPr baseColWidth="10" defaultColWidth="14.5" defaultRowHeight="15" customHeight="1" x14ac:dyDescent="0.2"/>
  <cols>
    <col min="1" max="1" width="8.5" customWidth="1"/>
    <col min="2" max="2" width="23.1640625" customWidth="1"/>
    <col min="3" max="3" width="12" customWidth="1"/>
    <col min="4" max="4" width="14.5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0" customWidth="1"/>
    <col min="11" max="11" width="10.5" customWidth="1"/>
    <col min="12" max="12" width="11.33203125" customWidth="1"/>
    <col min="13" max="13" width="12.5" customWidth="1"/>
    <col min="14" max="20" width="9.83203125" customWidth="1"/>
    <col min="21" max="22" width="11" customWidth="1"/>
    <col min="23" max="23" width="10" customWidth="1"/>
    <col min="24" max="24" width="11" customWidth="1"/>
    <col min="25" max="25" width="9.33203125" customWidth="1"/>
    <col min="26" max="26" width="9.5" customWidth="1"/>
    <col min="27" max="27" width="7.6640625" customWidth="1"/>
    <col min="28" max="28" width="10.1640625" customWidth="1"/>
    <col min="29" max="29" width="7.33203125" customWidth="1"/>
    <col min="30" max="30" width="7.5" customWidth="1"/>
    <col min="31" max="31" width="9.83203125" customWidth="1"/>
    <col min="32" max="32" width="11.5" customWidth="1"/>
    <col min="33" max="33" width="10.83203125" customWidth="1"/>
    <col min="34" max="34" width="11" customWidth="1"/>
    <col min="35" max="35" width="10.33203125" customWidth="1"/>
    <col min="36" max="36" width="10.5" customWidth="1"/>
    <col min="37" max="37" width="10.1640625" customWidth="1"/>
    <col min="38" max="39" width="8.5" customWidth="1"/>
    <col min="40" max="40" width="10.83203125" customWidth="1"/>
    <col min="41" max="41" width="7.6640625" customWidth="1"/>
    <col min="42" max="42" width="9.5" customWidth="1"/>
    <col min="43" max="43" width="12" customWidth="1"/>
    <col min="44" max="44" width="12.6640625" customWidth="1"/>
    <col min="45" max="45" width="12.33203125" customWidth="1"/>
    <col min="46" max="46" width="12.1640625" customWidth="1"/>
    <col min="47" max="47" width="6.6640625" customWidth="1"/>
    <col min="48" max="48" width="8" customWidth="1"/>
    <col min="49" max="49" width="7.33203125" customWidth="1"/>
    <col min="50" max="50" width="8.1640625" customWidth="1"/>
    <col min="51" max="51" width="9.83203125" customWidth="1"/>
    <col min="52" max="52" width="11.5" customWidth="1"/>
    <col min="53" max="53" width="10.83203125" customWidth="1"/>
    <col min="54" max="54" width="12.6640625" customWidth="1"/>
    <col min="55" max="55" width="8.1640625" customWidth="1"/>
    <col min="56" max="56" width="11.33203125" customWidth="1"/>
    <col min="57" max="57" width="13" customWidth="1"/>
    <col min="58" max="58" width="12" customWidth="1"/>
    <col min="59" max="59" width="12.6640625" customWidth="1"/>
    <col min="60" max="60" width="12.33203125" customWidth="1"/>
    <col min="61" max="61" width="12.1640625" customWidth="1"/>
    <col min="62" max="62" width="6.6640625" customWidth="1"/>
    <col min="63" max="63" width="8" customWidth="1"/>
    <col min="64" max="64" width="7.33203125" customWidth="1"/>
    <col min="65" max="65" width="7.5" customWidth="1"/>
    <col min="66" max="66" width="9.83203125" customWidth="1"/>
    <col min="67" max="67" width="11.5" customWidth="1"/>
    <col min="68" max="68" width="10.83203125" customWidth="1"/>
    <col min="69" max="69" width="12.6640625" customWidth="1"/>
    <col min="70" max="70" width="8.1640625" customWidth="1"/>
    <col min="71" max="71" width="11.33203125" customWidth="1"/>
    <col min="72" max="72" width="13" customWidth="1"/>
    <col min="73" max="73" width="12" customWidth="1"/>
    <col min="74" max="74" width="12.6640625" customWidth="1"/>
    <col min="75" max="75" width="12.33203125" customWidth="1"/>
    <col min="76" max="76" width="12.1640625" customWidth="1"/>
    <col min="77" max="77" width="6.6640625" customWidth="1"/>
    <col min="78" max="78" width="8" customWidth="1"/>
    <col min="79" max="79" width="7.33203125" customWidth="1"/>
    <col min="80" max="80" width="7.5" customWidth="1"/>
    <col min="81" max="81" width="9.83203125" customWidth="1"/>
    <col min="82" max="82" width="11.5" customWidth="1"/>
    <col min="83" max="83" width="10.83203125" customWidth="1"/>
    <col min="84" max="84" width="12.6640625" customWidth="1"/>
    <col min="85" max="85" width="8.1640625" customWidth="1"/>
    <col min="86" max="86" width="11.33203125" customWidth="1"/>
    <col min="87" max="87" width="13" customWidth="1"/>
    <col min="88" max="88" width="12" customWidth="1"/>
    <col min="89" max="89" width="12.6640625" customWidth="1"/>
    <col min="90" max="90" width="12.33203125" customWidth="1"/>
    <col min="91" max="91" width="12.1640625" customWidth="1"/>
    <col min="92" max="92" width="6.6640625" customWidth="1"/>
    <col min="93" max="93" width="8" customWidth="1"/>
    <col min="94" max="94" width="7.33203125" customWidth="1"/>
    <col min="95" max="95" width="7.5" customWidth="1"/>
    <col min="96" max="96" width="9.83203125" customWidth="1"/>
    <col min="97" max="97" width="11.5" customWidth="1"/>
    <col min="98" max="98" width="10.83203125" customWidth="1"/>
    <col min="99" max="99" width="12.6640625" customWidth="1"/>
    <col min="100" max="100" width="8.1640625" customWidth="1"/>
    <col min="101" max="101" width="11.33203125" customWidth="1"/>
    <col min="102" max="102" width="13" customWidth="1"/>
    <col min="103" max="103" width="12" customWidth="1"/>
    <col min="104" max="104" width="12.6640625" customWidth="1"/>
    <col min="105" max="105" width="12.33203125" customWidth="1"/>
    <col min="106" max="106" width="12.1640625" customWidth="1"/>
    <col min="107" max="107" width="6.6640625" customWidth="1"/>
    <col min="108" max="108" width="8" customWidth="1"/>
    <col min="109" max="109" width="7.33203125" customWidth="1"/>
    <col min="110" max="110" width="7.5" customWidth="1"/>
    <col min="111" max="111" width="9.83203125" customWidth="1"/>
    <col min="112" max="112" width="11.5" customWidth="1"/>
    <col min="113" max="113" width="10.83203125" customWidth="1"/>
    <col min="114" max="114" width="12.6640625" customWidth="1"/>
    <col min="115" max="115" width="8.1640625" customWidth="1"/>
    <col min="116" max="116" width="11.33203125" customWidth="1"/>
    <col min="117" max="117" width="13" customWidth="1"/>
    <col min="118" max="118" width="4.5" customWidth="1"/>
    <col min="119" max="119" width="3.5" customWidth="1"/>
    <col min="120" max="120" width="16.5" customWidth="1"/>
    <col min="121" max="121" width="11" customWidth="1"/>
    <col min="122" max="122" width="14.5" customWidth="1"/>
    <col min="123" max="123" width="10.5" customWidth="1"/>
  </cols>
  <sheetData>
    <row r="1" spans="1:123" x14ac:dyDescent="0.2">
      <c r="A1" s="214"/>
      <c r="B1" s="205"/>
      <c r="C1" s="206"/>
      <c r="D1" s="207" t="s">
        <v>156</v>
      </c>
      <c r="E1" s="205"/>
      <c r="F1" s="205"/>
      <c r="G1" s="205"/>
      <c r="H1" s="205"/>
      <c r="I1" s="205"/>
      <c r="J1" s="205"/>
      <c r="K1" s="205"/>
      <c r="L1" s="205"/>
      <c r="M1" s="206"/>
      <c r="N1" s="208" t="s">
        <v>157</v>
      </c>
      <c r="O1" s="205"/>
      <c r="P1" s="205"/>
      <c r="Q1" s="205"/>
      <c r="R1" s="205"/>
      <c r="S1" s="205"/>
      <c r="T1" s="205"/>
      <c r="U1" s="205"/>
      <c r="V1" s="205"/>
      <c r="W1" s="205"/>
      <c r="X1" s="206"/>
      <c r="Y1" s="209" t="s">
        <v>158</v>
      </c>
      <c r="Z1" s="205"/>
      <c r="AA1" s="205"/>
      <c r="AB1" s="205"/>
      <c r="AC1" s="205"/>
      <c r="AD1" s="205"/>
      <c r="AE1" s="205"/>
      <c r="AF1" s="206"/>
      <c r="AG1" s="210" t="s">
        <v>159</v>
      </c>
      <c r="AH1" s="205"/>
      <c r="AI1" s="205"/>
      <c r="AJ1" s="205"/>
      <c r="AK1" s="205"/>
      <c r="AL1" s="205"/>
      <c r="AM1" s="205"/>
      <c r="AN1" s="205"/>
      <c r="AO1" s="205"/>
      <c r="AP1" s="206"/>
      <c r="AQ1" s="201" t="s">
        <v>448</v>
      </c>
      <c r="AR1" s="202"/>
      <c r="AS1" s="202"/>
      <c r="AT1" s="202"/>
      <c r="AU1" s="202"/>
      <c r="AV1" s="202"/>
      <c r="AW1" s="202"/>
      <c r="AX1" s="202"/>
      <c r="AY1" s="202"/>
      <c r="AZ1" s="202"/>
      <c r="BA1" s="202"/>
      <c r="BB1" s="202"/>
      <c r="BC1" s="202"/>
      <c r="BD1" s="202"/>
      <c r="BE1" s="203"/>
      <c r="BF1" s="201" t="s">
        <v>462</v>
      </c>
      <c r="BG1" s="202"/>
      <c r="BH1" s="202"/>
      <c r="BI1" s="202"/>
      <c r="BJ1" s="202"/>
      <c r="BK1" s="202"/>
      <c r="BL1" s="202"/>
      <c r="BM1" s="202"/>
      <c r="BN1" s="202"/>
      <c r="BO1" s="202"/>
      <c r="BP1" s="202"/>
      <c r="BQ1" s="202"/>
      <c r="BR1" s="202"/>
      <c r="BS1" s="202"/>
      <c r="BT1" s="203"/>
      <c r="BU1" s="201" t="s">
        <v>472</v>
      </c>
      <c r="BV1" s="202"/>
      <c r="BW1" s="202"/>
      <c r="BX1" s="202"/>
      <c r="BY1" s="202"/>
      <c r="BZ1" s="202"/>
      <c r="CA1" s="202"/>
      <c r="CB1" s="202"/>
      <c r="CC1" s="202"/>
      <c r="CD1" s="202"/>
      <c r="CE1" s="202"/>
      <c r="CF1" s="202"/>
      <c r="CG1" s="202"/>
      <c r="CH1" s="202"/>
      <c r="CI1" s="203"/>
      <c r="CJ1" s="201" t="s">
        <v>481</v>
      </c>
      <c r="CK1" s="202"/>
      <c r="CL1" s="202"/>
      <c r="CM1" s="202"/>
      <c r="CN1" s="202"/>
      <c r="CO1" s="202"/>
      <c r="CP1" s="202"/>
      <c r="CQ1" s="202"/>
      <c r="CR1" s="202"/>
      <c r="CS1" s="202"/>
      <c r="CT1" s="202"/>
      <c r="CU1" s="202"/>
      <c r="CV1" s="202"/>
      <c r="CW1" s="202"/>
      <c r="CX1" s="203"/>
      <c r="CY1" s="201" t="s">
        <v>486</v>
      </c>
      <c r="CZ1" s="202"/>
      <c r="DA1" s="202"/>
      <c r="DB1" s="202"/>
      <c r="DC1" s="202"/>
      <c r="DD1" s="202"/>
      <c r="DE1" s="202"/>
      <c r="DF1" s="202"/>
      <c r="DG1" s="202"/>
      <c r="DH1" s="202"/>
      <c r="DI1" s="202"/>
      <c r="DJ1" s="202"/>
      <c r="DK1" s="202"/>
      <c r="DL1" s="202"/>
      <c r="DM1" s="203"/>
    </row>
    <row r="2" spans="1:123" x14ac:dyDescent="0.2">
      <c r="A2" s="15" t="s">
        <v>56</v>
      </c>
      <c r="B2" s="16" t="s">
        <v>58</v>
      </c>
      <c r="C2" s="17" t="s">
        <v>2</v>
      </c>
      <c r="D2" s="115" t="s">
        <v>168</v>
      </c>
      <c r="E2" s="19" t="s">
        <v>24</v>
      </c>
      <c r="F2" s="19" t="s">
        <v>28</v>
      </c>
      <c r="G2" s="19" t="s">
        <v>30</v>
      </c>
      <c r="H2" s="19" t="s">
        <v>57</v>
      </c>
      <c r="I2" s="19" t="s">
        <v>34</v>
      </c>
      <c r="J2" s="19" t="s">
        <v>170</v>
      </c>
      <c r="K2" s="19" t="s">
        <v>171</v>
      </c>
      <c r="L2" s="19" t="s">
        <v>172</v>
      </c>
      <c r="M2" s="20" t="s">
        <v>22</v>
      </c>
      <c r="N2" s="21" t="s">
        <v>36</v>
      </c>
      <c r="O2" s="22" t="s">
        <v>38</v>
      </c>
      <c r="P2" s="22" t="s">
        <v>40</v>
      </c>
      <c r="Q2" s="22" t="s">
        <v>42</v>
      </c>
      <c r="R2" s="22" t="s">
        <v>44</v>
      </c>
      <c r="S2" s="22" t="s">
        <v>18</v>
      </c>
      <c r="T2" s="22" t="s">
        <v>20</v>
      </c>
      <c r="U2" s="22" t="s">
        <v>173</v>
      </c>
      <c r="V2" s="22" t="s">
        <v>174</v>
      </c>
      <c r="W2" s="22" t="s">
        <v>175</v>
      </c>
      <c r="X2" s="23" t="s">
        <v>176</v>
      </c>
      <c r="Y2" s="24" t="s">
        <v>177</v>
      </c>
      <c r="Z2" s="25" t="s">
        <v>178</v>
      </c>
      <c r="AA2" s="25" t="s">
        <v>179</v>
      </c>
      <c r="AB2" s="25" t="s">
        <v>180</v>
      </c>
      <c r="AC2" s="25" t="s">
        <v>8</v>
      </c>
      <c r="AD2" s="25" t="s">
        <v>12</v>
      </c>
      <c r="AE2" s="25" t="s">
        <v>10</v>
      </c>
      <c r="AF2" s="26" t="s">
        <v>14</v>
      </c>
      <c r="AG2" s="27" t="s">
        <v>183</v>
      </c>
      <c r="AH2" s="28" t="s">
        <v>176</v>
      </c>
      <c r="AI2" s="28" t="s">
        <v>185</v>
      </c>
      <c r="AJ2" s="28" t="s">
        <v>186</v>
      </c>
      <c r="AK2" s="28" t="s">
        <v>180</v>
      </c>
      <c r="AL2" s="28" t="s">
        <v>187</v>
      </c>
      <c r="AM2" s="28" t="s">
        <v>188</v>
      </c>
      <c r="AN2" s="28" t="s">
        <v>189</v>
      </c>
      <c r="AO2" s="28" t="s">
        <v>26</v>
      </c>
      <c r="AP2" s="29" t="s">
        <v>16</v>
      </c>
      <c r="AQ2" s="30" t="s">
        <v>190</v>
      </c>
      <c r="AR2" s="31" t="s">
        <v>191</v>
      </c>
      <c r="AS2" s="31" t="s">
        <v>192</v>
      </c>
      <c r="AT2" s="31" t="s">
        <v>193</v>
      </c>
      <c r="AU2" s="31" t="s">
        <v>194</v>
      </c>
      <c r="AV2" s="31" t="s">
        <v>195</v>
      </c>
      <c r="AW2" s="31" t="s">
        <v>8</v>
      </c>
      <c r="AX2" s="31" t="s">
        <v>12</v>
      </c>
      <c r="AY2" s="31" t="s">
        <v>10</v>
      </c>
      <c r="AZ2" s="31" t="s">
        <v>14</v>
      </c>
      <c r="BA2" s="31" t="s">
        <v>196</v>
      </c>
      <c r="BB2" s="31" t="s">
        <v>191</v>
      </c>
      <c r="BC2" s="31" t="s">
        <v>197</v>
      </c>
      <c r="BD2" s="31" t="s">
        <v>198</v>
      </c>
      <c r="BE2" s="32" t="s">
        <v>199</v>
      </c>
      <c r="BF2" s="30" t="s">
        <v>190</v>
      </c>
      <c r="BG2" s="31" t="s">
        <v>191</v>
      </c>
      <c r="BH2" s="31" t="s">
        <v>192</v>
      </c>
      <c r="BI2" s="31" t="s">
        <v>193</v>
      </c>
      <c r="BJ2" s="31" t="s">
        <v>194</v>
      </c>
      <c r="BK2" s="31" t="s">
        <v>195</v>
      </c>
      <c r="BL2" s="31" t="s">
        <v>8</v>
      </c>
      <c r="BM2" s="31" t="s">
        <v>12</v>
      </c>
      <c r="BN2" s="31" t="s">
        <v>10</v>
      </c>
      <c r="BO2" s="31" t="s">
        <v>14</v>
      </c>
      <c r="BP2" s="31" t="s">
        <v>196</v>
      </c>
      <c r="BQ2" s="31" t="s">
        <v>191</v>
      </c>
      <c r="BR2" s="31" t="s">
        <v>197</v>
      </c>
      <c r="BS2" s="31" t="s">
        <v>198</v>
      </c>
      <c r="BT2" s="32" t="s">
        <v>199</v>
      </c>
      <c r="BU2" s="30" t="s">
        <v>190</v>
      </c>
      <c r="BV2" s="31" t="s">
        <v>191</v>
      </c>
      <c r="BW2" s="31" t="s">
        <v>192</v>
      </c>
      <c r="BX2" s="31" t="s">
        <v>193</v>
      </c>
      <c r="BY2" s="31" t="s">
        <v>194</v>
      </c>
      <c r="BZ2" s="31" t="s">
        <v>195</v>
      </c>
      <c r="CA2" s="31" t="s">
        <v>8</v>
      </c>
      <c r="CB2" s="31" t="s">
        <v>12</v>
      </c>
      <c r="CC2" s="31" t="s">
        <v>10</v>
      </c>
      <c r="CD2" s="31" t="s">
        <v>14</v>
      </c>
      <c r="CE2" s="31" t="s">
        <v>196</v>
      </c>
      <c r="CF2" s="31" t="s">
        <v>191</v>
      </c>
      <c r="CG2" s="31" t="s">
        <v>197</v>
      </c>
      <c r="CH2" s="31" t="s">
        <v>198</v>
      </c>
      <c r="CI2" s="32" t="s">
        <v>199</v>
      </c>
      <c r="CJ2" s="30" t="s">
        <v>190</v>
      </c>
      <c r="CK2" s="31" t="s">
        <v>191</v>
      </c>
      <c r="CL2" s="31" t="s">
        <v>192</v>
      </c>
      <c r="CM2" s="31" t="s">
        <v>193</v>
      </c>
      <c r="CN2" s="31" t="s">
        <v>194</v>
      </c>
      <c r="CO2" s="31" t="s">
        <v>195</v>
      </c>
      <c r="CP2" s="31" t="s">
        <v>8</v>
      </c>
      <c r="CQ2" s="31" t="s">
        <v>12</v>
      </c>
      <c r="CR2" s="31" t="s">
        <v>10</v>
      </c>
      <c r="CS2" s="31" t="s">
        <v>14</v>
      </c>
      <c r="CT2" s="31" t="s">
        <v>196</v>
      </c>
      <c r="CU2" s="31" t="s">
        <v>191</v>
      </c>
      <c r="CV2" s="31" t="s">
        <v>197</v>
      </c>
      <c r="CW2" s="31" t="s">
        <v>198</v>
      </c>
      <c r="CX2" s="32" t="s">
        <v>199</v>
      </c>
      <c r="CY2" s="30" t="s">
        <v>190</v>
      </c>
      <c r="CZ2" s="31" t="s">
        <v>191</v>
      </c>
      <c r="DA2" s="31" t="s">
        <v>192</v>
      </c>
      <c r="DB2" s="31" t="s">
        <v>193</v>
      </c>
      <c r="DC2" s="31" t="s">
        <v>194</v>
      </c>
      <c r="DD2" s="31" t="s">
        <v>195</v>
      </c>
      <c r="DE2" s="31" t="s">
        <v>8</v>
      </c>
      <c r="DF2" s="31" t="s">
        <v>12</v>
      </c>
      <c r="DG2" s="31" t="s">
        <v>10</v>
      </c>
      <c r="DH2" s="31" t="s">
        <v>14</v>
      </c>
      <c r="DI2" s="31" t="s">
        <v>196</v>
      </c>
      <c r="DJ2" s="31" t="s">
        <v>191</v>
      </c>
      <c r="DK2" s="31" t="s">
        <v>197</v>
      </c>
      <c r="DL2" s="31" t="s">
        <v>198</v>
      </c>
      <c r="DM2" s="32" t="s">
        <v>199</v>
      </c>
      <c r="DN2" s="11"/>
      <c r="DO2" s="11"/>
      <c r="DP2" s="11" t="s">
        <v>380</v>
      </c>
      <c r="DQ2" s="11" t="s">
        <v>381</v>
      </c>
      <c r="DR2" s="7" t="s">
        <v>382</v>
      </c>
      <c r="DS2" s="11" t="s">
        <v>383</v>
      </c>
    </row>
    <row r="3" spans="1:123" x14ac:dyDescent="0.2">
      <c r="A3" s="33">
        <v>1</v>
      </c>
      <c r="B3" s="34" t="s">
        <v>211</v>
      </c>
      <c r="C3" s="116">
        <v>14.477777777777778</v>
      </c>
      <c r="D3" s="117" t="s">
        <v>402</v>
      </c>
      <c r="E3" s="37">
        <v>3</v>
      </c>
      <c r="F3" s="118">
        <v>37286</v>
      </c>
      <c r="G3" s="119">
        <v>23.252054794520546</v>
      </c>
      <c r="H3" s="39" t="s">
        <v>385</v>
      </c>
      <c r="I3" s="119">
        <v>21.252054794520546</v>
      </c>
      <c r="J3" s="120">
        <v>71</v>
      </c>
      <c r="K3" s="120">
        <v>215</v>
      </c>
      <c r="L3" s="120">
        <v>4.46</v>
      </c>
      <c r="M3" s="40">
        <v>8</v>
      </c>
      <c r="N3" s="121">
        <v>0</v>
      </c>
      <c r="O3" s="122">
        <v>0</v>
      </c>
      <c r="P3" s="122">
        <v>0.18952461085401767</v>
      </c>
      <c r="Q3" s="122">
        <v>0.27859525210908376</v>
      </c>
      <c r="R3" s="122">
        <v>0.33828796561604585</v>
      </c>
      <c r="S3" s="42">
        <v>0.33828796561604585</v>
      </c>
      <c r="T3" s="42">
        <v>0.30445916905444126</v>
      </c>
      <c r="U3" s="42">
        <v>0.10831792975970425</v>
      </c>
      <c r="V3" s="42">
        <v>0.10006373486297004</v>
      </c>
      <c r="W3" s="42">
        <v>0.10419083231133715</v>
      </c>
      <c r="X3" s="43">
        <v>9.3771749080203429E-2</v>
      </c>
      <c r="Y3" s="44">
        <v>18.597260273972601</v>
      </c>
      <c r="Z3" s="163">
        <v>108.67484282052182</v>
      </c>
      <c r="AA3" s="45">
        <v>29.983138266217022</v>
      </c>
      <c r="AB3" s="45">
        <v>0.40466926070038911</v>
      </c>
      <c r="AC3" s="45">
        <v>6.1</v>
      </c>
      <c r="AD3" s="45">
        <v>169.1</v>
      </c>
      <c r="AE3" s="45">
        <v>4.17</v>
      </c>
      <c r="AF3" s="46">
        <v>38.6</v>
      </c>
      <c r="AG3" s="123">
        <v>8</v>
      </c>
      <c r="AH3" s="49">
        <v>9</v>
      </c>
      <c r="AI3" s="49">
        <v>9</v>
      </c>
      <c r="AJ3" s="49">
        <v>9</v>
      </c>
      <c r="AK3" s="49">
        <v>10</v>
      </c>
      <c r="AL3" s="49">
        <v>3</v>
      </c>
      <c r="AM3" s="49">
        <v>8</v>
      </c>
      <c r="AN3" s="49">
        <v>6</v>
      </c>
      <c r="AO3" s="49">
        <v>10</v>
      </c>
      <c r="AP3" s="50">
        <v>1</v>
      </c>
      <c r="AQ3" s="51">
        <v>0</v>
      </c>
      <c r="AR3" s="52">
        <v>2143</v>
      </c>
      <c r="AS3" s="52">
        <v>0</v>
      </c>
      <c r="AT3" s="52">
        <v>24</v>
      </c>
      <c r="AU3" s="52">
        <v>0</v>
      </c>
      <c r="AV3" s="52">
        <v>0</v>
      </c>
      <c r="AW3" s="53">
        <v>0</v>
      </c>
      <c r="AX3" s="53">
        <v>0</v>
      </c>
      <c r="AY3" s="53">
        <v>0</v>
      </c>
      <c r="AZ3" s="53">
        <v>0</v>
      </c>
      <c r="BA3" s="52">
        <v>0</v>
      </c>
      <c r="BB3" s="52">
        <v>3615</v>
      </c>
      <c r="BC3" s="52">
        <v>0</v>
      </c>
      <c r="BD3" s="52"/>
      <c r="BE3" s="54">
        <v>28</v>
      </c>
      <c r="BF3" s="51">
        <v>0</v>
      </c>
      <c r="BG3" s="52">
        <v>2295</v>
      </c>
      <c r="BH3" s="52">
        <v>0</v>
      </c>
      <c r="BI3" s="52">
        <v>26</v>
      </c>
      <c r="BJ3" s="52">
        <v>0</v>
      </c>
      <c r="BK3" s="52">
        <v>0</v>
      </c>
      <c r="BL3" s="53">
        <v>0</v>
      </c>
      <c r="BM3" s="53">
        <v>0</v>
      </c>
      <c r="BN3" s="53">
        <v>0</v>
      </c>
      <c r="BO3" s="53">
        <v>0</v>
      </c>
      <c r="BP3" s="52">
        <v>0</v>
      </c>
      <c r="BQ3" s="52">
        <v>3761</v>
      </c>
      <c r="BR3" s="52">
        <v>0</v>
      </c>
      <c r="BS3" s="52"/>
      <c r="BT3" s="54">
        <v>32</v>
      </c>
      <c r="BU3" s="51">
        <v>705</v>
      </c>
      <c r="BV3" s="52">
        <v>1953</v>
      </c>
      <c r="BW3" s="52">
        <v>4</v>
      </c>
      <c r="BX3" s="52">
        <v>20</v>
      </c>
      <c r="BY3" s="52">
        <v>87</v>
      </c>
      <c r="BZ3" s="52">
        <v>29</v>
      </c>
      <c r="CA3" s="53">
        <v>8.1</v>
      </c>
      <c r="CB3" s="53">
        <v>197.1</v>
      </c>
      <c r="CC3" s="53">
        <v>6.09</v>
      </c>
      <c r="CD3" s="53">
        <v>64.3</v>
      </c>
      <c r="CE3" s="52">
        <v>196</v>
      </c>
      <c r="CF3" s="52">
        <v>2801</v>
      </c>
      <c r="CG3" s="52">
        <v>15</v>
      </c>
      <c r="CH3" s="52"/>
      <c r="CI3" s="54">
        <v>32</v>
      </c>
      <c r="CJ3" s="51">
        <v>1127</v>
      </c>
      <c r="CK3" s="52">
        <v>2392</v>
      </c>
      <c r="CL3" s="52">
        <v>11</v>
      </c>
      <c r="CM3" s="52">
        <v>25</v>
      </c>
      <c r="CN3" s="52">
        <v>195</v>
      </c>
      <c r="CO3" s="52">
        <v>79</v>
      </c>
      <c r="CP3" s="53">
        <v>5.8</v>
      </c>
      <c r="CQ3" s="53">
        <v>155.19999999999999</v>
      </c>
      <c r="CR3" s="53">
        <v>3.94</v>
      </c>
      <c r="CS3" s="53">
        <v>36.700000000000003</v>
      </c>
      <c r="CT3" s="52">
        <v>293</v>
      </c>
      <c r="CU3" s="52">
        <v>2705</v>
      </c>
      <c r="CV3" s="52">
        <v>26</v>
      </c>
      <c r="CW3" s="52"/>
      <c r="CX3" s="54">
        <v>29</v>
      </c>
      <c r="CY3" s="51">
        <v>1575</v>
      </c>
      <c r="CZ3" s="52">
        <v>2446</v>
      </c>
      <c r="DA3" s="52">
        <v>18</v>
      </c>
      <c r="DB3" s="52">
        <v>29</v>
      </c>
      <c r="DC3" s="52">
        <v>257</v>
      </c>
      <c r="DD3" s="52">
        <v>104</v>
      </c>
      <c r="DE3" s="53">
        <v>6.1</v>
      </c>
      <c r="DF3" s="53">
        <v>169.1</v>
      </c>
      <c r="DG3" s="53">
        <v>4.17</v>
      </c>
      <c r="DH3" s="53">
        <v>38.6</v>
      </c>
      <c r="DI3" s="52">
        <v>314</v>
      </c>
      <c r="DJ3" s="52">
        <v>3138</v>
      </c>
      <c r="DK3" s="52">
        <v>19</v>
      </c>
      <c r="DL3" s="52"/>
      <c r="DM3" s="54">
        <v>22</v>
      </c>
      <c r="DO3" s="11">
        <v>1</v>
      </c>
      <c r="DP3" s="42" t="s">
        <v>386</v>
      </c>
      <c r="DQ3" s="7">
        <v>1</v>
      </c>
      <c r="DR3" s="129">
        <v>43343</v>
      </c>
      <c r="DS3" s="127">
        <v>45043</v>
      </c>
    </row>
    <row r="4" spans="1:123" x14ac:dyDescent="0.2">
      <c r="A4" s="33">
        <v>2</v>
      </c>
      <c r="B4" s="34" t="s">
        <v>219</v>
      </c>
      <c r="C4" s="116">
        <v>12.222222222222221</v>
      </c>
      <c r="D4" s="117" t="s">
        <v>434</v>
      </c>
      <c r="E4" s="37">
        <v>1</v>
      </c>
      <c r="F4" s="118">
        <v>37335</v>
      </c>
      <c r="G4" s="119">
        <v>23.117808219178084</v>
      </c>
      <c r="H4" s="39" t="s">
        <v>385</v>
      </c>
      <c r="I4" s="119">
        <v>21.117808219178084</v>
      </c>
      <c r="J4" s="120">
        <v>69</v>
      </c>
      <c r="K4" s="120">
        <v>199</v>
      </c>
      <c r="L4" s="120">
        <v>4.3600000000000003</v>
      </c>
      <c r="M4" s="40">
        <v>12</v>
      </c>
      <c r="N4" s="121">
        <v>0</v>
      </c>
      <c r="O4" s="122">
        <v>0</v>
      </c>
      <c r="P4" s="122">
        <v>0.19697358296999232</v>
      </c>
      <c r="Q4" s="122">
        <v>0.27586206896551724</v>
      </c>
      <c r="R4" s="122">
        <v>0.22089648500483716</v>
      </c>
      <c r="S4" s="42">
        <v>0.2483792769851772</v>
      </c>
      <c r="T4" s="42">
        <v>0.2483792769851772</v>
      </c>
      <c r="U4" s="42">
        <v>0.19747899159663865</v>
      </c>
      <c r="V4" s="42">
        <v>0.12131147540983607</v>
      </c>
      <c r="W4" s="42">
        <v>0.15939523350323737</v>
      </c>
      <c r="X4" s="43">
        <v>0.15939523350323737</v>
      </c>
      <c r="Y4" s="44">
        <v>18.463013698630139</v>
      </c>
      <c r="Z4" s="163">
        <v>110.13798203279227</v>
      </c>
      <c r="AA4" s="45">
        <v>29.383952951060703</v>
      </c>
      <c r="AB4" s="45">
        <v>0.25165562913907286</v>
      </c>
      <c r="AC4" s="45">
        <v>6.1</v>
      </c>
      <c r="AD4" s="45">
        <v>99.1</v>
      </c>
      <c r="AE4" s="45">
        <v>3.39</v>
      </c>
      <c r="AF4" s="46">
        <v>52.7</v>
      </c>
      <c r="AG4" s="123">
        <v>6</v>
      </c>
      <c r="AH4" s="49">
        <v>10</v>
      </c>
      <c r="AI4" s="49">
        <v>9</v>
      </c>
      <c r="AJ4" s="49">
        <v>9</v>
      </c>
      <c r="AK4" s="49">
        <v>6</v>
      </c>
      <c r="AL4" s="49">
        <v>3</v>
      </c>
      <c r="AM4" s="49">
        <v>4</v>
      </c>
      <c r="AN4" s="49">
        <v>1</v>
      </c>
      <c r="AO4" s="49">
        <v>10</v>
      </c>
      <c r="AP4" s="50">
        <v>0.5</v>
      </c>
      <c r="AQ4" s="55">
        <v>0</v>
      </c>
      <c r="AR4" s="56">
        <v>4225</v>
      </c>
      <c r="AS4" s="56">
        <v>0</v>
      </c>
      <c r="AT4" s="56">
        <v>46</v>
      </c>
      <c r="AU4" s="56">
        <v>0</v>
      </c>
      <c r="AV4" s="56">
        <v>0</v>
      </c>
      <c r="AW4" s="57">
        <v>0</v>
      </c>
      <c r="AX4" s="57">
        <v>0</v>
      </c>
      <c r="AY4" s="57">
        <v>0</v>
      </c>
      <c r="AZ4" s="57">
        <v>0</v>
      </c>
      <c r="BA4" s="56">
        <v>0</v>
      </c>
      <c r="BB4" s="56">
        <v>1089</v>
      </c>
      <c r="BC4" s="56">
        <v>0</v>
      </c>
      <c r="BD4" s="56"/>
      <c r="BE4" s="58">
        <v>7</v>
      </c>
      <c r="BF4" s="55">
        <v>0</v>
      </c>
      <c r="BG4" s="56">
        <v>1829</v>
      </c>
      <c r="BH4" s="56">
        <v>0</v>
      </c>
      <c r="BI4" s="56">
        <v>12</v>
      </c>
      <c r="BJ4" s="56">
        <v>0</v>
      </c>
      <c r="BK4" s="56">
        <v>0</v>
      </c>
      <c r="BL4" s="57">
        <v>0</v>
      </c>
      <c r="BM4" s="57">
        <v>0</v>
      </c>
      <c r="BN4" s="57">
        <v>0</v>
      </c>
      <c r="BO4" s="57">
        <v>0</v>
      </c>
      <c r="BP4" s="56">
        <v>0</v>
      </c>
      <c r="BQ4" s="56">
        <v>1607</v>
      </c>
      <c r="BR4" s="56">
        <v>0</v>
      </c>
      <c r="BS4" s="56"/>
      <c r="BT4" s="58">
        <v>14</v>
      </c>
      <c r="BU4" s="55">
        <v>467</v>
      </c>
      <c r="BV4" s="56">
        <v>1908</v>
      </c>
      <c r="BW4" s="56">
        <v>4</v>
      </c>
      <c r="BX4" s="56">
        <v>18</v>
      </c>
      <c r="BY4" s="56">
        <v>89</v>
      </c>
      <c r="BZ4" s="56">
        <v>35</v>
      </c>
      <c r="CA4" s="57">
        <v>5.2</v>
      </c>
      <c r="CB4" s="57">
        <v>167.5</v>
      </c>
      <c r="CC4" s="57">
        <v>4.17</v>
      </c>
      <c r="CD4" s="57">
        <v>42.6</v>
      </c>
      <c r="CE4" s="56">
        <v>301</v>
      </c>
      <c r="CF4" s="56">
        <v>1991</v>
      </c>
      <c r="CG4" s="56">
        <v>23</v>
      </c>
      <c r="CH4" s="56"/>
      <c r="CI4" s="58">
        <v>14</v>
      </c>
      <c r="CJ4" s="55">
        <v>746</v>
      </c>
      <c r="CK4" s="56">
        <v>2028</v>
      </c>
      <c r="CL4" s="56">
        <v>4</v>
      </c>
      <c r="CM4" s="56">
        <v>15</v>
      </c>
      <c r="CN4" s="56">
        <v>143</v>
      </c>
      <c r="CO4" s="56">
        <v>34</v>
      </c>
      <c r="CP4" s="57">
        <v>5.2</v>
      </c>
      <c r="CQ4" s="57">
        <v>80.8</v>
      </c>
      <c r="CR4" s="57">
        <v>3.29</v>
      </c>
      <c r="CS4" s="57">
        <v>44.1</v>
      </c>
      <c r="CT4" s="56">
        <v>470</v>
      </c>
      <c r="CU4" s="56">
        <v>2380</v>
      </c>
      <c r="CV4" s="56">
        <v>36</v>
      </c>
      <c r="CW4" s="56"/>
      <c r="CX4" s="58">
        <v>18</v>
      </c>
      <c r="CY4" s="55">
        <v>926</v>
      </c>
      <c r="CZ4" s="56">
        <v>2542</v>
      </c>
      <c r="DA4" s="56">
        <v>7</v>
      </c>
      <c r="DB4" s="56">
        <v>26</v>
      </c>
      <c r="DC4" s="56">
        <v>151</v>
      </c>
      <c r="DD4" s="56">
        <v>38</v>
      </c>
      <c r="DE4" s="57">
        <v>6.1</v>
      </c>
      <c r="DF4" s="57">
        <v>99.1</v>
      </c>
      <c r="DG4" s="57">
        <v>3.39</v>
      </c>
      <c r="DH4" s="57">
        <v>52.7</v>
      </c>
      <c r="DI4" s="56">
        <v>444</v>
      </c>
      <c r="DJ4" s="56">
        <v>3660</v>
      </c>
      <c r="DK4" s="56">
        <v>44</v>
      </c>
      <c r="DL4" s="56"/>
      <c r="DM4" s="58">
        <v>37</v>
      </c>
      <c r="DO4" s="11">
        <v>2</v>
      </c>
      <c r="DP4" s="42" t="s">
        <v>388</v>
      </c>
      <c r="DQ4" s="7">
        <v>1</v>
      </c>
      <c r="DR4" s="129">
        <v>43709</v>
      </c>
    </row>
    <row r="5" spans="1:123" x14ac:dyDescent="0.2">
      <c r="A5" s="33">
        <v>3</v>
      </c>
      <c r="B5" s="34" t="s">
        <v>228</v>
      </c>
      <c r="C5" s="116">
        <v>10.855555555555556</v>
      </c>
      <c r="D5" s="117" t="s">
        <v>453</v>
      </c>
      <c r="E5" s="37">
        <v>1</v>
      </c>
      <c r="F5" s="118">
        <v>37177</v>
      </c>
      <c r="G5" s="119">
        <v>23.550684931506851</v>
      </c>
      <c r="H5" s="39" t="s">
        <v>385</v>
      </c>
      <c r="I5" s="119">
        <v>21.550684931506851</v>
      </c>
      <c r="J5" s="120">
        <v>68</v>
      </c>
      <c r="K5" s="120">
        <v>188</v>
      </c>
      <c r="L5" s="120">
        <v>4.32</v>
      </c>
      <c r="M5" s="40">
        <v>84</v>
      </c>
      <c r="N5" s="121">
        <v>0</v>
      </c>
      <c r="O5" s="122">
        <v>0</v>
      </c>
      <c r="P5" s="122">
        <v>0.10496357012750455</v>
      </c>
      <c r="Q5" s="122">
        <v>0.24388167695254309</v>
      </c>
      <c r="R5" s="122">
        <v>0.29944547134935307</v>
      </c>
      <c r="S5" s="42">
        <v>0.29944547134935307</v>
      </c>
      <c r="T5" s="42">
        <v>0.29944547134935307</v>
      </c>
      <c r="U5" s="42">
        <v>0.10427487015581302</v>
      </c>
      <c r="V5" s="42">
        <v>7.4439802506646405E-2</v>
      </c>
      <c r="W5" s="42">
        <v>8.935733633122972E-2</v>
      </c>
      <c r="X5" s="43">
        <v>8.935733633122972E-2</v>
      </c>
      <c r="Y5" s="44">
        <v>19.909589041095892</v>
      </c>
      <c r="Z5" s="163">
        <v>107.95750962947908</v>
      </c>
      <c r="AA5" s="45">
        <v>28.582179930795846</v>
      </c>
      <c r="AB5" s="45">
        <v>0.26020408163265307</v>
      </c>
      <c r="AC5" s="45">
        <v>6.8</v>
      </c>
      <c r="AD5" s="45">
        <v>112.1</v>
      </c>
      <c r="AE5" s="45">
        <v>4.0199999999999996</v>
      </c>
      <c r="AF5" s="46">
        <v>52.1</v>
      </c>
      <c r="AG5" s="123">
        <v>8</v>
      </c>
      <c r="AH5" s="49">
        <v>8</v>
      </c>
      <c r="AI5" s="49">
        <v>5</v>
      </c>
      <c r="AJ5" s="49">
        <v>9</v>
      </c>
      <c r="AK5" s="49">
        <v>7</v>
      </c>
      <c r="AL5" s="49">
        <v>6</v>
      </c>
      <c r="AM5" s="49">
        <v>5</v>
      </c>
      <c r="AN5" s="49">
        <v>5</v>
      </c>
      <c r="AO5" s="49">
        <v>6</v>
      </c>
      <c r="AP5" s="50">
        <v>0.5</v>
      </c>
      <c r="AQ5" s="55">
        <v>0</v>
      </c>
      <c r="AR5" s="56">
        <v>2847</v>
      </c>
      <c r="AS5" s="56">
        <v>0</v>
      </c>
      <c r="AT5" s="56">
        <v>28</v>
      </c>
      <c r="AU5" s="56">
        <v>0</v>
      </c>
      <c r="AV5" s="56">
        <v>0</v>
      </c>
      <c r="AW5" s="57">
        <v>0</v>
      </c>
      <c r="AX5" s="57">
        <v>0</v>
      </c>
      <c r="AY5" s="57">
        <v>0</v>
      </c>
      <c r="AZ5" s="57">
        <v>0</v>
      </c>
      <c r="BA5" s="56">
        <v>0</v>
      </c>
      <c r="BB5" s="56">
        <v>3284</v>
      </c>
      <c r="BC5" s="56">
        <v>0</v>
      </c>
      <c r="BD5" s="56"/>
      <c r="BE5" s="58">
        <v>25</v>
      </c>
      <c r="BF5" s="55">
        <v>0</v>
      </c>
      <c r="BG5" s="56">
        <v>2068</v>
      </c>
      <c r="BH5" s="56">
        <v>0</v>
      </c>
      <c r="BI5" s="56">
        <v>24</v>
      </c>
      <c r="BJ5" s="56">
        <v>0</v>
      </c>
      <c r="BK5" s="56">
        <v>0</v>
      </c>
      <c r="BL5" s="57">
        <v>0</v>
      </c>
      <c r="BM5" s="57">
        <v>0</v>
      </c>
      <c r="BN5" s="57">
        <v>0</v>
      </c>
      <c r="BO5" s="57">
        <v>0</v>
      </c>
      <c r="BP5" s="56">
        <v>0</v>
      </c>
      <c r="BQ5" s="56">
        <v>3060</v>
      </c>
      <c r="BR5" s="56">
        <v>0</v>
      </c>
      <c r="BS5" s="56"/>
      <c r="BT5" s="58">
        <v>22</v>
      </c>
      <c r="BU5" s="55">
        <v>364</v>
      </c>
      <c r="BV5" s="56">
        <v>2051</v>
      </c>
      <c r="BW5" s="56">
        <v>4</v>
      </c>
      <c r="BX5" s="56">
        <v>21</v>
      </c>
      <c r="BY5" s="56">
        <v>43</v>
      </c>
      <c r="BZ5" s="56">
        <v>17</v>
      </c>
      <c r="CA5" s="57">
        <v>8.5</v>
      </c>
      <c r="CB5" s="57">
        <v>185.3</v>
      </c>
      <c r="CC5" s="57">
        <v>5.23</v>
      </c>
      <c r="CD5" s="57">
        <v>51.4</v>
      </c>
      <c r="CE5" s="56">
        <v>97</v>
      </c>
      <c r="CF5" s="56">
        <v>2341</v>
      </c>
      <c r="CG5" s="56">
        <v>5</v>
      </c>
      <c r="CH5" s="56"/>
      <c r="CI5" s="58">
        <v>20</v>
      </c>
      <c r="CJ5" s="55">
        <v>885</v>
      </c>
      <c r="CK5" s="56">
        <v>2196</v>
      </c>
      <c r="CL5" s="56">
        <v>9</v>
      </c>
      <c r="CM5" s="56">
        <v>17</v>
      </c>
      <c r="CN5" s="56">
        <v>130</v>
      </c>
      <c r="CO5" s="56">
        <v>36</v>
      </c>
      <c r="CP5" s="57">
        <v>6.8</v>
      </c>
      <c r="CQ5" s="57">
        <v>112.1</v>
      </c>
      <c r="CR5" s="57">
        <v>4.0199999999999996</v>
      </c>
      <c r="CS5" s="57">
        <v>52.1</v>
      </c>
      <c r="CT5" s="56">
        <v>261</v>
      </c>
      <c r="CU5" s="56">
        <v>2503</v>
      </c>
      <c r="CV5" s="56">
        <v>24</v>
      </c>
      <c r="CW5" s="56"/>
      <c r="CX5" s="58">
        <v>19</v>
      </c>
      <c r="CY5" s="55">
        <v>1100</v>
      </c>
      <c r="CZ5" s="56">
        <v>1695</v>
      </c>
      <c r="DA5" s="56">
        <v>8</v>
      </c>
      <c r="DB5" s="56">
        <v>12</v>
      </c>
      <c r="DC5" s="56">
        <v>196</v>
      </c>
      <c r="DD5" s="56">
        <v>51</v>
      </c>
      <c r="DE5" s="57">
        <v>5.6</v>
      </c>
      <c r="DF5" s="57">
        <v>89.9</v>
      </c>
      <c r="DG5" s="57">
        <v>3.6</v>
      </c>
      <c r="DH5" s="57">
        <v>42.8</v>
      </c>
      <c r="DI5" s="56">
        <v>196</v>
      </c>
      <c r="DJ5" s="56">
        <v>2633</v>
      </c>
      <c r="DK5" s="56">
        <v>36</v>
      </c>
      <c r="DL5" s="56"/>
      <c r="DM5" s="58">
        <v>18</v>
      </c>
      <c r="DN5" s="164"/>
      <c r="DO5" s="5">
        <v>3</v>
      </c>
      <c r="DP5" s="42" t="s">
        <v>390</v>
      </c>
      <c r="DQ5" s="7">
        <v>0.9</v>
      </c>
      <c r="DR5" s="129">
        <v>44074</v>
      </c>
    </row>
    <row r="6" spans="1:123" x14ac:dyDescent="0.2">
      <c r="A6" s="33">
        <v>4</v>
      </c>
      <c r="B6" s="34" t="s">
        <v>231</v>
      </c>
      <c r="C6" s="116">
        <v>10.677777777777777</v>
      </c>
      <c r="D6" s="117" t="s">
        <v>432</v>
      </c>
      <c r="E6" s="37">
        <v>1</v>
      </c>
      <c r="F6" s="118">
        <v>37133</v>
      </c>
      <c r="G6" s="119">
        <v>23.671232876712327</v>
      </c>
      <c r="H6" s="39" t="s">
        <v>385</v>
      </c>
      <c r="I6" s="119">
        <v>21.671232876712327</v>
      </c>
      <c r="J6" s="120">
        <v>72</v>
      </c>
      <c r="K6" s="120">
        <v>210</v>
      </c>
      <c r="L6" s="120">
        <v>4.5599999999999996</v>
      </c>
      <c r="M6" s="40">
        <v>88</v>
      </c>
      <c r="N6" s="121">
        <v>0</v>
      </c>
      <c r="O6" s="122">
        <v>0</v>
      </c>
      <c r="P6" s="122">
        <v>0.21800047494656852</v>
      </c>
      <c r="Q6" s="122">
        <v>0.24611845888441633</v>
      </c>
      <c r="R6" s="122">
        <v>0.25451343020695727</v>
      </c>
      <c r="S6" s="42">
        <v>0.25451343020695727</v>
      </c>
      <c r="T6" s="42">
        <v>0.25451343020695727</v>
      </c>
      <c r="U6" s="42">
        <v>5.7673822492790773E-2</v>
      </c>
      <c r="V6" s="42">
        <v>8.6872586872586879E-2</v>
      </c>
      <c r="W6" s="42">
        <v>8.6872586872586879E-2</v>
      </c>
      <c r="X6" s="43">
        <v>8.6872586872586879E-2</v>
      </c>
      <c r="Y6" s="44">
        <v>19.016438356164382</v>
      </c>
      <c r="Z6" s="163">
        <v>97.138170506046762</v>
      </c>
      <c r="AA6" s="45">
        <v>28.47800925925926</v>
      </c>
      <c r="AB6" s="45">
        <v>0.33707865168539325</v>
      </c>
      <c r="AC6" s="45">
        <v>5.5</v>
      </c>
      <c r="AD6" s="45">
        <v>137.9</v>
      </c>
      <c r="AE6" s="45">
        <v>4.16</v>
      </c>
      <c r="AF6" s="46">
        <v>50.1</v>
      </c>
      <c r="AG6" s="123">
        <v>6</v>
      </c>
      <c r="AH6" s="49">
        <v>8</v>
      </c>
      <c r="AI6" s="49">
        <v>8</v>
      </c>
      <c r="AJ6" s="49">
        <v>4</v>
      </c>
      <c r="AK6" s="49">
        <v>9</v>
      </c>
      <c r="AL6" s="49">
        <v>1</v>
      </c>
      <c r="AM6" s="49">
        <v>7</v>
      </c>
      <c r="AN6" s="49">
        <v>5</v>
      </c>
      <c r="AO6" s="49">
        <v>6</v>
      </c>
      <c r="AP6" s="50">
        <v>1</v>
      </c>
      <c r="AQ6" s="55">
        <v>0</v>
      </c>
      <c r="AR6" s="56">
        <v>2177</v>
      </c>
      <c r="AS6" s="56">
        <v>0</v>
      </c>
      <c r="AT6" s="56">
        <v>25</v>
      </c>
      <c r="AU6" s="56">
        <v>0</v>
      </c>
      <c r="AV6" s="56">
        <v>0</v>
      </c>
      <c r="AW6" s="57">
        <v>0</v>
      </c>
      <c r="AX6" s="57">
        <v>0</v>
      </c>
      <c r="AY6" s="57">
        <v>0</v>
      </c>
      <c r="AZ6" s="57">
        <v>0</v>
      </c>
      <c r="BA6" s="56">
        <v>0</v>
      </c>
      <c r="BB6" s="56">
        <v>2892</v>
      </c>
      <c r="BC6" s="56">
        <v>0</v>
      </c>
      <c r="BD6" s="56"/>
      <c r="BE6" s="58">
        <v>21</v>
      </c>
      <c r="BF6" s="55">
        <v>0</v>
      </c>
      <c r="BG6" s="56">
        <v>2588</v>
      </c>
      <c r="BH6" s="56">
        <v>0</v>
      </c>
      <c r="BI6" s="56">
        <v>31</v>
      </c>
      <c r="BJ6" s="56">
        <v>0</v>
      </c>
      <c r="BK6" s="56">
        <v>0</v>
      </c>
      <c r="BL6" s="57">
        <v>0</v>
      </c>
      <c r="BM6" s="57">
        <v>0</v>
      </c>
      <c r="BN6" s="57">
        <v>0</v>
      </c>
      <c r="BO6" s="57">
        <v>0</v>
      </c>
      <c r="BP6" s="56">
        <v>0</v>
      </c>
      <c r="BQ6" s="56">
        <v>2697</v>
      </c>
      <c r="BR6" s="56">
        <v>0</v>
      </c>
      <c r="BS6" s="56"/>
      <c r="BT6" s="58">
        <v>20</v>
      </c>
      <c r="BU6" s="55">
        <v>834</v>
      </c>
      <c r="BV6" s="56">
        <v>1788</v>
      </c>
      <c r="BW6" s="56">
        <v>5</v>
      </c>
      <c r="BX6" s="56">
        <v>16</v>
      </c>
      <c r="BY6" s="56">
        <v>138</v>
      </c>
      <c r="BZ6" s="56">
        <v>47</v>
      </c>
      <c r="CA6" s="57">
        <v>6</v>
      </c>
      <c r="CB6" s="57">
        <v>131.30000000000001</v>
      </c>
      <c r="CC6" s="57">
        <v>3.99</v>
      </c>
      <c r="CD6" s="57">
        <v>39.200000000000003</v>
      </c>
      <c r="CE6" s="56">
        <v>84</v>
      </c>
      <c r="CF6" s="56">
        <v>2423</v>
      </c>
      <c r="CG6" s="56">
        <v>11</v>
      </c>
      <c r="CH6" s="56"/>
      <c r="CI6" s="58">
        <v>12</v>
      </c>
      <c r="CJ6" s="55">
        <v>1104</v>
      </c>
      <c r="CK6" s="56">
        <v>2096</v>
      </c>
      <c r="CL6" s="56">
        <v>10</v>
      </c>
      <c r="CM6" s="56">
        <v>22</v>
      </c>
      <c r="CN6" s="56">
        <v>224</v>
      </c>
      <c r="CO6" s="56">
        <v>48</v>
      </c>
      <c r="CP6" s="57">
        <v>4.9000000000000004</v>
      </c>
      <c r="CQ6" s="57">
        <v>65.5</v>
      </c>
      <c r="CR6" s="57">
        <v>3.13</v>
      </c>
      <c r="CS6" s="57">
        <v>32.6</v>
      </c>
      <c r="CT6" s="56">
        <v>180</v>
      </c>
      <c r="CU6" s="56">
        <v>3121</v>
      </c>
      <c r="CV6" s="56">
        <v>20</v>
      </c>
      <c r="CW6" s="56"/>
      <c r="CX6" s="58">
        <v>17</v>
      </c>
      <c r="CY6" s="55">
        <v>976</v>
      </c>
      <c r="CZ6" s="56">
        <v>2470</v>
      </c>
      <c r="DA6" s="56">
        <v>10</v>
      </c>
      <c r="DB6" s="56">
        <v>25</v>
      </c>
      <c r="DC6" s="56">
        <v>178</v>
      </c>
      <c r="DD6" s="56">
        <v>60</v>
      </c>
      <c r="DE6" s="57">
        <v>5.5</v>
      </c>
      <c r="DF6" s="57">
        <v>137.9</v>
      </c>
      <c r="DG6" s="57">
        <v>4.16</v>
      </c>
      <c r="DH6" s="57">
        <v>50.1</v>
      </c>
      <c r="DI6" s="56">
        <v>180</v>
      </c>
      <c r="DJ6" s="56">
        <v>2072</v>
      </c>
      <c r="DK6" s="56">
        <v>30</v>
      </c>
      <c r="DL6" s="56"/>
      <c r="DM6" s="58">
        <v>9</v>
      </c>
      <c r="DN6" s="164"/>
      <c r="DO6" s="5">
        <v>4</v>
      </c>
      <c r="DP6" s="42" t="s">
        <v>393</v>
      </c>
      <c r="DQ6" s="7">
        <v>0.9</v>
      </c>
      <c r="DR6" s="129">
        <v>44444</v>
      </c>
    </row>
    <row r="7" spans="1:123" x14ac:dyDescent="0.2">
      <c r="A7" s="33">
        <v>5</v>
      </c>
      <c r="B7" s="34" t="s">
        <v>232</v>
      </c>
      <c r="C7" s="116">
        <v>10.283333333333333</v>
      </c>
      <c r="D7" s="117" t="s">
        <v>467</v>
      </c>
      <c r="E7" s="37">
        <v>5</v>
      </c>
      <c r="F7" s="118">
        <v>36899</v>
      </c>
      <c r="G7" s="119">
        <v>24.312328767123287</v>
      </c>
      <c r="H7" s="39" t="s">
        <v>395</v>
      </c>
      <c r="I7" s="119">
        <v>22.312328767123287</v>
      </c>
      <c r="J7" s="120">
        <v>72</v>
      </c>
      <c r="K7" s="120">
        <v>214</v>
      </c>
      <c r="L7" s="120">
        <v>4.5</v>
      </c>
      <c r="M7" s="40">
        <v>52</v>
      </c>
      <c r="N7" s="121">
        <v>0</v>
      </c>
      <c r="O7" s="122">
        <v>0.14482758620689656</v>
      </c>
      <c r="P7" s="122">
        <v>5.2952503209242621E-2</v>
      </c>
      <c r="Q7" s="122">
        <v>0.25188821752265861</v>
      </c>
      <c r="R7" s="122">
        <v>0.2563789152024446</v>
      </c>
      <c r="S7" s="42">
        <v>0.2563789152024446</v>
      </c>
      <c r="T7" s="42">
        <v>0.21792207792207791</v>
      </c>
      <c r="U7" s="42">
        <v>6.6691230655858511E-2</v>
      </c>
      <c r="V7" s="42">
        <v>9.2807424593967514E-2</v>
      </c>
      <c r="W7" s="42">
        <v>9.2807424593967514E-2</v>
      </c>
      <c r="X7" s="43">
        <v>7.8886310904872387E-2</v>
      </c>
      <c r="Y7" s="44">
        <v>20.671232876712327</v>
      </c>
      <c r="Z7" s="163">
        <v>104.37433318091755</v>
      </c>
      <c r="AA7" s="45">
        <v>29.0204475308642</v>
      </c>
      <c r="AB7" s="45">
        <v>0.26804123711340205</v>
      </c>
      <c r="AC7" s="45">
        <v>7</v>
      </c>
      <c r="AD7" s="45">
        <v>120.5</v>
      </c>
      <c r="AE7" s="45">
        <v>4.1500000000000004</v>
      </c>
      <c r="AF7" s="46">
        <v>44.6</v>
      </c>
      <c r="AG7" s="123">
        <v>4</v>
      </c>
      <c r="AH7" s="49">
        <v>8</v>
      </c>
      <c r="AI7" s="49">
        <v>3</v>
      </c>
      <c r="AJ7" s="49">
        <v>7</v>
      </c>
      <c r="AK7" s="49">
        <v>7</v>
      </c>
      <c r="AL7" s="49">
        <v>6</v>
      </c>
      <c r="AM7" s="49">
        <v>6</v>
      </c>
      <c r="AN7" s="49">
        <v>5</v>
      </c>
      <c r="AO7" s="49">
        <v>7</v>
      </c>
      <c r="AP7" s="50">
        <v>1</v>
      </c>
      <c r="AQ7" s="55">
        <v>0</v>
      </c>
      <c r="AR7" s="56">
        <v>2649</v>
      </c>
      <c r="AS7" s="56">
        <v>0</v>
      </c>
      <c r="AT7" s="56">
        <v>26</v>
      </c>
      <c r="AU7" s="56">
        <v>0</v>
      </c>
      <c r="AV7" s="56">
        <v>0</v>
      </c>
      <c r="AW7" s="57">
        <v>0</v>
      </c>
      <c r="AX7" s="57">
        <v>0</v>
      </c>
      <c r="AY7" s="57">
        <v>0</v>
      </c>
      <c r="AZ7" s="57">
        <v>0</v>
      </c>
      <c r="BA7" s="56">
        <v>0</v>
      </c>
      <c r="BB7" s="56">
        <v>2804</v>
      </c>
      <c r="BC7" s="56">
        <v>0</v>
      </c>
      <c r="BD7" s="56"/>
      <c r="BE7" s="58">
        <v>24</v>
      </c>
      <c r="BF7" s="55">
        <v>726</v>
      </c>
      <c r="BG7" s="56">
        <v>1959</v>
      </c>
      <c r="BH7" s="56">
        <v>11</v>
      </c>
      <c r="BI7" s="56">
        <v>26</v>
      </c>
      <c r="BJ7" s="56">
        <v>149</v>
      </c>
      <c r="BK7" s="56">
        <v>27</v>
      </c>
      <c r="BL7" s="57">
        <v>4.9000000000000004</v>
      </c>
      <c r="BM7" s="57">
        <v>51.9</v>
      </c>
      <c r="BN7" s="57">
        <v>2.91</v>
      </c>
      <c r="BO7" s="57">
        <v>20.399999999999999</v>
      </c>
      <c r="BP7" s="56">
        <v>30</v>
      </c>
      <c r="BQ7" s="56">
        <v>3261</v>
      </c>
      <c r="BR7" s="56">
        <v>8</v>
      </c>
      <c r="BS7" s="56"/>
      <c r="BT7" s="58">
        <v>25</v>
      </c>
      <c r="BU7" s="55">
        <v>124</v>
      </c>
      <c r="BV7" s="56">
        <v>1614</v>
      </c>
      <c r="BW7" s="56">
        <v>1</v>
      </c>
      <c r="BX7" s="56">
        <v>13</v>
      </c>
      <c r="BY7" s="56">
        <v>19</v>
      </c>
      <c r="BZ7" s="56">
        <v>5</v>
      </c>
      <c r="CA7" s="57">
        <v>6.5</v>
      </c>
      <c r="CB7" s="57">
        <v>70.7</v>
      </c>
      <c r="CC7" s="57">
        <v>2.5299999999999998</v>
      </c>
      <c r="CD7" s="57">
        <v>56.5</v>
      </c>
      <c r="CE7" s="56">
        <v>41</v>
      </c>
      <c r="CF7" s="56">
        <v>1502</v>
      </c>
      <c r="CG7" s="56">
        <v>6</v>
      </c>
      <c r="CH7" s="56"/>
      <c r="CI7" s="58">
        <v>9</v>
      </c>
      <c r="CJ7" s="55">
        <v>1153</v>
      </c>
      <c r="CK7" s="56">
        <v>2582</v>
      </c>
      <c r="CL7" s="56">
        <v>13</v>
      </c>
      <c r="CM7" s="56">
        <v>31</v>
      </c>
      <c r="CN7" s="56">
        <v>204</v>
      </c>
      <c r="CO7" s="56">
        <v>69</v>
      </c>
      <c r="CP7" s="57">
        <v>5.7</v>
      </c>
      <c r="CQ7" s="57">
        <v>112.6</v>
      </c>
      <c r="CR7" s="57">
        <v>3.5</v>
      </c>
      <c r="CS7" s="57">
        <v>37.4</v>
      </c>
      <c r="CT7" s="56">
        <v>181</v>
      </c>
      <c r="CU7" s="56">
        <v>2714</v>
      </c>
      <c r="CV7" s="56">
        <v>23</v>
      </c>
      <c r="CW7" s="56"/>
      <c r="CX7" s="58">
        <v>23</v>
      </c>
      <c r="CY7" s="55">
        <v>1358</v>
      </c>
      <c r="CZ7" s="56">
        <v>3097</v>
      </c>
      <c r="DA7" s="56">
        <v>14</v>
      </c>
      <c r="DB7" s="56">
        <v>36</v>
      </c>
      <c r="DC7" s="56">
        <v>194</v>
      </c>
      <c r="DD7" s="56">
        <v>52</v>
      </c>
      <c r="DE7" s="57">
        <v>7</v>
      </c>
      <c r="DF7" s="57">
        <v>120.5</v>
      </c>
      <c r="DG7" s="57">
        <v>4.1500000000000004</v>
      </c>
      <c r="DH7" s="57">
        <v>44.6</v>
      </c>
      <c r="DI7" s="56">
        <v>320</v>
      </c>
      <c r="DJ7" s="56">
        <v>3448</v>
      </c>
      <c r="DK7" s="56">
        <v>37</v>
      </c>
      <c r="DL7" s="56"/>
      <c r="DM7" s="58">
        <v>29</v>
      </c>
      <c r="DN7" s="164"/>
      <c r="DO7" s="5">
        <v>5</v>
      </c>
      <c r="DP7" s="42" t="s">
        <v>396</v>
      </c>
      <c r="DQ7" s="7">
        <v>0.85</v>
      </c>
      <c r="DR7" s="129">
        <v>44808</v>
      </c>
    </row>
    <row r="8" spans="1:123" x14ac:dyDescent="0.2">
      <c r="A8" s="33">
        <v>6</v>
      </c>
      <c r="B8" s="34" t="s">
        <v>238</v>
      </c>
      <c r="C8" s="116">
        <v>9.5555555555555554</v>
      </c>
      <c r="D8" s="117" t="s">
        <v>487</v>
      </c>
      <c r="E8" s="37">
        <v>6</v>
      </c>
      <c r="F8" s="118">
        <v>37057</v>
      </c>
      <c r="G8" s="119">
        <v>23.87945205479452</v>
      </c>
      <c r="H8" s="39" t="s">
        <v>400</v>
      </c>
      <c r="I8" s="119">
        <v>21.87945205479452</v>
      </c>
      <c r="J8" s="120">
        <v>70</v>
      </c>
      <c r="K8" s="120">
        <v>201</v>
      </c>
      <c r="L8" s="120">
        <v>4.4000000000000004</v>
      </c>
      <c r="M8" s="40">
        <v>81</v>
      </c>
      <c r="N8" s="121">
        <v>0</v>
      </c>
      <c r="O8" s="122">
        <v>0.17191659272404616</v>
      </c>
      <c r="P8" s="122">
        <v>0.25719120135363788</v>
      </c>
      <c r="Q8" s="122">
        <v>0.21733505821474774</v>
      </c>
      <c r="R8" s="122">
        <v>0.29724919093851132</v>
      </c>
      <c r="S8" s="42">
        <v>0.29724919093851132</v>
      </c>
      <c r="T8" s="42">
        <v>0.22293689320388349</v>
      </c>
      <c r="U8" s="42">
        <v>5.4490792934986848E-2</v>
      </c>
      <c r="V8" s="42">
        <v>7.5762149109568369E-2</v>
      </c>
      <c r="W8" s="42">
        <v>7.5762149109568369E-2</v>
      </c>
      <c r="X8" s="43">
        <v>5.682161183217628E-2</v>
      </c>
      <c r="Y8" s="44">
        <v>18.224657534246575</v>
      </c>
      <c r="Z8" s="163">
        <v>107.25445666279623</v>
      </c>
      <c r="AA8" s="45">
        <v>28.837346938775511</v>
      </c>
      <c r="AB8" s="45">
        <v>0.26839826839826841</v>
      </c>
      <c r="AC8" s="45">
        <v>6.9</v>
      </c>
      <c r="AD8" s="45">
        <v>161.30000000000001</v>
      </c>
      <c r="AE8" s="45">
        <v>4.55</v>
      </c>
      <c r="AF8" s="46">
        <v>55</v>
      </c>
      <c r="AG8" s="123">
        <v>4</v>
      </c>
      <c r="AH8" s="49">
        <v>6</v>
      </c>
      <c r="AI8" s="49">
        <v>10</v>
      </c>
      <c r="AJ8" s="49">
        <v>8</v>
      </c>
      <c r="AK8" s="49">
        <v>7</v>
      </c>
      <c r="AL8" s="49">
        <v>6</v>
      </c>
      <c r="AM8" s="49">
        <v>8</v>
      </c>
      <c r="AN8" s="49">
        <v>7</v>
      </c>
      <c r="AO8" s="49">
        <v>6</v>
      </c>
      <c r="AP8" s="50">
        <v>0</v>
      </c>
      <c r="AQ8" s="55">
        <v>0</v>
      </c>
      <c r="AR8" s="56">
        <v>2836</v>
      </c>
      <c r="AS8" s="56">
        <v>0</v>
      </c>
      <c r="AT8" s="56">
        <v>29</v>
      </c>
      <c r="AU8" s="56">
        <v>0</v>
      </c>
      <c r="AV8" s="56">
        <v>0</v>
      </c>
      <c r="AW8" s="57">
        <v>0</v>
      </c>
      <c r="AX8" s="57">
        <v>0</v>
      </c>
      <c r="AY8" s="57">
        <v>0</v>
      </c>
      <c r="AZ8" s="57">
        <v>0</v>
      </c>
      <c r="BA8" s="56">
        <v>0</v>
      </c>
      <c r="BB8" s="56">
        <v>2378</v>
      </c>
      <c r="BC8" s="56">
        <v>0</v>
      </c>
      <c r="BD8" s="56"/>
      <c r="BE8" s="58">
        <v>15</v>
      </c>
      <c r="BF8" s="55">
        <v>182</v>
      </c>
      <c r="BG8" s="56">
        <v>978.8</v>
      </c>
      <c r="BH8" s="56">
        <v>1</v>
      </c>
      <c r="BI8" s="56">
        <v>33</v>
      </c>
      <c r="BJ8" s="56">
        <v>30</v>
      </c>
      <c r="BK8" s="56">
        <v>13</v>
      </c>
      <c r="BL8" s="57">
        <v>6.1</v>
      </c>
      <c r="BM8" s="57">
        <v>182.9</v>
      </c>
      <c r="BN8" s="57">
        <v>4.2699999999999996</v>
      </c>
      <c r="BO8" s="57">
        <v>48.9</v>
      </c>
      <c r="BP8" s="56">
        <v>128</v>
      </c>
      <c r="BQ8" s="56">
        <v>824.4</v>
      </c>
      <c r="BR8" s="56">
        <v>5</v>
      </c>
      <c r="BS8" s="56"/>
      <c r="BT8" s="58">
        <v>19</v>
      </c>
      <c r="BU8" s="55">
        <v>274</v>
      </c>
      <c r="BV8" s="56">
        <v>651.90000000000009</v>
      </c>
      <c r="BW8" s="56">
        <v>2</v>
      </c>
      <c r="BX8" s="56">
        <v>32</v>
      </c>
      <c r="BY8" s="56">
        <v>37</v>
      </c>
      <c r="BZ8" s="56">
        <v>16</v>
      </c>
      <c r="CA8" s="57">
        <v>7.4</v>
      </c>
      <c r="CB8" s="57">
        <v>197.4</v>
      </c>
      <c r="CC8" s="57">
        <v>4.8099999999999996</v>
      </c>
      <c r="CD8" s="57">
        <v>54</v>
      </c>
      <c r="CE8" s="56">
        <v>30</v>
      </c>
      <c r="CF8" s="56">
        <v>530.09999999999991</v>
      </c>
      <c r="CG8" s="56">
        <v>2</v>
      </c>
      <c r="CH8" s="56"/>
      <c r="CI8" s="58">
        <v>21</v>
      </c>
      <c r="CJ8" s="55">
        <v>863</v>
      </c>
      <c r="CK8" s="56">
        <v>1977</v>
      </c>
      <c r="CL8" s="56">
        <v>9</v>
      </c>
      <c r="CM8" s="56">
        <v>19</v>
      </c>
      <c r="CN8" s="56">
        <v>129</v>
      </c>
      <c r="CO8" s="56">
        <v>43</v>
      </c>
      <c r="CP8" s="57">
        <v>6.7</v>
      </c>
      <c r="CQ8" s="57">
        <v>161.30000000000001</v>
      </c>
      <c r="CR8" s="57">
        <v>4.5</v>
      </c>
      <c r="CS8" s="57">
        <v>55</v>
      </c>
      <c r="CT8" s="56">
        <v>145</v>
      </c>
      <c r="CU8" s="56">
        <v>2661</v>
      </c>
      <c r="CV8" s="56">
        <v>19</v>
      </c>
      <c r="CW8" s="56"/>
      <c r="CX8" s="58">
        <v>23</v>
      </c>
      <c r="CY8" s="55">
        <v>1586</v>
      </c>
      <c r="CZ8" s="56">
        <v>2867</v>
      </c>
      <c r="DA8" s="56">
        <v>19</v>
      </c>
      <c r="DB8" s="56">
        <v>34</v>
      </c>
      <c r="DC8" s="56">
        <v>231</v>
      </c>
      <c r="DD8" s="56">
        <v>62</v>
      </c>
      <c r="DE8" s="57">
        <v>6.9</v>
      </c>
      <c r="DF8" s="57">
        <v>144</v>
      </c>
      <c r="DG8" s="57">
        <v>4.55</v>
      </c>
      <c r="DH8" s="57">
        <v>50</v>
      </c>
      <c r="DI8" s="56">
        <v>251</v>
      </c>
      <c r="DJ8" s="56">
        <v>3313</v>
      </c>
      <c r="DK8" s="56">
        <v>22</v>
      </c>
      <c r="DL8" s="56"/>
      <c r="DM8" s="58">
        <v>30</v>
      </c>
      <c r="DN8" s="164"/>
      <c r="DO8" s="5">
        <v>6</v>
      </c>
      <c r="DP8" s="42" t="s">
        <v>398</v>
      </c>
      <c r="DQ8" s="7">
        <v>0.75</v>
      </c>
    </row>
    <row r="9" spans="1:123" x14ac:dyDescent="0.2">
      <c r="A9" s="33">
        <v>7</v>
      </c>
      <c r="B9" s="34" t="s">
        <v>246</v>
      </c>
      <c r="C9" s="116">
        <v>8.8666666666666671</v>
      </c>
      <c r="D9" s="117" t="s">
        <v>470</v>
      </c>
      <c r="E9" s="37">
        <v>3</v>
      </c>
      <c r="F9" s="118">
        <v>37418</v>
      </c>
      <c r="G9" s="119">
        <v>22.890410958904109</v>
      </c>
      <c r="H9" s="39" t="s">
        <v>385</v>
      </c>
      <c r="I9" s="119">
        <v>20.890410958904109</v>
      </c>
      <c r="J9" s="120">
        <v>71</v>
      </c>
      <c r="K9" s="120">
        <v>215</v>
      </c>
      <c r="L9" s="120">
        <v>4.58</v>
      </c>
      <c r="M9" s="40">
        <v>71</v>
      </c>
      <c r="N9" s="121">
        <v>0</v>
      </c>
      <c r="O9" s="122">
        <v>0</v>
      </c>
      <c r="P9" s="122">
        <v>9.4403892944038933E-2</v>
      </c>
      <c r="Q9" s="122">
        <v>0.14318885448916407</v>
      </c>
      <c r="R9" s="122">
        <v>0.22197802197802197</v>
      </c>
      <c r="S9" s="42">
        <v>0.22197802197802197</v>
      </c>
      <c r="T9" s="42">
        <v>0.19978021978021979</v>
      </c>
      <c r="U9" s="42">
        <v>4.1226215644820298E-2</v>
      </c>
      <c r="V9" s="42">
        <v>2.9546612328069283E-2</v>
      </c>
      <c r="W9" s="42">
        <v>3.5386413986444792E-2</v>
      </c>
      <c r="X9" s="43">
        <v>3.1847772587800312E-2</v>
      </c>
      <c r="Y9" s="44">
        <v>20.246575342465754</v>
      </c>
      <c r="Z9" s="163">
        <v>97.725194521054249</v>
      </c>
      <c r="AA9" s="45">
        <v>29.983138266217022</v>
      </c>
      <c r="AB9" s="45">
        <v>0.3125</v>
      </c>
      <c r="AC9" s="45">
        <v>7.5</v>
      </c>
      <c r="AD9" s="45">
        <v>181.1</v>
      </c>
      <c r="AE9" s="45">
        <v>5.0599999999999996</v>
      </c>
      <c r="AF9" s="46">
        <v>60.5</v>
      </c>
      <c r="AG9" s="123">
        <v>3</v>
      </c>
      <c r="AH9" s="49">
        <v>3</v>
      </c>
      <c r="AI9" s="49">
        <v>4</v>
      </c>
      <c r="AJ9" s="49">
        <v>4</v>
      </c>
      <c r="AK9" s="49">
        <v>8</v>
      </c>
      <c r="AL9" s="49">
        <v>7</v>
      </c>
      <c r="AM9" s="49">
        <v>8</v>
      </c>
      <c r="AN9" s="49">
        <v>8</v>
      </c>
      <c r="AO9" s="49">
        <v>6</v>
      </c>
      <c r="AP9" s="50">
        <v>0.25</v>
      </c>
      <c r="AQ9" s="55">
        <v>0</v>
      </c>
      <c r="AR9" s="56">
        <v>2036</v>
      </c>
      <c r="AS9" s="56">
        <v>0</v>
      </c>
      <c r="AT9" s="56">
        <v>14</v>
      </c>
      <c r="AU9" s="56">
        <v>0</v>
      </c>
      <c r="AV9" s="56">
        <v>0</v>
      </c>
      <c r="AW9" s="57">
        <v>0</v>
      </c>
      <c r="AX9" s="57">
        <v>0</v>
      </c>
      <c r="AY9" s="57">
        <v>0</v>
      </c>
      <c r="AZ9" s="57">
        <v>0</v>
      </c>
      <c r="BA9" s="56">
        <v>0</v>
      </c>
      <c r="BB9" s="56">
        <v>2749</v>
      </c>
      <c r="BC9" s="56">
        <v>0</v>
      </c>
      <c r="BD9" s="56"/>
      <c r="BE9" s="58">
        <v>18</v>
      </c>
      <c r="BF9" s="55">
        <v>0</v>
      </c>
      <c r="BG9" s="56">
        <v>2448</v>
      </c>
      <c r="BH9" s="56">
        <v>0</v>
      </c>
      <c r="BI9" s="56">
        <v>23</v>
      </c>
      <c r="BJ9" s="56">
        <v>0</v>
      </c>
      <c r="BK9" s="56">
        <v>0</v>
      </c>
      <c r="BL9" s="57">
        <v>0</v>
      </c>
      <c r="BM9" s="57">
        <v>0</v>
      </c>
      <c r="BN9" s="57">
        <v>0</v>
      </c>
      <c r="BO9" s="57">
        <v>0</v>
      </c>
      <c r="BP9" s="56">
        <v>0</v>
      </c>
      <c r="BQ9" s="56">
        <v>2444</v>
      </c>
      <c r="BR9" s="56">
        <v>0</v>
      </c>
      <c r="BS9" s="56"/>
      <c r="BT9" s="58">
        <v>15</v>
      </c>
      <c r="BU9" s="55">
        <v>392</v>
      </c>
      <c r="BV9" s="56">
        <v>2147</v>
      </c>
      <c r="BW9" s="56">
        <v>2</v>
      </c>
      <c r="BX9" s="56">
        <v>23</v>
      </c>
      <c r="BY9" s="56">
        <v>54</v>
      </c>
      <c r="BZ9" s="56">
        <v>14</v>
      </c>
      <c r="CA9" s="57">
        <v>7.3</v>
      </c>
      <c r="CB9" s="57">
        <v>68.400000000000006</v>
      </c>
      <c r="CC9" s="57">
        <v>2.69</v>
      </c>
      <c r="CD9" s="57">
        <v>48.2</v>
      </c>
      <c r="CE9" s="56">
        <v>-4</v>
      </c>
      <c r="CF9" s="56">
        <v>1963</v>
      </c>
      <c r="CG9" s="56">
        <v>1</v>
      </c>
      <c r="CH9" s="56"/>
      <c r="CI9" s="58">
        <v>11</v>
      </c>
      <c r="CJ9" s="55">
        <v>623</v>
      </c>
      <c r="CK9" s="56">
        <v>2330</v>
      </c>
      <c r="CL9" s="56">
        <v>7</v>
      </c>
      <c r="CM9" s="56">
        <v>21</v>
      </c>
      <c r="CN9" s="56">
        <v>83</v>
      </c>
      <c r="CO9" s="56">
        <v>28</v>
      </c>
      <c r="CP9" s="57">
        <v>7.5</v>
      </c>
      <c r="CQ9" s="57">
        <v>181.1</v>
      </c>
      <c r="CR9" s="57">
        <v>5.0599999999999996</v>
      </c>
      <c r="CS9" s="57">
        <v>60.5</v>
      </c>
      <c r="CT9" s="56">
        <v>117</v>
      </c>
      <c r="CU9" s="56">
        <v>2838</v>
      </c>
      <c r="CV9" s="56">
        <v>12</v>
      </c>
      <c r="CW9" s="56"/>
      <c r="CX9" s="58">
        <v>19</v>
      </c>
      <c r="CY9" s="55">
        <v>1399</v>
      </c>
      <c r="CZ9" s="56">
        <v>2899</v>
      </c>
      <c r="DA9" s="56">
        <v>17</v>
      </c>
      <c r="DB9" s="56">
        <v>37</v>
      </c>
      <c r="DC9" s="56">
        <v>224</v>
      </c>
      <c r="DD9" s="56">
        <v>70</v>
      </c>
      <c r="DE9" s="57">
        <v>6.2</v>
      </c>
      <c r="DF9" s="57">
        <v>119.9</v>
      </c>
      <c r="DG9" s="57">
        <v>3.64</v>
      </c>
      <c r="DH9" s="57">
        <v>44.8</v>
      </c>
      <c r="DI9" s="56">
        <v>116</v>
      </c>
      <c r="DJ9" s="56">
        <v>3926</v>
      </c>
      <c r="DK9" s="56">
        <v>16</v>
      </c>
      <c r="DL9" s="56"/>
      <c r="DM9" s="58">
        <v>33</v>
      </c>
      <c r="DN9" s="164"/>
      <c r="DO9" s="5">
        <v>7</v>
      </c>
      <c r="DP9" s="42" t="s">
        <v>401</v>
      </c>
      <c r="DQ9" s="7">
        <v>0.75</v>
      </c>
    </row>
    <row r="10" spans="1:123" x14ac:dyDescent="0.2">
      <c r="A10" s="33">
        <v>8</v>
      </c>
      <c r="B10" s="34" t="s">
        <v>253</v>
      </c>
      <c r="C10" s="116">
        <v>8.3611111111111107</v>
      </c>
      <c r="D10" s="117" t="s">
        <v>439</v>
      </c>
      <c r="E10" s="37">
        <v>1</v>
      </c>
      <c r="F10" s="118">
        <v>37041</v>
      </c>
      <c r="G10" s="119">
        <v>23.923287671232877</v>
      </c>
      <c r="H10" s="39" t="s">
        <v>385</v>
      </c>
      <c r="I10" s="119">
        <v>21.923287671232877</v>
      </c>
      <c r="J10" s="131">
        <v>71</v>
      </c>
      <c r="K10" s="131">
        <v>202</v>
      </c>
      <c r="L10" s="131">
        <v>4.46</v>
      </c>
      <c r="M10" s="40">
        <v>215</v>
      </c>
      <c r="N10" s="121">
        <v>0</v>
      </c>
      <c r="O10" s="122">
        <v>0</v>
      </c>
      <c r="P10" s="122">
        <v>0.1322879620648777</v>
      </c>
      <c r="Q10" s="122">
        <v>0.29699190716139867</v>
      </c>
      <c r="R10" s="122">
        <v>0.17610126242277729</v>
      </c>
      <c r="S10" s="42">
        <v>0.23654658479208798</v>
      </c>
      <c r="T10" s="42">
        <v>0.23654658479208798</v>
      </c>
      <c r="U10" s="42">
        <v>9.0428491930996113E-2</v>
      </c>
      <c r="V10" s="42">
        <v>4.1353906032805109E-2</v>
      </c>
      <c r="W10" s="42">
        <v>6.5891198981900614E-2</v>
      </c>
      <c r="X10" s="43">
        <v>6.5891198981900614E-2</v>
      </c>
      <c r="Y10" s="44">
        <v>20.282191780821918</v>
      </c>
      <c r="Z10" s="163">
        <v>102.10380581276934</v>
      </c>
      <c r="AA10" s="45">
        <v>28.170204324538783</v>
      </c>
      <c r="AB10" s="45">
        <v>0.24305555555555555</v>
      </c>
      <c r="AC10" s="45">
        <v>7</v>
      </c>
      <c r="AD10" s="45">
        <v>126.6</v>
      </c>
      <c r="AE10" s="45">
        <v>4.3</v>
      </c>
      <c r="AF10" s="46">
        <v>45.9</v>
      </c>
      <c r="AG10" s="123">
        <v>5</v>
      </c>
      <c r="AH10" s="49">
        <v>7</v>
      </c>
      <c r="AI10" s="49">
        <v>4</v>
      </c>
      <c r="AJ10" s="49">
        <v>6</v>
      </c>
      <c r="AK10" s="49">
        <v>6</v>
      </c>
      <c r="AL10" s="49">
        <v>6</v>
      </c>
      <c r="AM10" s="49">
        <v>6</v>
      </c>
      <c r="AN10" s="49">
        <v>6</v>
      </c>
      <c r="AO10" s="49">
        <v>2</v>
      </c>
      <c r="AP10" s="50">
        <v>1</v>
      </c>
      <c r="AQ10" s="55">
        <v>0</v>
      </c>
      <c r="AR10" s="56">
        <v>2036</v>
      </c>
      <c r="AS10" s="56">
        <v>0</v>
      </c>
      <c r="AT10" s="56">
        <v>14</v>
      </c>
      <c r="AU10" s="56">
        <v>0</v>
      </c>
      <c r="AV10" s="56">
        <v>0</v>
      </c>
      <c r="AW10" s="57">
        <v>0</v>
      </c>
      <c r="AX10" s="57">
        <v>0</v>
      </c>
      <c r="AY10" s="57">
        <v>0</v>
      </c>
      <c r="AZ10" s="57">
        <v>0</v>
      </c>
      <c r="BA10" s="56">
        <v>0</v>
      </c>
      <c r="BB10" s="56">
        <v>2749</v>
      </c>
      <c r="BC10" s="56">
        <v>0</v>
      </c>
      <c r="BD10" s="56"/>
      <c r="BE10" s="58">
        <v>18</v>
      </c>
      <c r="BF10" s="55">
        <v>0</v>
      </c>
      <c r="BG10" s="56">
        <v>2448</v>
      </c>
      <c r="BH10" s="56">
        <v>0</v>
      </c>
      <c r="BI10" s="56">
        <v>23</v>
      </c>
      <c r="BJ10" s="56">
        <v>0</v>
      </c>
      <c r="BK10" s="56">
        <v>0</v>
      </c>
      <c r="BL10" s="57">
        <v>0</v>
      </c>
      <c r="BM10" s="57">
        <v>0</v>
      </c>
      <c r="BN10" s="57">
        <v>0</v>
      </c>
      <c r="BO10" s="57">
        <v>0</v>
      </c>
      <c r="BP10" s="56">
        <v>0</v>
      </c>
      <c r="BQ10" s="56">
        <v>2444</v>
      </c>
      <c r="BR10" s="56">
        <v>0</v>
      </c>
      <c r="BS10" s="56"/>
      <c r="BT10" s="58">
        <v>15</v>
      </c>
      <c r="BU10" s="55">
        <v>415</v>
      </c>
      <c r="BV10" s="56">
        <v>1944.8999999999999</v>
      </c>
      <c r="BW10" s="56">
        <v>4</v>
      </c>
      <c r="BX10" s="56">
        <v>23</v>
      </c>
      <c r="BY10" s="56">
        <v>54</v>
      </c>
      <c r="BZ10" s="56">
        <v>14</v>
      </c>
      <c r="CA10" s="57">
        <v>7.7</v>
      </c>
      <c r="CB10" s="57">
        <v>139.30000000000001</v>
      </c>
      <c r="CC10" s="57">
        <v>5.76</v>
      </c>
      <c r="CD10" s="57">
        <v>58.6</v>
      </c>
      <c r="CE10" s="56">
        <v>76</v>
      </c>
      <c r="CF10" s="56">
        <v>1766.7</v>
      </c>
      <c r="CG10" s="56">
        <v>8</v>
      </c>
      <c r="CH10" s="56"/>
      <c r="CI10" s="58">
        <v>11</v>
      </c>
      <c r="CJ10" s="55">
        <v>648</v>
      </c>
      <c r="CK10" s="56">
        <v>1182</v>
      </c>
      <c r="CL10" s="56">
        <v>5</v>
      </c>
      <c r="CM10" s="56">
        <v>21</v>
      </c>
      <c r="CN10" s="56">
        <v>92</v>
      </c>
      <c r="CO10" s="56">
        <v>26</v>
      </c>
      <c r="CP10" s="57">
        <v>7</v>
      </c>
      <c r="CQ10" s="57">
        <v>126.6</v>
      </c>
      <c r="CR10" s="57">
        <v>4.3</v>
      </c>
      <c r="CS10" s="57">
        <v>45.1</v>
      </c>
      <c r="CT10" s="56">
        <v>130</v>
      </c>
      <c r="CU10" s="56">
        <v>1437.6</v>
      </c>
      <c r="CV10" s="56">
        <v>10</v>
      </c>
      <c r="CW10" s="56"/>
      <c r="CX10" s="58">
        <v>19</v>
      </c>
      <c r="CY10" s="55">
        <v>930</v>
      </c>
      <c r="CZ10" s="56">
        <v>3079.2000000000003</v>
      </c>
      <c r="DA10" s="56">
        <v>9</v>
      </c>
      <c r="DB10" s="56">
        <v>33</v>
      </c>
      <c r="DC10" s="56">
        <v>144</v>
      </c>
      <c r="DD10" s="56">
        <v>35</v>
      </c>
      <c r="DE10" s="57">
        <v>6.5</v>
      </c>
      <c r="DF10" s="57">
        <v>89.1</v>
      </c>
      <c r="DG10" s="57">
        <v>3.56</v>
      </c>
      <c r="DH10" s="57">
        <v>45.9</v>
      </c>
      <c r="DI10" s="56">
        <v>119</v>
      </c>
      <c r="DJ10" s="56">
        <v>2877.6000000000004</v>
      </c>
      <c r="DK10" s="56">
        <v>12</v>
      </c>
      <c r="DL10" s="56"/>
      <c r="DM10" s="58">
        <v>22</v>
      </c>
      <c r="DN10" s="164"/>
      <c r="DO10" s="5">
        <v>8</v>
      </c>
      <c r="DP10" s="42" t="s">
        <v>403</v>
      </c>
      <c r="DQ10" s="7">
        <v>0.65</v>
      </c>
      <c r="DR10" s="130"/>
    </row>
    <row r="11" spans="1:123" x14ac:dyDescent="0.2">
      <c r="A11" s="33">
        <v>9</v>
      </c>
      <c r="B11" s="34" t="s">
        <v>258</v>
      </c>
      <c r="C11" s="116">
        <v>8</v>
      </c>
      <c r="D11" s="117" t="s">
        <v>399</v>
      </c>
      <c r="E11" s="37">
        <v>4</v>
      </c>
      <c r="F11" s="118">
        <v>37534</v>
      </c>
      <c r="G11" s="119">
        <v>22.572602739726026</v>
      </c>
      <c r="H11" s="39" t="s">
        <v>385</v>
      </c>
      <c r="I11" s="119">
        <v>20.572602739726026</v>
      </c>
      <c r="J11" s="120">
        <v>71</v>
      </c>
      <c r="K11" s="120">
        <v>216</v>
      </c>
      <c r="L11" s="120">
        <v>4.41</v>
      </c>
      <c r="M11" s="40">
        <v>143</v>
      </c>
      <c r="N11" s="121">
        <v>0</v>
      </c>
      <c r="O11" s="122">
        <v>0</v>
      </c>
      <c r="P11" s="122">
        <v>2.5383141762452106E-2</v>
      </c>
      <c r="Q11" s="122">
        <v>0.12415812591508053</v>
      </c>
      <c r="R11" s="122">
        <v>0.2981225109046084</v>
      </c>
      <c r="S11" s="42">
        <v>0.2981225109046084</v>
      </c>
      <c r="T11" s="42">
        <v>0.26831025981414758</v>
      </c>
      <c r="U11" s="42">
        <v>4.1710777048486129E-2</v>
      </c>
      <c r="V11" s="42">
        <v>5.0431778929188258E-2</v>
      </c>
      <c r="W11" s="42">
        <v>5.0431778929188258E-2</v>
      </c>
      <c r="X11" s="43">
        <v>4.5388601036269433E-2</v>
      </c>
      <c r="Y11" s="44">
        <v>19.92876712328767</v>
      </c>
      <c r="Z11" s="163">
        <v>114.21664234234096</v>
      </c>
      <c r="AA11" s="45">
        <v>30.122594723269192</v>
      </c>
      <c r="AB11" s="45">
        <v>0.1908713692946058</v>
      </c>
      <c r="AC11" s="45">
        <v>5.9</v>
      </c>
      <c r="AD11" s="45">
        <v>117.6</v>
      </c>
      <c r="AE11" s="45">
        <v>3.6</v>
      </c>
      <c r="AF11" s="46">
        <v>44.2</v>
      </c>
      <c r="AG11" s="123">
        <v>7</v>
      </c>
      <c r="AH11" s="49">
        <v>5</v>
      </c>
      <c r="AI11" s="49">
        <v>5</v>
      </c>
      <c r="AJ11" s="49">
        <v>10</v>
      </c>
      <c r="AK11" s="49">
        <v>3</v>
      </c>
      <c r="AL11" s="49">
        <v>2</v>
      </c>
      <c r="AM11" s="49">
        <v>5</v>
      </c>
      <c r="AN11" s="49">
        <v>2</v>
      </c>
      <c r="AO11" s="49">
        <v>3</v>
      </c>
      <c r="AP11" s="50">
        <v>0.75</v>
      </c>
      <c r="AQ11" s="55">
        <v>0</v>
      </c>
      <c r="AR11" s="56">
        <v>3191</v>
      </c>
      <c r="AS11" s="56">
        <v>0</v>
      </c>
      <c r="AT11" s="56">
        <v>30</v>
      </c>
      <c r="AU11" s="56">
        <v>0</v>
      </c>
      <c r="AV11" s="56">
        <v>0</v>
      </c>
      <c r="AW11" s="57">
        <v>0</v>
      </c>
      <c r="AX11" s="57">
        <v>0</v>
      </c>
      <c r="AY11" s="57">
        <v>0</v>
      </c>
      <c r="AZ11" s="57">
        <v>0</v>
      </c>
      <c r="BA11" s="56">
        <v>0</v>
      </c>
      <c r="BB11" s="56">
        <v>1985</v>
      </c>
      <c r="BC11" s="56">
        <v>0</v>
      </c>
      <c r="BD11" s="56"/>
      <c r="BE11" s="58">
        <v>12</v>
      </c>
      <c r="BF11" s="55">
        <v>0</v>
      </c>
      <c r="BG11" s="56">
        <v>1544</v>
      </c>
      <c r="BH11" s="56">
        <v>0</v>
      </c>
      <c r="BI11" s="56">
        <v>11</v>
      </c>
      <c r="BJ11" s="56">
        <v>0</v>
      </c>
      <c r="BK11" s="56">
        <v>0</v>
      </c>
      <c r="BL11" s="57">
        <v>0</v>
      </c>
      <c r="BM11" s="57">
        <v>0</v>
      </c>
      <c r="BN11" s="57">
        <v>0</v>
      </c>
      <c r="BO11" s="57">
        <v>0</v>
      </c>
      <c r="BP11" s="56">
        <v>0</v>
      </c>
      <c r="BQ11" s="56">
        <v>3402</v>
      </c>
      <c r="BR11" s="56">
        <v>0</v>
      </c>
      <c r="BS11" s="56"/>
      <c r="BT11" s="58">
        <v>17</v>
      </c>
      <c r="BU11" s="55">
        <v>95</v>
      </c>
      <c r="BV11" s="56">
        <v>1319</v>
      </c>
      <c r="BW11" s="56">
        <v>1</v>
      </c>
      <c r="BX11" s="56">
        <v>20</v>
      </c>
      <c r="BY11" s="56">
        <v>28</v>
      </c>
      <c r="BZ11" s="56">
        <v>5</v>
      </c>
      <c r="CA11" s="57">
        <v>3.4</v>
      </c>
      <c r="CB11" s="57">
        <v>42.3</v>
      </c>
      <c r="CC11" s="57">
        <v>2.54</v>
      </c>
      <c r="CD11" s="57">
        <v>0</v>
      </c>
      <c r="CE11" s="56">
        <v>11</v>
      </c>
      <c r="CF11" s="56">
        <v>2857</v>
      </c>
      <c r="CG11" s="56">
        <v>2</v>
      </c>
      <c r="CH11" s="56"/>
      <c r="CI11" s="58">
        <v>14</v>
      </c>
      <c r="CJ11" s="55">
        <v>651</v>
      </c>
      <c r="CK11" s="56">
        <v>2107</v>
      </c>
      <c r="CL11" s="56">
        <v>7</v>
      </c>
      <c r="CM11" s="56">
        <v>26</v>
      </c>
      <c r="CN11" s="56">
        <v>123</v>
      </c>
      <c r="CO11" s="56">
        <v>40</v>
      </c>
      <c r="CP11" s="57">
        <v>5.3</v>
      </c>
      <c r="CQ11" s="57">
        <v>117.6</v>
      </c>
      <c r="CR11" s="57">
        <v>3.6</v>
      </c>
      <c r="CS11" s="57">
        <v>33.6</v>
      </c>
      <c r="CT11" s="56">
        <v>197</v>
      </c>
      <c r="CU11" s="56">
        <v>4723</v>
      </c>
      <c r="CV11" s="56">
        <v>24</v>
      </c>
      <c r="CW11" s="56"/>
      <c r="CX11" s="58">
        <v>44</v>
      </c>
      <c r="CY11" s="55">
        <v>1426</v>
      </c>
      <c r="CZ11" s="56">
        <v>2378</v>
      </c>
      <c r="DA11" s="56">
        <v>20</v>
      </c>
      <c r="DB11" s="56">
        <v>30</v>
      </c>
      <c r="DC11" s="56">
        <v>241</v>
      </c>
      <c r="DD11" s="56">
        <v>46</v>
      </c>
      <c r="DE11" s="57">
        <v>5.9</v>
      </c>
      <c r="DF11" s="57">
        <v>58.1</v>
      </c>
      <c r="DG11" s="57">
        <v>2.67</v>
      </c>
      <c r="DH11" s="57">
        <v>44.2</v>
      </c>
      <c r="DI11" s="56">
        <v>146</v>
      </c>
      <c r="DJ11" s="56">
        <v>2895</v>
      </c>
      <c r="DK11" s="56">
        <v>12</v>
      </c>
      <c r="DL11" s="56"/>
      <c r="DM11" s="58">
        <v>13</v>
      </c>
      <c r="DO11" s="5">
        <v>9</v>
      </c>
      <c r="DP11" s="42" t="s">
        <v>405</v>
      </c>
      <c r="DQ11" s="7">
        <v>0.65</v>
      </c>
      <c r="DR11" s="130"/>
    </row>
    <row r="12" spans="1:123" x14ac:dyDescent="0.2">
      <c r="A12" s="33">
        <v>10</v>
      </c>
      <c r="B12" s="34" t="s">
        <v>261</v>
      </c>
      <c r="C12" s="116">
        <v>7.93888888888889</v>
      </c>
      <c r="D12" s="117" t="s">
        <v>488</v>
      </c>
      <c r="E12" s="37">
        <v>2</v>
      </c>
      <c r="F12" s="118">
        <v>36606</v>
      </c>
      <c r="G12" s="119">
        <v>25.115068493150684</v>
      </c>
      <c r="H12" s="39" t="s">
        <v>443</v>
      </c>
      <c r="I12" s="119">
        <v>23.115068493150684</v>
      </c>
      <c r="J12" s="120">
        <v>69</v>
      </c>
      <c r="K12" s="120">
        <v>209</v>
      </c>
      <c r="L12" s="120">
        <v>4.43</v>
      </c>
      <c r="M12" s="40">
        <v>163</v>
      </c>
      <c r="N12" s="121">
        <v>7.3956682514527208E-2</v>
      </c>
      <c r="O12" s="122">
        <v>4.2026616857342982E-3</v>
      </c>
      <c r="P12" s="122">
        <v>0.21561604584527222</v>
      </c>
      <c r="Q12" s="122">
        <v>0.28986606014657568</v>
      </c>
      <c r="R12" s="122">
        <v>0.37987012987012986</v>
      </c>
      <c r="S12" s="42">
        <v>0.37987012987012986</v>
      </c>
      <c r="T12" s="42">
        <v>0.37987012987012986</v>
      </c>
      <c r="U12" s="42">
        <v>7.577374599786553E-2</v>
      </c>
      <c r="V12" s="42">
        <v>8.7177624409734839E-2</v>
      </c>
      <c r="W12" s="42">
        <v>8.7177624409734839E-2</v>
      </c>
      <c r="X12" s="43">
        <v>8.7177624409734839E-2</v>
      </c>
      <c r="Y12" s="44">
        <v>20.460273972602739</v>
      </c>
      <c r="Z12" s="163">
        <v>108.53289234423696</v>
      </c>
      <c r="AA12" s="45">
        <v>30.860533501365261</v>
      </c>
      <c r="AB12" s="45">
        <v>0.24924012158054712</v>
      </c>
      <c r="AC12" s="45">
        <v>5.9</v>
      </c>
      <c r="AD12" s="45">
        <v>116.9</v>
      </c>
      <c r="AE12" s="45">
        <v>4.1399999999999997</v>
      </c>
      <c r="AF12" s="46">
        <v>41.1</v>
      </c>
      <c r="AG12" s="123">
        <v>10</v>
      </c>
      <c r="AH12" s="49">
        <v>8</v>
      </c>
      <c r="AI12" s="49">
        <v>4</v>
      </c>
      <c r="AJ12" s="49">
        <v>9</v>
      </c>
      <c r="AK12" s="49">
        <v>6</v>
      </c>
      <c r="AL12" s="49">
        <v>2</v>
      </c>
      <c r="AM12" s="49">
        <v>5</v>
      </c>
      <c r="AN12" s="49">
        <v>5</v>
      </c>
      <c r="AO12" s="49">
        <v>3</v>
      </c>
      <c r="AP12" s="50">
        <v>0</v>
      </c>
      <c r="AQ12" s="55">
        <v>345</v>
      </c>
      <c r="AR12" s="56">
        <v>2593</v>
      </c>
      <c r="AS12" s="56">
        <v>0</v>
      </c>
      <c r="AT12" s="56">
        <v>32</v>
      </c>
      <c r="AU12" s="56">
        <v>71</v>
      </c>
      <c r="AV12" s="56">
        <v>15</v>
      </c>
      <c r="AW12" s="57">
        <v>4.9000000000000004</v>
      </c>
      <c r="AX12" s="57">
        <v>60.1</v>
      </c>
      <c r="AY12" s="57">
        <v>3.04</v>
      </c>
      <c r="AZ12" s="57">
        <v>27.8</v>
      </c>
      <c r="BA12" s="56">
        <v>75</v>
      </c>
      <c r="BB12" s="56">
        <v>3086</v>
      </c>
      <c r="BC12" s="56">
        <v>1</v>
      </c>
      <c r="BD12" s="56"/>
      <c r="BE12" s="58">
        <v>20</v>
      </c>
      <c r="BF12" s="55">
        <v>18</v>
      </c>
      <c r="BG12" s="56">
        <v>1874</v>
      </c>
      <c r="BH12" s="56">
        <v>0</v>
      </c>
      <c r="BI12" s="56">
        <v>19</v>
      </c>
      <c r="BJ12" s="56">
        <v>3</v>
      </c>
      <c r="BK12" s="56">
        <v>1</v>
      </c>
      <c r="BL12" s="57">
        <v>6</v>
      </c>
      <c r="BM12" s="57">
        <v>155.6</v>
      </c>
      <c r="BN12" s="57">
        <v>4.67</v>
      </c>
      <c r="BO12" s="57">
        <v>0</v>
      </c>
      <c r="BP12" s="56">
        <v>0</v>
      </c>
      <c r="BQ12" s="56">
        <v>2409</v>
      </c>
      <c r="BR12" s="56">
        <v>0</v>
      </c>
      <c r="BS12" s="56"/>
      <c r="BT12" s="58">
        <v>19</v>
      </c>
      <c r="BU12" s="55">
        <v>538</v>
      </c>
      <c r="BV12" s="56">
        <v>1569</v>
      </c>
      <c r="BW12" s="56">
        <v>3</v>
      </c>
      <c r="BX12" s="56">
        <v>9</v>
      </c>
      <c r="BY12" s="56">
        <v>102</v>
      </c>
      <c r="BZ12" s="56">
        <v>20</v>
      </c>
      <c r="CA12" s="57">
        <v>5.3</v>
      </c>
      <c r="CB12" s="57">
        <v>59.9</v>
      </c>
      <c r="CC12" s="57">
        <v>3.26</v>
      </c>
      <c r="CD12" s="57">
        <v>41.3</v>
      </c>
      <c r="CE12" s="56">
        <v>64</v>
      </c>
      <c r="CF12" s="56">
        <v>1223</v>
      </c>
      <c r="CG12" s="56">
        <v>7</v>
      </c>
      <c r="CH12" s="56"/>
      <c r="CI12" s="58">
        <v>10</v>
      </c>
      <c r="CJ12" s="55">
        <v>1005</v>
      </c>
      <c r="CK12" s="56">
        <v>2083</v>
      </c>
      <c r="CL12" s="56">
        <v>5</v>
      </c>
      <c r="CM12" s="56">
        <v>12</v>
      </c>
      <c r="CN12" s="56">
        <v>170</v>
      </c>
      <c r="CO12" s="56">
        <v>44</v>
      </c>
      <c r="CP12" s="57">
        <v>5.9</v>
      </c>
      <c r="CQ12" s="57">
        <v>116.9</v>
      </c>
      <c r="CR12" s="57">
        <v>4.1399999999999997</v>
      </c>
      <c r="CS12" s="57">
        <v>41.1</v>
      </c>
      <c r="CT12" s="56">
        <v>142</v>
      </c>
      <c r="CU12" s="56">
        <v>1874</v>
      </c>
      <c r="CV12" s="56">
        <v>14</v>
      </c>
      <c r="CW12" s="56"/>
      <c r="CX12" s="58">
        <v>13</v>
      </c>
      <c r="CY12" s="55">
        <v>1632</v>
      </c>
      <c r="CZ12" s="56">
        <v>2175</v>
      </c>
      <c r="DA12" s="56">
        <v>10</v>
      </c>
      <c r="DB12" s="56">
        <v>18</v>
      </c>
      <c r="DC12" s="56">
        <v>329</v>
      </c>
      <c r="DD12" s="56">
        <v>82</v>
      </c>
      <c r="DE12" s="57">
        <v>5</v>
      </c>
      <c r="DF12" s="57">
        <v>70.3</v>
      </c>
      <c r="DG12" s="57">
        <v>2.84</v>
      </c>
      <c r="DH12" s="57">
        <v>32</v>
      </c>
      <c r="DI12" s="56">
        <v>240</v>
      </c>
      <c r="DJ12" s="56">
        <v>2753</v>
      </c>
      <c r="DK12" s="56">
        <v>27</v>
      </c>
      <c r="DL12" s="56"/>
      <c r="DM12" s="58">
        <v>15</v>
      </c>
      <c r="DO12" s="5">
        <v>10</v>
      </c>
      <c r="DP12" s="42" t="s">
        <v>407</v>
      </c>
      <c r="DQ12" s="7">
        <v>0.6</v>
      </c>
    </row>
    <row r="13" spans="1:123" x14ac:dyDescent="0.2">
      <c r="A13" s="33">
        <v>11</v>
      </c>
      <c r="B13" s="34" t="s">
        <v>265</v>
      </c>
      <c r="C13" s="116">
        <v>7.81111111111111</v>
      </c>
      <c r="D13" s="117" t="s">
        <v>402</v>
      </c>
      <c r="E13" s="37">
        <v>3</v>
      </c>
      <c r="F13" s="118">
        <v>36922</v>
      </c>
      <c r="G13" s="119">
        <v>24.24931506849315</v>
      </c>
      <c r="H13" s="39" t="s">
        <v>395</v>
      </c>
      <c r="I13" s="119">
        <v>22.24931506849315</v>
      </c>
      <c r="J13" s="120">
        <v>72</v>
      </c>
      <c r="K13" s="120">
        <v>219</v>
      </c>
      <c r="L13" s="120">
        <v>4.58</v>
      </c>
      <c r="M13" s="40">
        <v>115</v>
      </c>
      <c r="N13" s="121">
        <v>0</v>
      </c>
      <c r="O13" s="122">
        <v>0.1334214002642008</v>
      </c>
      <c r="P13" s="122">
        <v>9.8653765250315523E-2</v>
      </c>
      <c r="Q13" s="122">
        <v>0.1279183833627624</v>
      </c>
      <c r="R13" s="122">
        <v>0.14121663563004347</v>
      </c>
      <c r="S13" s="42">
        <v>0.14121663563004347</v>
      </c>
      <c r="T13" s="42">
        <v>0.12709497206703912</v>
      </c>
      <c r="U13" s="42">
        <v>3.0683918669131238E-2</v>
      </c>
      <c r="V13" s="42">
        <v>4.4186688760011042E-2</v>
      </c>
      <c r="W13" s="42">
        <v>4.4186688760011042E-2</v>
      </c>
      <c r="X13" s="43">
        <v>3.9768019884009936E-2</v>
      </c>
      <c r="Y13" s="44" t="s">
        <v>435</v>
      </c>
      <c r="Z13" s="163">
        <v>99.543337674934321</v>
      </c>
      <c r="AA13" s="45">
        <v>29.69849537037037</v>
      </c>
      <c r="AB13" s="45">
        <v>0.48936170212765956</v>
      </c>
      <c r="AC13" s="45">
        <v>5.9</v>
      </c>
      <c r="AD13" s="45">
        <v>198</v>
      </c>
      <c r="AE13" s="45">
        <v>4.28</v>
      </c>
      <c r="AF13" s="46">
        <v>39.6</v>
      </c>
      <c r="AG13" s="123">
        <v>1</v>
      </c>
      <c r="AH13" s="49">
        <v>4</v>
      </c>
      <c r="AI13" s="49">
        <v>0</v>
      </c>
      <c r="AJ13" s="49">
        <v>5</v>
      </c>
      <c r="AK13" s="49">
        <v>10</v>
      </c>
      <c r="AL13" s="49">
        <v>2</v>
      </c>
      <c r="AM13" s="49">
        <v>9</v>
      </c>
      <c r="AN13" s="49">
        <v>6</v>
      </c>
      <c r="AO13" s="49">
        <v>4</v>
      </c>
      <c r="AP13" s="50">
        <v>1.5</v>
      </c>
      <c r="AQ13" s="55">
        <v>0</v>
      </c>
      <c r="AR13" s="56">
        <v>2143</v>
      </c>
      <c r="AS13" s="56">
        <v>0</v>
      </c>
      <c r="AT13" s="56">
        <v>24</v>
      </c>
      <c r="AU13" s="56">
        <v>0</v>
      </c>
      <c r="AV13" s="56">
        <v>0</v>
      </c>
      <c r="AW13" s="57">
        <v>0</v>
      </c>
      <c r="AX13" s="57">
        <v>0</v>
      </c>
      <c r="AY13" s="57">
        <v>0</v>
      </c>
      <c r="AZ13" s="57">
        <v>0</v>
      </c>
      <c r="BA13" s="56">
        <v>0</v>
      </c>
      <c r="BB13" s="56">
        <v>3615</v>
      </c>
      <c r="BC13" s="56">
        <v>0</v>
      </c>
      <c r="BD13" s="56"/>
      <c r="BE13" s="58">
        <v>28</v>
      </c>
      <c r="BF13" s="55">
        <v>650</v>
      </c>
      <c r="BG13" s="56">
        <v>2295</v>
      </c>
      <c r="BH13" s="56">
        <v>7</v>
      </c>
      <c r="BI13" s="56">
        <v>26</v>
      </c>
      <c r="BJ13" s="56">
        <v>123</v>
      </c>
      <c r="BK13" s="56">
        <v>26</v>
      </c>
      <c r="BL13" s="57">
        <v>5.3</v>
      </c>
      <c r="BM13" s="57">
        <v>77.3</v>
      </c>
      <c r="BN13" s="57">
        <v>3.64</v>
      </c>
      <c r="BO13" s="57">
        <v>26.2</v>
      </c>
      <c r="BP13" s="56">
        <v>158</v>
      </c>
      <c r="BQ13" s="56">
        <v>3761</v>
      </c>
      <c r="BR13" s="56">
        <v>23</v>
      </c>
      <c r="BS13" s="56"/>
      <c r="BT13" s="58">
        <v>32</v>
      </c>
      <c r="BU13" s="55">
        <v>418</v>
      </c>
      <c r="BV13" s="56">
        <v>1953</v>
      </c>
      <c r="BW13" s="56">
        <v>6</v>
      </c>
      <c r="BX13" s="56">
        <v>20</v>
      </c>
      <c r="BY13" s="56">
        <v>80</v>
      </c>
      <c r="BZ13" s="56">
        <v>27</v>
      </c>
      <c r="CA13" s="57">
        <v>5.2</v>
      </c>
      <c r="CB13" s="57">
        <v>144.4</v>
      </c>
      <c r="CC13" s="57">
        <v>4.0999999999999996</v>
      </c>
      <c r="CD13" s="57">
        <v>40.9</v>
      </c>
      <c r="CE13" s="56">
        <v>51</v>
      </c>
      <c r="CF13" s="56">
        <v>2801</v>
      </c>
      <c r="CG13" s="56">
        <v>8</v>
      </c>
      <c r="CH13" s="56"/>
      <c r="CI13" s="58">
        <v>32</v>
      </c>
      <c r="CJ13" s="55">
        <v>569</v>
      </c>
      <c r="CK13" s="56">
        <v>2392</v>
      </c>
      <c r="CL13" s="56">
        <v>5</v>
      </c>
      <c r="CM13" s="56">
        <v>25</v>
      </c>
      <c r="CN13" s="56">
        <v>95</v>
      </c>
      <c r="CO13" s="56">
        <v>36</v>
      </c>
      <c r="CP13" s="57">
        <v>5.9</v>
      </c>
      <c r="CQ13" s="57">
        <v>144.9</v>
      </c>
      <c r="CR13" s="57">
        <v>4.0599999999999996</v>
      </c>
      <c r="CS13" s="57">
        <v>34.4</v>
      </c>
      <c r="CT13" s="56">
        <v>83</v>
      </c>
      <c r="CU13" s="56">
        <v>2705</v>
      </c>
      <c r="CV13" s="56">
        <v>11</v>
      </c>
      <c r="CW13" s="56"/>
      <c r="CX13" s="58">
        <v>29</v>
      </c>
      <c r="CY13" s="55">
        <v>600</v>
      </c>
      <c r="CZ13" s="56">
        <v>2258.3999999999996</v>
      </c>
      <c r="DA13" s="56">
        <v>5</v>
      </c>
      <c r="DB13" s="56">
        <v>29</v>
      </c>
      <c r="DC13" s="56">
        <v>94</v>
      </c>
      <c r="DD13" s="56">
        <v>46</v>
      </c>
      <c r="DE13" s="57">
        <v>5.8</v>
      </c>
      <c r="DF13" s="57">
        <v>198</v>
      </c>
      <c r="DG13" s="57">
        <v>4.28</v>
      </c>
      <c r="DH13" s="57">
        <v>39.6</v>
      </c>
      <c r="DI13" s="56">
        <v>128</v>
      </c>
      <c r="DJ13" s="56">
        <v>2896.8</v>
      </c>
      <c r="DK13" s="56">
        <v>14</v>
      </c>
      <c r="DL13" s="56"/>
      <c r="DM13" s="58">
        <v>22</v>
      </c>
      <c r="DO13" s="11">
        <v>11</v>
      </c>
      <c r="DP13" s="42" t="s">
        <v>409</v>
      </c>
      <c r="DQ13" s="7">
        <v>0.55000000000000004</v>
      </c>
    </row>
    <row r="14" spans="1:123" x14ac:dyDescent="0.2">
      <c r="A14" s="33">
        <v>12</v>
      </c>
      <c r="B14" s="34" t="s">
        <v>266</v>
      </c>
      <c r="C14" s="116">
        <v>7.7666666666666675</v>
      </c>
      <c r="D14" s="117" t="s">
        <v>437</v>
      </c>
      <c r="E14" s="37">
        <v>2</v>
      </c>
      <c r="F14" s="118">
        <v>36825</v>
      </c>
      <c r="G14" s="119">
        <v>24.515068493150686</v>
      </c>
      <c r="H14" s="39" t="s">
        <v>400</v>
      </c>
      <c r="I14" s="119">
        <v>22.515068493150686</v>
      </c>
      <c r="J14" s="120">
        <v>70</v>
      </c>
      <c r="K14" s="120">
        <v>209</v>
      </c>
      <c r="L14" s="120">
        <v>4.47</v>
      </c>
      <c r="M14" s="40">
        <v>176</v>
      </c>
      <c r="N14" s="121">
        <v>0</v>
      </c>
      <c r="O14" s="122">
        <v>7.9943899018232817E-2</v>
      </c>
      <c r="P14" s="122">
        <v>7.7017868145409729E-2</v>
      </c>
      <c r="Q14" s="122">
        <v>0.32911065149948293</v>
      </c>
      <c r="R14" s="122">
        <v>0.36024844720496896</v>
      </c>
      <c r="S14" s="42">
        <v>0.36024844720496896</v>
      </c>
      <c r="T14" s="42">
        <v>0.36024844720496896</v>
      </c>
      <c r="U14" s="42">
        <v>0.12406015037593984</v>
      </c>
      <c r="V14" s="42">
        <v>0.21236133122028525</v>
      </c>
      <c r="W14" s="42">
        <v>0.21236133122028525</v>
      </c>
      <c r="X14" s="43">
        <v>0.21236133122028525</v>
      </c>
      <c r="Y14" s="44">
        <v>20.873972602739727</v>
      </c>
      <c r="Z14" s="163">
        <v>104.69988128434389</v>
      </c>
      <c r="AA14" s="45">
        <v>29.985102040816326</v>
      </c>
      <c r="AB14" s="45">
        <v>0.23181818181818181</v>
      </c>
      <c r="AC14" s="45">
        <v>5.0999999999999996</v>
      </c>
      <c r="AD14" s="45">
        <v>97.4</v>
      </c>
      <c r="AE14" s="45">
        <v>3.6</v>
      </c>
      <c r="AF14" s="46">
        <v>43.8</v>
      </c>
      <c r="AG14" s="123">
        <v>10</v>
      </c>
      <c r="AH14" s="49">
        <v>10</v>
      </c>
      <c r="AI14" s="49">
        <v>3</v>
      </c>
      <c r="AJ14" s="49">
        <v>7</v>
      </c>
      <c r="AK14" s="49">
        <v>5</v>
      </c>
      <c r="AL14" s="49">
        <v>0</v>
      </c>
      <c r="AM14" s="49">
        <v>4</v>
      </c>
      <c r="AN14" s="49">
        <v>2</v>
      </c>
      <c r="AO14" s="49">
        <v>3</v>
      </c>
      <c r="AP14" s="50">
        <v>0</v>
      </c>
      <c r="AQ14" s="55">
        <v>0</v>
      </c>
      <c r="AR14" s="56">
        <v>1609</v>
      </c>
      <c r="AS14" s="56">
        <v>0</v>
      </c>
      <c r="AT14" s="56">
        <v>25</v>
      </c>
      <c r="AU14" s="56">
        <v>0</v>
      </c>
      <c r="AV14" s="56">
        <v>0</v>
      </c>
      <c r="AW14" s="57">
        <v>0</v>
      </c>
      <c r="AX14" s="57">
        <v>0</v>
      </c>
      <c r="AY14" s="57">
        <v>0</v>
      </c>
      <c r="AZ14" s="57">
        <v>0</v>
      </c>
      <c r="BA14" s="56">
        <v>0</v>
      </c>
      <c r="BB14" s="56">
        <v>3352</v>
      </c>
      <c r="BC14" s="56">
        <v>0</v>
      </c>
      <c r="BD14" s="56"/>
      <c r="BE14" s="58">
        <v>17</v>
      </c>
      <c r="BF14" s="55">
        <v>285</v>
      </c>
      <c r="BG14" s="56">
        <v>2161</v>
      </c>
      <c r="BH14" s="56">
        <v>4</v>
      </c>
      <c r="BI14" s="56">
        <v>17</v>
      </c>
      <c r="BJ14" s="56">
        <v>46</v>
      </c>
      <c r="BK14" s="56">
        <v>9</v>
      </c>
      <c r="BL14" s="57">
        <v>6.2</v>
      </c>
      <c r="BM14" s="57">
        <v>89.3</v>
      </c>
      <c r="BN14" s="57">
        <v>4.57</v>
      </c>
      <c r="BO14" s="57">
        <v>57.2</v>
      </c>
      <c r="BP14" s="56">
        <v>0</v>
      </c>
      <c r="BQ14" s="56">
        <v>1404</v>
      </c>
      <c r="BR14" s="56">
        <v>0</v>
      </c>
      <c r="BS14" s="56"/>
      <c r="BT14" s="58">
        <v>6</v>
      </c>
      <c r="BU14" s="55">
        <v>209</v>
      </c>
      <c r="BV14" s="56">
        <v>1465</v>
      </c>
      <c r="BW14" s="56">
        <v>2</v>
      </c>
      <c r="BX14" s="56">
        <v>16</v>
      </c>
      <c r="BY14" s="56">
        <v>25</v>
      </c>
      <c r="BZ14" s="56">
        <v>5</v>
      </c>
      <c r="CA14" s="57">
        <v>8.4</v>
      </c>
      <c r="CB14" s="57">
        <v>92.1</v>
      </c>
      <c r="CC14" s="57">
        <v>4.76</v>
      </c>
      <c r="CD14" s="57">
        <v>74.2</v>
      </c>
      <c r="CE14" s="56">
        <v>41</v>
      </c>
      <c r="CF14" s="56">
        <v>1781</v>
      </c>
      <c r="CG14" s="56">
        <v>6</v>
      </c>
      <c r="CH14" s="56"/>
      <c r="CI14" s="58">
        <v>12</v>
      </c>
      <c r="CJ14" s="55">
        <v>1009</v>
      </c>
      <c r="CK14" s="56">
        <v>1740</v>
      </c>
      <c r="CL14" s="56">
        <v>7</v>
      </c>
      <c r="CM14" s="56">
        <v>12</v>
      </c>
      <c r="CN14" s="56">
        <v>196</v>
      </c>
      <c r="CO14" s="56">
        <v>50</v>
      </c>
      <c r="CP14" s="57">
        <v>5.0999999999999996</v>
      </c>
      <c r="CQ14" s="57">
        <v>97.4</v>
      </c>
      <c r="CR14" s="57">
        <v>3.6</v>
      </c>
      <c r="CS14" s="57">
        <v>43.8</v>
      </c>
      <c r="CT14" s="56">
        <v>264</v>
      </c>
      <c r="CU14" s="56">
        <v>2128</v>
      </c>
      <c r="CV14" s="56">
        <v>33</v>
      </c>
      <c r="CW14" s="56"/>
      <c r="CX14" s="58">
        <v>13</v>
      </c>
      <c r="CY14" s="55">
        <v>914</v>
      </c>
      <c r="CZ14" s="56">
        <v>1501</v>
      </c>
      <c r="DA14" s="56">
        <v>5</v>
      </c>
      <c r="DB14" s="56">
        <v>11</v>
      </c>
      <c r="DC14" s="56">
        <v>220</v>
      </c>
      <c r="DD14" s="56">
        <v>51</v>
      </c>
      <c r="DE14" s="57">
        <v>4.2</v>
      </c>
      <c r="DF14" s="57">
        <v>62.9</v>
      </c>
      <c r="DG14" s="57">
        <v>2.74</v>
      </c>
      <c r="DH14" s="57">
        <v>28.1</v>
      </c>
      <c r="DI14" s="56">
        <v>536</v>
      </c>
      <c r="DJ14" s="56">
        <v>2524</v>
      </c>
      <c r="DK14" s="56">
        <v>54</v>
      </c>
      <c r="DL14" s="56"/>
      <c r="DM14" s="58">
        <v>10</v>
      </c>
      <c r="DO14" s="11">
        <v>12</v>
      </c>
      <c r="DP14" s="42" t="s">
        <v>410</v>
      </c>
      <c r="DQ14" s="7">
        <v>0.5</v>
      </c>
    </row>
    <row r="15" spans="1:123" x14ac:dyDescent="0.2">
      <c r="A15" s="33">
        <v>13</v>
      </c>
      <c r="B15" s="34" t="s">
        <v>276</v>
      </c>
      <c r="C15" s="116">
        <v>6.9666666666666668</v>
      </c>
      <c r="D15" s="117" t="s">
        <v>489</v>
      </c>
      <c r="E15" s="37">
        <v>4</v>
      </c>
      <c r="F15" s="118">
        <v>37189</v>
      </c>
      <c r="G15" s="119">
        <v>23.517808219178082</v>
      </c>
      <c r="H15" s="39" t="s">
        <v>385</v>
      </c>
      <c r="I15" s="119">
        <v>21.517808219178082</v>
      </c>
      <c r="J15" s="120">
        <v>69</v>
      </c>
      <c r="K15" s="120">
        <v>207</v>
      </c>
      <c r="L15" s="120">
        <v>4.54</v>
      </c>
      <c r="M15" s="40">
        <v>0</v>
      </c>
      <c r="N15" s="121">
        <v>0</v>
      </c>
      <c r="O15" s="122">
        <v>0</v>
      </c>
      <c r="P15" s="122">
        <v>0.25059342149881314</v>
      </c>
      <c r="Q15" s="122">
        <v>0.40081799591002043</v>
      </c>
      <c r="R15" s="122">
        <v>0.27153404429860539</v>
      </c>
      <c r="S15" s="42">
        <v>0.33617602010431291</v>
      </c>
      <c r="T15" s="42">
        <v>0.30255841809388162</v>
      </c>
      <c r="U15" s="42">
        <v>0.13539967373572595</v>
      </c>
      <c r="V15" s="42">
        <v>8.6898839137645109E-2</v>
      </c>
      <c r="W15" s="42">
        <v>0.11114925643668552</v>
      </c>
      <c r="X15" s="43">
        <v>0.10003433079301698</v>
      </c>
      <c r="Y15" s="44">
        <v>18.863013698630137</v>
      </c>
      <c r="Z15" s="163">
        <v>97.448897422519067</v>
      </c>
      <c r="AA15" s="45">
        <v>30.565217391304348</v>
      </c>
      <c r="AB15" s="45">
        <v>0.21568627450980393</v>
      </c>
      <c r="AC15" s="45">
        <v>6.1</v>
      </c>
      <c r="AD15" s="45">
        <v>108.4</v>
      </c>
      <c r="AE15" s="45">
        <v>4.1100000000000003</v>
      </c>
      <c r="AF15" s="46">
        <v>46.1</v>
      </c>
      <c r="AG15" s="123">
        <v>8</v>
      </c>
      <c r="AH15" s="49">
        <v>9</v>
      </c>
      <c r="AI15" s="49">
        <v>8</v>
      </c>
      <c r="AJ15" s="49">
        <v>4</v>
      </c>
      <c r="AK15" s="49">
        <v>4</v>
      </c>
      <c r="AL15" s="49">
        <v>3</v>
      </c>
      <c r="AM15" s="49">
        <v>5</v>
      </c>
      <c r="AN15" s="49">
        <v>5</v>
      </c>
      <c r="AO15" s="49">
        <v>0</v>
      </c>
      <c r="AP15" s="50">
        <v>0</v>
      </c>
      <c r="AQ15" s="55">
        <v>0</v>
      </c>
      <c r="AR15" s="56">
        <v>2590</v>
      </c>
      <c r="AS15" s="56">
        <v>0</v>
      </c>
      <c r="AT15" s="56">
        <v>38</v>
      </c>
      <c r="AU15" s="56">
        <v>0</v>
      </c>
      <c r="AV15" s="56">
        <v>0</v>
      </c>
      <c r="AW15" s="57">
        <v>0</v>
      </c>
      <c r="AX15" s="57">
        <v>0</v>
      </c>
      <c r="AY15" s="57">
        <v>0</v>
      </c>
      <c r="AZ15" s="57">
        <v>0</v>
      </c>
      <c r="BA15" s="56">
        <v>0</v>
      </c>
      <c r="BB15" s="56">
        <v>3441</v>
      </c>
      <c r="BC15" s="56">
        <v>0</v>
      </c>
      <c r="BD15" s="56"/>
      <c r="BE15" s="58">
        <v>22</v>
      </c>
      <c r="BF15" s="55">
        <v>0</v>
      </c>
      <c r="BG15" s="56">
        <v>1848</v>
      </c>
      <c r="BH15" s="56">
        <v>0</v>
      </c>
      <c r="BI15" s="56">
        <v>16</v>
      </c>
      <c r="BJ15" s="56">
        <v>0</v>
      </c>
      <c r="BK15" s="56">
        <v>0</v>
      </c>
      <c r="BL15" s="57">
        <v>0</v>
      </c>
      <c r="BM15" s="57">
        <v>0</v>
      </c>
      <c r="BN15" s="57">
        <v>0</v>
      </c>
      <c r="BO15" s="57">
        <v>0</v>
      </c>
      <c r="BP15" s="56">
        <v>0</v>
      </c>
      <c r="BQ15" s="56">
        <v>2887</v>
      </c>
      <c r="BR15" s="56">
        <v>0</v>
      </c>
      <c r="BS15" s="56"/>
      <c r="BT15" s="58">
        <v>23</v>
      </c>
      <c r="BU15" s="55">
        <v>626</v>
      </c>
      <c r="BV15" s="56">
        <v>1012</v>
      </c>
      <c r="BW15" s="56">
        <v>4</v>
      </c>
      <c r="BX15" s="56">
        <v>5</v>
      </c>
      <c r="BY15" s="56">
        <v>137</v>
      </c>
      <c r="BZ15" s="56">
        <v>27</v>
      </c>
      <c r="CA15" s="57">
        <v>4.5999999999999996</v>
      </c>
      <c r="CB15" s="57">
        <v>69.900000000000006</v>
      </c>
      <c r="CC15" s="57">
        <v>3.5</v>
      </c>
      <c r="CD15" s="57">
        <v>26.8</v>
      </c>
      <c r="CE15" s="56">
        <v>113</v>
      </c>
      <c r="CF15" s="56">
        <v>1937</v>
      </c>
      <c r="CG15" s="56">
        <v>8</v>
      </c>
      <c r="CH15" s="56"/>
      <c r="CI15" s="58">
        <v>15</v>
      </c>
      <c r="CJ15" s="55">
        <v>1515</v>
      </c>
      <c r="CK15" s="56">
        <v>2562</v>
      </c>
      <c r="CL15" s="56">
        <v>12</v>
      </c>
      <c r="CM15" s="56">
        <v>28</v>
      </c>
      <c r="CN15" s="56">
        <v>247</v>
      </c>
      <c r="CO15" s="56">
        <v>66</v>
      </c>
      <c r="CP15" s="57">
        <v>6.1</v>
      </c>
      <c r="CQ15" s="57">
        <v>108.4</v>
      </c>
      <c r="CR15" s="57">
        <v>4.1100000000000003</v>
      </c>
      <c r="CS15" s="57">
        <v>46.1</v>
      </c>
      <c r="CT15" s="56">
        <v>249</v>
      </c>
      <c r="CU15" s="56">
        <v>1839</v>
      </c>
      <c r="CV15" s="56">
        <v>18</v>
      </c>
      <c r="CW15" s="56"/>
      <c r="CX15" s="58">
        <v>10</v>
      </c>
      <c r="CY15" s="55">
        <v>1062</v>
      </c>
      <c r="CZ15" s="56">
        <v>1861</v>
      </c>
      <c r="DA15" s="56">
        <v>11</v>
      </c>
      <c r="DB15" s="56">
        <v>21</v>
      </c>
      <c r="DC15" s="56">
        <v>204</v>
      </c>
      <c r="DD15" s="56">
        <v>44</v>
      </c>
      <c r="DE15" s="57">
        <v>5.2</v>
      </c>
      <c r="DF15" s="57">
        <v>53.2</v>
      </c>
      <c r="DG15" s="57">
        <v>2.79</v>
      </c>
      <c r="DH15" s="57">
        <v>36.200000000000003</v>
      </c>
      <c r="DI15" s="56">
        <v>262</v>
      </c>
      <c r="DJ15" s="56">
        <v>3015</v>
      </c>
      <c r="DK15" s="56">
        <v>37</v>
      </c>
      <c r="DL15" s="56"/>
      <c r="DM15" s="58">
        <v>19</v>
      </c>
      <c r="DO15" s="42"/>
    </row>
    <row r="16" spans="1:123" x14ac:dyDescent="0.2">
      <c r="A16" s="33">
        <v>14</v>
      </c>
      <c r="B16" s="34" t="s">
        <v>283</v>
      </c>
      <c r="C16" s="116">
        <v>6.7</v>
      </c>
      <c r="D16" s="117" t="s">
        <v>490</v>
      </c>
      <c r="E16" s="37">
        <v>3</v>
      </c>
      <c r="F16" s="118">
        <v>37197</v>
      </c>
      <c r="G16" s="119">
        <v>23.495890410958904</v>
      </c>
      <c r="H16" s="39" t="s">
        <v>385</v>
      </c>
      <c r="I16" s="119">
        <v>21.495890410958904</v>
      </c>
      <c r="J16" s="120">
        <v>65</v>
      </c>
      <c r="K16" s="120">
        <v>179</v>
      </c>
      <c r="L16" s="120">
        <v>4.4400000000000004</v>
      </c>
      <c r="M16" s="40">
        <v>212</v>
      </c>
      <c r="N16" s="121">
        <v>0</v>
      </c>
      <c r="O16" s="122">
        <v>0</v>
      </c>
      <c r="P16" s="122">
        <v>0.31890930646117366</v>
      </c>
      <c r="Q16" s="122">
        <v>0.39851380042462847</v>
      </c>
      <c r="R16" s="122">
        <v>0.32986525669452499</v>
      </c>
      <c r="S16" s="42">
        <v>0.36418952855957676</v>
      </c>
      <c r="T16" s="42">
        <v>0.32777057570361912</v>
      </c>
      <c r="U16" s="42">
        <v>0.18006925740669488</v>
      </c>
      <c r="V16" s="42">
        <v>0.12656939260264677</v>
      </c>
      <c r="W16" s="42">
        <v>0.15331932500467083</v>
      </c>
      <c r="X16" s="43">
        <v>0.13798739250420375</v>
      </c>
      <c r="Y16" s="44">
        <v>18.841095890410958</v>
      </c>
      <c r="Z16" s="163">
        <v>92.119409665589856</v>
      </c>
      <c r="AA16" s="45">
        <v>29.783905325443786</v>
      </c>
      <c r="AB16" s="45">
        <v>0.19587628865979381</v>
      </c>
      <c r="AC16" s="45">
        <v>6</v>
      </c>
      <c r="AD16" s="45">
        <v>66</v>
      </c>
      <c r="AE16" s="45">
        <v>2.97</v>
      </c>
      <c r="AF16" s="46">
        <v>42.8</v>
      </c>
      <c r="AG16" s="123">
        <v>8</v>
      </c>
      <c r="AH16" s="49">
        <v>10</v>
      </c>
      <c r="AI16" s="49">
        <v>9</v>
      </c>
      <c r="AJ16" s="49">
        <v>2</v>
      </c>
      <c r="AK16" s="49">
        <v>3</v>
      </c>
      <c r="AL16" s="49">
        <v>3</v>
      </c>
      <c r="AM16" s="49">
        <v>1</v>
      </c>
      <c r="AN16" s="49">
        <v>0</v>
      </c>
      <c r="AO16" s="49">
        <v>2</v>
      </c>
      <c r="AP16" s="50">
        <v>0</v>
      </c>
      <c r="AQ16" s="55">
        <v>0</v>
      </c>
      <c r="AR16" s="56">
        <v>2191</v>
      </c>
      <c r="AS16" s="56">
        <v>0</v>
      </c>
      <c r="AT16" s="56">
        <v>21</v>
      </c>
      <c r="AU16" s="56">
        <v>0</v>
      </c>
      <c r="AV16" s="56">
        <v>0</v>
      </c>
      <c r="AW16" s="57">
        <v>0</v>
      </c>
      <c r="AX16" s="57">
        <v>0</v>
      </c>
      <c r="AY16" s="57">
        <v>0</v>
      </c>
      <c r="AZ16" s="57">
        <v>0</v>
      </c>
      <c r="BA16" s="56">
        <v>0</v>
      </c>
      <c r="BB16" s="56">
        <v>1945</v>
      </c>
      <c r="BC16" s="56">
        <v>0</v>
      </c>
      <c r="BD16" s="56"/>
      <c r="BE16" s="58">
        <v>11</v>
      </c>
      <c r="BF16" s="55">
        <v>0</v>
      </c>
      <c r="BG16" s="56">
        <v>2314</v>
      </c>
      <c r="BH16" s="56">
        <v>0</v>
      </c>
      <c r="BI16" s="56">
        <v>29</v>
      </c>
      <c r="BJ16" s="56">
        <v>0</v>
      </c>
      <c r="BK16" s="56">
        <v>0</v>
      </c>
      <c r="BL16" s="57">
        <v>0</v>
      </c>
      <c r="BM16" s="57">
        <v>0</v>
      </c>
      <c r="BN16" s="57">
        <v>0</v>
      </c>
      <c r="BO16" s="57">
        <v>0</v>
      </c>
      <c r="BP16" s="56">
        <v>0</v>
      </c>
      <c r="BQ16" s="56">
        <v>2352</v>
      </c>
      <c r="BR16" s="56">
        <v>0</v>
      </c>
      <c r="BS16" s="56"/>
      <c r="BT16" s="58">
        <v>12</v>
      </c>
      <c r="BU16" s="55">
        <v>642</v>
      </c>
      <c r="BV16" s="56">
        <v>1517</v>
      </c>
      <c r="BW16" s="56">
        <v>7</v>
      </c>
      <c r="BX16" s="56">
        <v>17</v>
      </c>
      <c r="BY16" s="56">
        <v>121</v>
      </c>
      <c r="BZ16" s="56">
        <v>25</v>
      </c>
      <c r="CA16" s="57">
        <v>5.3</v>
      </c>
      <c r="CB16" s="57">
        <v>71.2</v>
      </c>
      <c r="CC16" s="57">
        <v>3.06</v>
      </c>
      <c r="CD16" s="57">
        <v>51.9</v>
      </c>
      <c r="CE16" s="56">
        <v>434</v>
      </c>
      <c r="CF16" s="56">
        <v>1857</v>
      </c>
      <c r="CG16" s="56">
        <v>25</v>
      </c>
      <c r="CH16" s="56"/>
      <c r="CI16" s="58">
        <v>12</v>
      </c>
      <c r="CJ16" s="55">
        <v>1409</v>
      </c>
      <c r="CK16" s="56">
        <v>2111</v>
      </c>
      <c r="CL16" s="56">
        <v>18</v>
      </c>
      <c r="CM16" s="56">
        <v>29</v>
      </c>
      <c r="CN16" s="56">
        <v>234</v>
      </c>
      <c r="CO16" s="56">
        <v>50</v>
      </c>
      <c r="CP16" s="57">
        <v>6</v>
      </c>
      <c r="CQ16" s="57">
        <v>66</v>
      </c>
      <c r="CR16" s="57">
        <v>2.97</v>
      </c>
      <c r="CS16" s="57">
        <v>40.6</v>
      </c>
      <c r="CT16" s="56">
        <v>468</v>
      </c>
      <c r="CU16" s="56">
        <v>2599</v>
      </c>
      <c r="CV16" s="56">
        <v>49</v>
      </c>
      <c r="CW16" s="56"/>
      <c r="CX16" s="58">
        <v>14</v>
      </c>
      <c r="CY16" s="55">
        <v>1561</v>
      </c>
      <c r="CZ16" s="56">
        <v>2916</v>
      </c>
      <c r="DA16" s="56">
        <v>9</v>
      </c>
      <c r="DB16" s="56">
        <v>32</v>
      </c>
      <c r="DC16" s="56">
        <v>291</v>
      </c>
      <c r="DD16" s="56">
        <v>57</v>
      </c>
      <c r="DE16" s="57">
        <v>5.4</v>
      </c>
      <c r="DF16" s="57">
        <v>43.6</v>
      </c>
      <c r="DG16" s="57">
        <v>2.35</v>
      </c>
      <c r="DH16" s="57">
        <v>42.8</v>
      </c>
      <c r="DI16" s="56">
        <v>373</v>
      </c>
      <c r="DJ16" s="56">
        <v>2947</v>
      </c>
      <c r="DK16" s="56">
        <v>43</v>
      </c>
      <c r="DL16" s="56"/>
      <c r="DM16" s="58">
        <v>21</v>
      </c>
      <c r="DO16" s="42"/>
    </row>
    <row r="17" spans="1:117" x14ac:dyDescent="0.2">
      <c r="A17" s="33">
        <v>15</v>
      </c>
      <c r="B17" s="34" t="s">
        <v>291</v>
      </c>
      <c r="C17" s="116">
        <v>6.3277777777777775</v>
      </c>
      <c r="D17" s="117" t="s">
        <v>391</v>
      </c>
      <c r="E17" s="37">
        <v>3</v>
      </c>
      <c r="F17" s="118">
        <v>36468</v>
      </c>
      <c r="G17" s="119">
        <v>25.493150684931507</v>
      </c>
      <c r="H17" s="39" t="s">
        <v>395</v>
      </c>
      <c r="I17" s="119">
        <v>23.493150684931507</v>
      </c>
      <c r="J17" s="120">
        <v>69</v>
      </c>
      <c r="K17" s="120">
        <v>207</v>
      </c>
      <c r="L17" s="120">
        <v>4.57</v>
      </c>
      <c r="M17" s="40">
        <v>172</v>
      </c>
      <c r="N17" s="121">
        <v>0</v>
      </c>
      <c r="O17" s="122">
        <v>0.13762626262626262</v>
      </c>
      <c r="P17" s="122">
        <v>0.29462738301559793</v>
      </c>
      <c r="Q17" s="122">
        <v>0.10244526130733578</v>
      </c>
      <c r="R17" s="122">
        <v>0.26160337552742619</v>
      </c>
      <c r="S17" s="42">
        <v>0.27811537927151209</v>
      </c>
      <c r="T17" s="42">
        <v>0.2503038413443609</v>
      </c>
      <c r="U17" s="42">
        <v>6.6861313868613145E-2</v>
      </c>
      <c r="V17" s="42">
        <v>7.190332326283988E-2</v>
      </c>
      <c r="W17" s="42">
        <v>7.190332326283988E-2</v>
      </c>
      <c r="X17" s="43">
        <v>6.47129909365559E-2</v>
      </c>
      <c r="Y17" s="44">
        <v>20.838356164383562</v>
      </c>
      <c r="Z17" s="163">
        <v>94.915150530226384</v>
      </c>
      <c r="AA17" s="45">
        <v>30.565217391304348</v>
      </c>
      <c r="AB17" s="45">
        <v>0.27358490566037735</v>
      </c>
      <c r="AC17" s="45">
        <v>6.5</v>
      </c>
      <c r="AD17" s="45">
        <v>105.3</v>
      </c>
      <c r="AE17" s="45">
        <v>3.43</v>
      </c>
      <c r="AF17" s="46">
        <v>39.6</v>
      </c>
      <c r="AG17" s="123">
        <v>6</v>
      </c>
      <c r="AH17" s="49">
        <v>7</v>
      </c>
      <c r="AI17" s="49">
        <v>3</v>
      </c>
      <c r="AJ17" s="49">
        <v>3</v>
      </c>
      <c r="AK17" s="49">
        <v>7</v>
      </c>
      <c r="AL17" s="49">
        <v>5</v>
      </c>
      <c r="AM17" s="49">
        <v>4</v>
      </c>
      <c r="AN17" s="49">
        <v>1</v>
      </c>
      <c r="AO17" s="49">
        <v>3</v>
      </c>
      <c r="AP17" s="50">
        <v>0</v>
      </c>
      <c r="AQ17" s="55">
        <v>0</v>
      </c>
      <c r="AR17" s="56">
        <v>1549</v>
      </c>
      <c r="AS17" s="56">
        <v>0</v>
      </c>
      <c r="AT17" s="56">
        <v>15</v>
      </c>
      <c r="AU17" s="56">
        <v>0</v>
      </c>
      <c r="AV17" s="56">
        <v>0</v>
      </c>
      <c r="AW17" s="57">
        <v>0</v>
      </c>
      <c r="AX17" s="57">
        <v>0</v>
      </c>
      <c r="AY17" s="57">
        <v>0</v>
      </c>
      <c r="AZ17" s="57">
        <v>0</v>
      </c>
      <c r="BA17" s="56">
        <v>0</v>
      </c>
      <c r="BB17" s="56">
        <v>2357</v>
      </c>
      <c r="BC17" s="56">
        <v>0</v>
      </c>
      <c r="BD17" s="56"/>
      <c r="BE17" s="58">
        <v>15</v>
      </c>
      <c r="BF17" s="55">
        <v>539</v>
      </c>
      <c r="BG17" s="56">
        <v>1874</v>
      </c>
      <c r="BH17" s="56">
        <v>4</v>
      </c>
      <c r="BI17" s="56">
        <v>13</v>
      </c>
      <c r="BJ17" s="56">
        <v>101</v>
      </c>
      <c r="BK17" s="56">
        <v>24</v>
      </c>
      <c r="BL17" s="57">
        <v>5.3</v>
      </c>
      <c r="BM17" s="57">
        <v>93.2</v>
      </c>
      <c r="BN17" s="57">
        <v>3.66</v>
      </c>
      <c r="BO17" s="57">
        <v>44</v>
      </c>
      <c r="BP17" s="56">
        <v>115</v>
      </c>
      <c r="BQ17" s="56">
        <v>2878</v>
      </c>
      <c r="BR17" s="56">
        <v>13</v>
      </c>
      <c r="BS17" s="56"/>
      <c r="BT17" s="58">
        <v>19</v>
      </c>
      <c r="BU17" s="55">
        <v>758</v>
      </c>
      <c r="BV17" s="56">
        <v>1415</v>
      </c>
      <c r="BW17" s="56">
        <v>4</v>
      </c>
      <c r="BX17" s="56">
        <v>12</v>
      </c>
      <c r="BY17" s="56">
        <v>156</v>
      </c>
      <c r="BZ17" s="56">
        <v>26</v>
      </c>
      <c r="CA17" s="57">
        <v>4.9000000000000004</v>
      </c>
      <c r="CB17" s="57">
        <v>41.2</v>
      </c>
      <c r="CC17" s="57">
        <v>2.57</v>
      </c>
      <c r="CD17" s="57">
        <v>18.3</v>
      </c>
      <c r="CE17" s="56">
        <v>262</v>
      </c>
      <c r="CF17" s="56">
        <v>2047</v>
      </c>
      <c r="CG17" s="56">
        <v>31</v>
      </c>
      <c r="CH17" s="56"/>
      <c r="CI17" s="58">
        <v>14</v>
      </c>
      <c r="CJ17" s="55">
        <v>412</v>
      </c>
      <c r="CK17" s="56">
        <v>2832</v>
      </c>
      <c r="CL17" s="56">
        <v>2</v>
      </c>
      <c r="CM17" s="56">
        <v>30</v>
      </c>
      <c r="CN17" s="56">
        <v>78</v>
      </c>
      <c r="CO17" s="56">
        <v>27</v>
      </c>
      <c r="CP17" s="57">
        <v>5.3</v>
      </c>
      <c r="CQ17" s="57">
        <v>105.3</v>
      </c>
      <c r="CR17" s="57">
        <v>3.04</v>
      </c>
      <c r="CS17" s="57">
        <v>39.6</v>
      </c>
      <c r="CT17" s="56">
        <v>229</v>
      </c>
      <c r="CU17" s="56">
        <v>3425</v>
      </c>
      <c r="CV17" s="56">
        <v>23</v>
      </c>
      <c r="CW17" s="56"/>
      <c r="CX17" s="58">
        <v>32</v>
      </c>
      <c r="CY17" s="55">
        <v>1374</v>
      </c>
      <c r="CZ17" s="56">
        <v>2852</v>
      </c>
      <c r="DA17" s="56">
        <v>11</v>
      </c>
      <c r="DB17" s="56">
        <v>28</v>
      </c>
      <c r="DC17" s="56">
        <v>212</v>
      </c>
      <c r="DD17" s="56">
        <v>58</v>
      </c>
      <c r="DE17" s="57">
        <v>6.5</v>
      </c>
      <c r="DF17" s="57">
        <v>96.2</v>
      </c>
      <c r="DG17" s="57">
        <v>3.43</v>
      </c>
      <c r="DH17" s="57">
        <v>39.200000000000003</v>
      </c>
      <c r="DI17" s="56">
        <v>238</v>
      </c>
      <c r="DJ17" s="56">
        <v>3310</v>
      </c>
      <c r="DK17" s="56">
        <v>34</v>
      </c>
      <c r="DL17" s="56"/>
      <c r="DM17" s="58">
        <v>27</v>
      </c>
    </row>
    <row r="18" spans="1:117" x14ac:dyDescent="0.2">
      <c r="A18" s="33">
        <v>16</v>
      </c>
      <c r="B18" s="34" t="s">
        <v>293</v>
      </c>
      <c r="C18" s="116">
        <v>6.2666666666666666</v>
      </c>
      <c r="D18" s="117" t="s">
        <v>428</v>
      </c>
      <c r="E18" s="37">
        <v>1</v>
      </c>
      <c r="F18" s="118">
        <v>36619</v>
      </c>
      <c r="G18" s="119">
        <v>25.079452054794519</v>
      </c>
      <c r="H18" s="39" t="s">
        <v>395</v>
      </c>
      <c r="I18" s="119">
        <v>23.079452054794519</v>
      </c>
      <c r="J18" s="120">
        <v>72</v>
      </c>
      <c r="K18" s="120">
        <v>204</v>
      </c>
      <c r="L18" s="120">
        <v>4.62</v>
      </c>
      <c r="M18" s="40">
        <v>237</v>
      </c>
      <c r="N18" s="121">
        <v>0</v>
      </c>
      <c r="O18" s="122">
        <v>3.0981970943462278E-2</v>
      </c>
      <c r="P18" s="122">
        <v>8.535722706908748E-2</v>
      </c>
      <c r="Q18" s="122">
        <v>8.5817524841915085E-2</v>
      </c>
      <c r="R18" s="122">
        <v>0.17733138220034589</v>
      </c>
      <c r="S18" s="42">
        <v>0.17733138220034589</v>
      </c>
      <c r="T18" s="42">
        <v>0.17733138220034589</v>
      </c>
      <c r="U18" s="42">
        <v>6.4055055584965589E-2</v>
      </c>
      <c r="V18" s="42">
        <v>0.11471715122830742</v>
      </c>
      <c r="W18" s="42">
        <v>0.11471715122830742</v>
      </c>
      <c r="X18" s="43">
        <v>0.11471715122830742</v>
      </c>
      <c r="Y18" s="44">
        <v>22.435616438356163</v>
      </c>
      <c r="Z18" s="163">
        <v>89.555499569671596</v>
      </c>
      <c r="AA18" s="45">
        <v>27.664351851851851</v>
      </c>
      <c r="AB18" s="45">
        <v>0.29801324503311261</v>
      </c>
      <c r="AC18" s="45">
        <v>5.7</v>
      </c>
      <c r="AD18" s="45">
        <v>183.2</v>
      </c>
      <c r="AE18" s="45">
        <v>3.76</v>
      </c>
      <c r="AF18" s="46">
        <v>27.3</v>
      </c>
      <c r="AG18" s="123">
        <v>3</v>
      </c>
      <c r="AH18" s="49">
        <v>9</v>
      </c>
      <c r="AI18" s="49">
        <v>1</v>
      </c>
      <c r="AJ18" s="49">
        <v>2</v>
      </c>
      <c r="AK18" s="49">
        <v>8</v>
      </c>
      <c r="AL18" s="49">
        <v>1</v>
      </c>
      <c r="AM18" s="49">
        <v>9</v>
      </c>
      <c r="AN18" s="49">
        <v>3</v>
      </c>
      <c r="AO18" s="49">
        <v>1</v>
      </c>
      <c r="AP18" s="50">
        <v>1</v>
      </c>
      <c r="AQ18" s="55">
        <v>0</v>
      </c>
      <c r="AR18" s="56">
        <v>3343</v>
      </c>
      <c r="AS18" s="56">
        <v>0</v>
      </c>
      <c r="AT18" s="56">
        <v>30</v>
      </c>
      <c r="AU18" s="56">
        <v>0</v>
      </c>
      <c r="AV18" s="56">
        <v>0</v>
      </c>
      <c r="AW18" s="57">
        <v>0</v>
      </c>
      <c r="AX18" s="57">
        <v>0</v>
      </c>
      <c r="AY18" s="57">
        <v>0</v>
      </c>
      <c r="AZ18" s="57">
        <v>0</v>
      </c>
      <c r="BA18" s="56">
        <v>0</v>
      </c>
      <c r="BB18" s="56">
        <v>3165</v>
      </c>
      <c r="BC18" s="56">
        <v>0</v>
      </c>
      <c r="BD18" s="56"/>
      <c r="BE18" s="58">
        <v>34</v>
      </c>
      <c r="BF18" s="55">
        <v>174</v>
      </c>
      <c r="BG18" s="56">
        <v>2591</v>
      </c>
      <c r="BH18" s="56">
        <v>2</v>
      </c>
      <c r="BI18" s="56">
        <v>21</v>
      </c>
      <c r="BJ18" s="56">
        <v>25</v>
      </c>
      <c r="BK18" s="56">
        <v>2</v>
      </c>
      <c r="BL18" s="57">
        <v>7</v>
      </c>
      <c r="BM18" s="57">
        <v>16.600000000000001</v>
      </c>
      <c r="BN18" s="57">
        <v>2.16</v>
      </c>
      <c r="BO18" s="57">
        <v>50.6</v>
      </c>
      <c r="BP18" s="56">
        <v>3</v>
      </c>
      <c r="BQ18" s="56">
        <v>3122</v>
      </c>
      <c r="BR18" s="56">
        <v>1</v>
      </c>
      <c r="BS18" s="56"/>
      <c r="BT18" s="58">
        <v>26</v>
      </c>
      <c r="BU18" s="55">
        <v>251</v>
      </c>
      <c r="BV18" s="56">
        <v>1742</v>
      </c>
      <c r="BW18" s="56">
        <v>1</v>
      </c>
      <c r="BX18" s="56">
        <v>18</v>
      </c>
      <c r="BY18" s="56">
        <v>47</v>
      </c>
      <c r="BZ18" s="56">
        <v>18</v>
      </c>
      <c r="CA18" s="57">
        <v>5.3</v>
      </c>
      <c r="CB18" s="57">
        <v>160.5</v>
      </c>
      <c r="CC18" s="57">
        <v>3.98</v>
      </c>
      <c r="CD18" s="57">
        <v>19.899999999999999</v>
      </c>
      <c r="CE18" s="56">
        <v>111</v>
      </c>
      <c r="CF18" s="56">
        <v>2499</v>
      </c>
      <c r="CG18" s="56">
        <v>10</v>
      </c>
      <c r="CH18" s="56"/>
      <c r="CI18" s="58">
        <v>19</v>
      </c>
      <c r="CJ18" s="55">
        <v>328</v>
      </c>
      <c r="CK18" s="56">
        <v>2864</v>
      </c>
      <c r="CL18" s="56">
        <v>3</v>
      </c>
      <c r="CM18" s="56">
        <v>29</v>
      </c>
      <c r="CN18" s="56">
        <v>58</v>
      </c>
      <c r="CO18" s="56">
        <v>27</v>
      </c>
      <c r="CP18" s="57">
        <v>5.7</v>
      </c>
      <c r="CQ18" s="57">
        <v>183.2</v>
      </c>
      <c r="CR18" s="57">
        <v>3.76</v>
      </c>
      <c r="CS18" s="57">
        <v>27.1</v>
      </c>
      <c r="CT18" s="56">
        <v>242</v>
      </c>
      <c r="CU18" s="56">
        <v>3778</v>
      </c>
      <c r="CV18" s="56">
        <v>22</v>
      </c>
      <c r="CW18" s="56"/>
      <c r="CX18" s="58">
        <v>39</v>
      </c>
      <c r="CY18" s="55">
        <v>824</v>
      </c>
      <c r="CZ18" s="56">
        <v>3080</v>
      </c>
      <c r="DA18" s="56">
        <v>10</v>
      </c>
      <c r="DB18" s="56">
        <v>44</v>
      </c>
      <c r="DC18" s="56">
        <v>151</v>
      </c>
      <c r="DD18" s="56">
        <v>45</v>
      </c>
      <c r="DE18" s="57">
        <v>5.5</v>
      </c>
      <c r="DF18" s="57">
        <v>96.1</v>
      </c>
      <c r="DG18" s="57">
        <v>3.09</v>
      </c>
      <c r="DH18" s="57">
        <v>27.3</v>
      </c>
      <c r="DI18" s="56">
        <v>509</v>
      </c>
      <c r="DJ18" s="56">
        <v>4437</v>
      </c>
      <c r="DK18" s="56">
        <v>42</v>
      </c>
      <c r="DL18" s="56"/>
      <c r="DM18" s="58">
        <v>31</v>
      </c>
    </row>
    <row r="19" spans="1:117" x14ac:dyDescent="0.2">
      <c r="A19" s="33">
        <v>17</v>
      </c>
      <c r="B19" s="34" t="s">
        <v>302</v>
      </c>
      <c r="C19" s="116">
        <v>5.8833333333333329</v>
      </c>
      <c r="D19" s="117" t="s">
        <v>455</v>
      </c>
      <c r="E19" s="37">
        <v>1</v>
      </c>
      <c r="F19" s="118">
        <v>36795</v>
      </c>
      <c r="G19" s="119">
        <v>24.597260273972601</v>
      </c>
      <c r="H19" s="39" t="s">
        <v>443</v>
      </c>
      <c r="I19" s="119">
        <v>22.597260273972601</v>
      </c>
      <c r="J19" s="120">
        <v>72</v>
      </c>
      <c r="K19" s="120">
        <v>217</v>
      </c>
      <c r="L19" s="120">
        <v>4.55</v>
      </c>
      <c r="M19" s="40">
        <v>193</v>
      </c>
      <c r="N19" s="121">
        <v>9.1664890215305897E-3</v>
      </c>
      <c r="O19" s="122">
        <v>0.10564484515876127</v>
      </c>
      <c r="P19" s="122">
        <v>0.2278444825614637</v>
      </c>
      <c r="Q19" s="122">
        <v>0.26017731138049577</v>
      </c>
      <c r="R19" s="122">
        <v>0.22388059701492538</v>
      </c>
      <c r="S19" s="42">
        <v>0.24202895419771059</v>
      </c>
      <c r="T19" s="42">
        <v>0.24202895419771059</v>
      </c>
      <c r="U19" s="42">
        <v>2.0797817933856121E-2</v>
      </c>
      <c r="V19" s="42">
        <v>1.5129151291512915E-2</v>
      </c>
      <c r="W19" s="42">
        <v>1.7963484612684516E-2</v>
      </c>
      <c r="X19" s="43">
        <v>1.7963484612684516E-2</v>
      </c>
      <c r="Y19" s="44">
        <v>19.942465753424656</v>
      </c>
      <c r="Z19" s="163">
        <v>101.26145022525061</v>
      </c>
      <c r="AA19" s="45">
        <v>29.427276234567902</v>
      </c>
      <c r="AB19" s="45">
        <v>0.36</v>
      </c>
      <c r="AC19" s="45">
        <v>6.1</v>
      </c>
      <c r="AD19" s="45">
        <v>142.9</v>
      </c>
      <c r="AE19" s="45">
        <v>3.94</v>
      </c>
      <c r="AF19" s="46">
        <v>35.4</v>
      </c>
      <c r="AG19" s="123">
        <v>6</v>
      </c>
      <c r="AH19" s="49">
        <v>1</v>
      </c>
      <c r="AI19" s="49">
        <v>5</v>
      </c>
      <c r="AJ19" s="49">
        <v>6</v>
      </c>
      <c r="AK19" s="49">
        <v>9</v>
      </c>
      <c r="AL19" s="49">
        <v>3</v>
      </c>
      <c r="AM19" s="49">
        <v>7</v>
      </c>
      <c r="AN19" s="49">
        <v>4</v>
      </c>
      <c r="AO19" s="49">
        <v>2</v>
      </c>
      <c r="AP19" s="50">
        <v>0</v>
      </c>
      <c r="AQ19" s="55">
        <v>43</v>
      </c>
      <c r="AR19" s="56">
        <v>2592</v>
      </c>
      <c r="AS19" s="56">
        <v>0</v>
      </c>
      <c r="AT19" s="56">
        <v>27</v>
      </c>
      <c r="AU19" s="56">
        <v>2</v>
      </c>
      <c r="AV19" s="56">
        <v>2</v>
      </c>
      <c r="AW19" s="57">
        <v>21.5</v>
      </c>
      <c r="AX19" s="57">
        <v>1300</v>
      </c>
      <c r="AY19" s="57">
        <v>13</v>
      </c>
      <c r="AZ19" s="57">
        <v>100</v>
      </c>
      <c r="BA19" s="56">
        <v>0</v>
      </c>
      <c r="BB19" s="56">
        <v>2099</v>
      </c>
      <c r="BC19" s="56">
        <v>0</v>
      </c>
      <c r="BD19" s="56"/>
      <c r="BE19" s="58">
        <v>14</v>
      </c>
      <c r="BF19" s="55">
        <v>533</v>
      </c>
      <c r="BG19" s="56">
        <v>3624</v>
      </c>
      <c r="BH19" s="56">
        <v>6</v>
      </c>
      <c r="BI19" s="56">
        <v>36</v>
      </c>
      <c r="BJ19" s="56">
        <v>71</v>
      </c>
      <c r="BK19" s="56">
        <v>23</v>
      </c>
      <c r="BL19" s="57">
        <v>7.5</v>
      </c>
      <c r="BM19" s="57">
        <v>140.80000000000001</v>
      </c>
      <c r="BN19" s="57">
        <v>4.41</v>
      </c>
      <c r="BO19" s="57">
        <v>52.9</v>
      </c>
      <c r="BP19" s="56">
        <v>6</v>
      </c>
      <c r="BQ19" s="56">
        <v>1478</v>
      </c>
      <c r="BR19" s="56">
        <v>1</v>
      </c>
      <c r="BS19" s="56"/>
      <c r="BT19" s="58">
        <v>9</v>
      </c>
      <c r="BU19" s="55">
        <v>785</v>
      </c>
      <c r="BV19" s="56">
        <v>2162</v>
      </c>
      <c r="BW19" s="56">
        <v>11</v>
      </c>
      <c r="BX19" s="56">
        <v>19</v>
      </c>
      <c r="BY19" s="56">
        <v>119</v>
      </c>
      <c r="BZ19" s="56">
        <v>31</v>
      </c>
      <c r="CA19" s="57">
        <v>6.6</v>
      </c>
      <c r="CB19" s="57">
        <v>104.9</v>
      </c>
      <c r="CC19" s="57">
        <v>3.93</v>
      </c>
      <c r="CD19" s="57">
        <v>46.6</v>
      </c>
      <c r="CE19" s="56">
        <v>12</v>
      </c>
      <c r="CF19" s="56">
        <v>1336</v>
      </c>
      <c r="CG19" s="56">
        <v>1</v>
      </c>
      <c r="CH19" s="56"/>
      <c r="CI19" s="58">
        <v>7</v>
      </c>
      <c r="CJ19" s="55">
        <v>1377</v>
      </c>
      <c r="CK19" s="56">
        <v>2594</v>
      </c>
      <c r="CL19" s="56">
        <v>9</v>
      </c>
      <c r="CM19" s="56">
        <v>27</v>
      </c>
      <c r="CN19" s="56">
        <v>224</v>
      </c>
      <c r="CO19" s="56">
        <v>56</v>
      </c>
      <c r="CP19" s="57">
        <v>6.1</v>
      </c>
      <c r="CQ19" s="57">
        <v>96.5</v>
      </c>
      <c r="CR19" s="57">
        <v>3.94</v>
      </c>
      <c r="CS19" s="57">
        <v>29.3</v>
      </c>
      <c r="CT19" s="56">
        <v>61</v>
      </c>
      <c r="CU19" s="56">
        <v>2933</v>
      </c>
      <c r="CV19" s="56">
        <v>13</v>
      </c>
      <c r="CW19" s="56"/>
      <c r="CX19" s="58">
        <v>24</v>
      </c>
      <c r="CY19" s="55">
        <v>904</v>
      </c>
      <c r="CZ19" s="56">
        <v>1511</v>
      </c>
      <c r="DA19" s="56">
        <v>6</v>
      </c>
      <c r="DB19" s="56">
        <v>9</v>
      </c>
      <c r="DC19" s="56">
        <v>175</v>
      </c>
      <c r="DD19" s="56">
        <v>63</v>
      </c>
      <c r="DE19" s="57">
        <v>5.2</v>
      </c>
      <c r="DF19" s="57">
        <v>142.9</v>
      </c>
      <c r="DG19" s="57">
        <v>3.84</v>
      </c>
      <c r="DH19" s="57">
        <v>35.4</v>
      </c>
      <c r="DI19" s="56">
        <v>41</v>
      </c>
      <c r="DJ19" s="56">
        <v>2710</v>
      </c>
      <c r="DK19" s="56">
        <v>5</v>
      </c>
      <c r="DL19" s="56"/>
      <c r="DM19" s="58">
        <v>21</v>
      </c>
    </row>
    <row r="20" spans="1:117" x14ac:dyDescent="0.2">
      <c r="A20" s="33">
        <v>18</v>
      </c>
      <c r="B20" s="34" t="s">
        <v>316</v>
      </c>
      <c r="C20" s="116">
        <v>5.2666666666666675</v>
      </c>
      <c r="D20" s="117" t="s">
        <v>491</v>
      </c>
      <c r="E20" s="37">
        <v>6</v>
      </c>
      <c r="F20" s="118">
        <v>37273</v>
      </c>
      <c r="G20" s="119">
        <v>23.287671232876711</v>
      </c>
      <c r="H20" s="39" t="s">
        <v>385</v>
      </c>
      <c r="I20" s="119">
        <v>21.287671232876711</v>
      </c>
      <c r="J20" s="120">
        <v>68</v>
      </c>
      <c r="K20" s="120">
        <v>179</v>
      </c>
      <c r="L20" s="120">
        <v>4.37</v>
      </c>
      <c r="M20" s="40">
        <v>0</v>
      </c>
      <c r="N20" s="121">
        <v>0</v>
      </c>
      <c r="O20" s="122">
        <v>0</v>
      </c>
      <c r="P20" s="122">
        <v>0.14210816777041943</v>
      </c>
      <c r="Q20" s="122">
        <v>0.26375529049634477</v>
      </c>
      <c r="R20" s="122">
        <v>0.2839506172839506</v>
      </c>
      <c r="S20" s="42">
        <v>0.2839506172839506</v>
      </c>
      <c r="T20" s="42">
        <v>0.21296296296296297</v>
      </c>
      <c r="U20" s="42">
        <v>7.8177900892582336E-2</v>
      </c>
      <c r="V20" s="42">
        <v>6.6207627118644072E-2</v>
      </c>
      <c r="W20" s="42">
        <v>7.2192764005613197E-2</v>
      </c>
      <c r="X20" s="43">
        <v>5.4144573004209898E-2</v>
      </c>
      <c r="Y20" s="44">
        <v>19.646575342465752</v>
      </c>
      <c r="Z20" s="163">
        <v>98.16513739262372</v>
      </c>
      <c r="AA20" s="45">
        <v>27.213884083044984</v>
      </c>
      <c r="AB20" s="45">
        <v>0.37313432835820898</v>
      </c>
      <c r="AC20" s="45">
        <v>7.2</v>
      </c>
      <c r="AD20" s="45">
        <v>126.4</v>
      </c>
      <c r="AE20" s="45">
        <v>3.6</v>
      </c>
      <c r="AF20" s="46">
        <v>57.7</v>
      </c>
      <c r="AG20" s="123">
        <v>4</v>
      </c>
      <c r="AH20" s="49">
        <v>6</v>
      </c>
      <c r="AI20" s="49">
        <v>6</v>
      </c>
      <c r="AJ20" s="49">
        <v>4</v>
      </c>
      <c r="AK20" s="49">
        <v>10</v>
      </c>
      <c r="AL20" s="49">
        <v>7</v>
      </c>
      <c r="AM20" s="49">
        <v>6</v>
      </c>
      <c r="AN20" s="49">
        <v>2</v>
      </c>
      <c r="AO20" s="49">
        <v>0</v>
      </c>
      <c r="AP20" s="50">
        <v>0</v>
      </c>
      <c r="AQ20" s="55">
        <v>0</v>
      </c>
      <c r="AR20" s="56">
        <v>1556</v>
      </c>
      <c r="AS20" s="56">
        <v>0</v>
      </c>
      <c r="AT20" s="56">
        <v>13</v>
      </c>
      <c r="AU20" s="56">
        <v>0</v>
      </c>
      <c r="AV20" s="56">
        <v>0</v>
      </c>
      <c r="AW20" s="57">
        <v>0</v>
      </c>
      <c r="AX20" s="57">
        <v>0</v>
      </c>
      <c r="AY20" s="57">
        <v>0</v>
      </c>
      <c r="AZ20" s="57">
        <v>0</v>
      </c>
      <c r="BA20" s="56">
        <v>0</v>
      </c>
      <c r="BB20" s="56">
        <v>2417</v>
      </c>
      <c r="BC20" s="56">
        <v>0</v>
      </c>
      <c r="BD20" s="56"/>
      <c r="BE20" s="58">
        <v>18</v>
      </c>
      <c r="BF20" s="55">
        <v>0</v>
      </c>
      <c r="BG20" s="56">
        <v>1696</v>
      </c>
      <c r="BH20" s="56">
        <v>0</v>
      </c>
      <c r="BI20" s="56">
        <v>12</v>
      </c>
      <c r="BJ20" s="56">
        <v>0</v>
      </c>
      <c r="BK20" s="56">
        <v>0</v>
      </c>
      <c r="BL20" s="57">
        <v>0</v>
      </c>
      <c r="BM20" s="57">
        <v>0</v>
      </c>
      <c r="BN20" s="57">
        <v>0</v>
      </c>
      <c r="BO20" s="57">
        <v>0</v>
      </c>
      <c r="BP20" s="56">
        <v>0</v>
      </c>
      <c r="BQ20" s="56">
        <v>3466</v>
      </c>
      <c r="BR20" s="56">
        <v>0</v>
      </c>
      <c r="BS20" s="56"/>
      <c r="BT20" s="58">
        <v>2</v>
      </c>
      <c r="BU20" s="55">
        <v>440</v>
      </c>
      <c r="BV20" s="56">
        <v>1564</v>
      </c>
      <c r="BW20" s="56">
        <v>2</v>
      </c>
      <c r="BX20" s="56">
        <v>11</v>
      </c>
      <c r="BY20" s="56">
        <v>88</v>
      </c>
      <c r="BZ20" s="56">
        <v>22</v>
      </c>
      <c r="CA20" s="57">
        <v>5</v>
      </c>
      <c r="CB20" s="57">
        <v>71.3</v>
      </c>
      <c r="CC20" s="57">
        <v>2.61</v>
      </c>
      <c r="CD20" s="57">
        <v>45.2</v>
      </c>
      <c r="CE20" s="56">
        <v>75</v>
      </c>
      <c r="CF20" s="56">
        <v>2060</v>
      </c>
      <c r="CG20" s="56">
        <v>11</v>
      </c>
      <c r="CH20" s="56"/>
      <c r="CI20" s="58">
        <v>19</v>
      </c>
      <c r="CJ20" s="55">
        <v>1117</v>
      </c>
      <c r="CK20" s="56">
        <v>1949</v>
      </c>
      <c r="CL20" s="56">
        <v>9</v>
      </c>
      <c r="CM20" s="56">
        <v>20</v>
      </c>
      <c r="CN20" s="56">
        <v>174</v>
      </c>
      <c r="CO20" s="56">
        <v>37</v>
      </c>
      <c r="CP20" s="57">
        <v>6.4</v>
      </c>
      <c r="CQ20" s="57">
        <v>84.5</v>
      </c>
      <c r="CR20" s="57">
        <v>3.26</v>
      </c>
      <c r="CS20" s="57">
        <v>54.4</v>
      </c>
      <c r="CT20" s="56">
        <v>254</v>
      </c>
      <c r="CU20" s="56">
        <v>3249</v>
      </c>
      <c r="CV20" s="56">
        <v>23</v>
      </c>
      <c r="CW20" s="56"/>
      <c r="CX20" s="58">
        <v>21</v>
      </c>
      <c r="CY20" s="55">
        <v>1452</v>
      </c>
      <c r="CZ20" s="56">
        <v>2218</v>
      </c>
      <c r="DA20" s="56">
        <v>14</v>
      </c>
      <c r="DB20" s="56">
        <v>25</v>
      </c>
      <c r="DC20" s="56">
        <v>201</v>
      </c>
      <c r="DD20" s="56">
        <v>75</v>
      </c>
      <c r="DE20" s="57">
        <v>7.2</v>
      </c>
      <c r="DF20" s="57">
        <v>126.4</v>
      </c>
      <c r="DG20" s="57">
        <v>3.6</v>
      </c>
      <c r="DH20" s="57">
        <v>57.7</v>
      </c>
      <c r="DI20" s="56">
        <v>250</v>
      </c>
      <c r="DJ20" s="56">
        <v>3776</v>
      </c>
      <c r="DK20" s="56">
        <v>27</v>
      </c>
      <c r="DL20" s="56"/>
      <c r="DM20" s="58">
        <v>28</v>
      </c>
    </row>
    <row r="21" spans="1:117" ht="15.75" customHeight="1" x14ac:dyDescent="0.2">
      <c r="A21" s="33">
        <v>19</v>
      </c>
      <c r="B21" s="34" t="s">
        <v>321</v>
      </c>
      <c r="C21" s="116">
        <v>5.0388888888888888</v>
      </c>
      <c r="D21" s="117" t="s">
        <v>492</v>
      </c>
      <c r="E21" s="37">
        <v>8</v>
      </c>
      <c r="F21" s="118">
        <v>37080</v>
      </c>
      <c r="G21" s="119">
        <v>23.816438356164383</v>
      </c>
      <c r="H21" s="39" t="s">
        <v>385</v>
      </c>
      <c r="I21" s="119">
        <v>21.816438356164383</v>
      </c>
      <c r="J21" s="120">
        <v>70</v>
      </c>
      <c r="K21" s="120">
        <v>209</v>
      </c>
      <c r="L21" s="120">
        <v>4.5199999999999996</v>
      </c>
      <c r="M21" s="40">
        <v>222</v>
      </c>
      <c r="N21" s="121">
        <v>0</v>
      </c>
      <c r="O21" s="122">
        <v>0</v>
      </c>
      <c r="P21" s="122">
        <v>0.12153931339977851</v>
      </c>
      <c r="Q21" s="122">
        <v>0.27567675159235666</v>
      </c>
      <c r="R21" s="122">
        <v>0.30072018268048478</v>
      </c>
      <c r="S21" s="42">
        <v>0.30072018268048478</v>
      </c>
      <c r="T21" s="42">
        <v>0.19546811874231512</v>
      </c>
      <c r="U21" s="42">
        <v>7.0842654735272185E-3</v>
      </c>
      <c r="V21" s="42">
        <v>3.7965072133637054E-3</v>
      </c>
      <c r="W21" s="42">
        <v>5.4403863434454615E-3</v>
      </c>
      <c r="X21" s="43">
        <v>3.5362511232395499E-3</v>
      </c>
      <c r="Y21" s="44">
        <v>20.175342465753424</v>
      </c>
      <c r="Z21" s="163">
        <v>100.14344850389824</v>
      </c>
      <c r="AA21" s="45">
        <v>29.985102040816326</v>
      </c>
      <c r="AB21" s="45">
        <v>0.3261802575107296</v>
      </c>
      <c r="AC21" s="45">
        <v>7.3</v>
      </c>
      <c r="AD21" s="45">
        <v>177.7</v>
      </c>
      <c r="AE21" s="45">
        <v>4.72</v>
      </c>
      <c r="AF21" s="46">
        <v>52.5</v>
      </c>
      <c r="AG21" s="123">
        <v>3</v>
      </c>
      <c r="AH21" s="49">
        <v>0</v>
      </c>
      <c r="AI21" s="49">
        <v>4</v>
      </c>
      <c r="AJ21" s="49">
        <v>5</v>
      </c>
      <c r="AK21" s="49">
        <v>9</v>
      </c>
      <c r="AL21" s="49">
        <v>7</v>
      </c>
      <c r="AM21" s="49">
        <v>8</v>
      </c>
      <c r="AN21" s="49">
        <v>7</v>
      </c>
      <c r="AO21" s="49">
        <v>1</v>
      </c>
      <c r="AP21" s="50">
        <v>0</v>
      </c>
      <c r="AQ21" s="55">
        <v>0</v>
      </c>
      <c r="AR21" s="56">
        <v>2818</v>
      </c>
      <c r="AS21" s="56">
        <v>0</v>
      </c>
      <c r="AT21" s="56">
        <v>32</v>
      </c>
      <c r="AU21" s="56">
        <v>0</v>
      </c>
      <c r="AV21" s="56">
        <v>0</v>
      </c>
      <c r="AW21" s="57">
        <v>0</v>
      </c>
      <c r="AX21" s="57">
        <v>0</v>
      </c>
      <c r="AY21" s="57">
        <v>0</v>
      </c>
      <c r="AZ21" s="57">
        <v>0</v>
      </c>
      <c r="BA21" s="56">
        <v>0</v>
      </c>
      <c r="BB21" s="56">
        <v>2862</v>
      </c>
      <c r="BC21" s="56">
        <v>0</v>
      </c>
      <c r="BD21" s="56"/>
      <c r="BE21" s="58">
        <v>18</v>
      </c>
      <c r="BF21" s="55">
        <v>0</v>
      </c>
      <c r="BG21" s="56">
        <v>2111</v>
      </c>
      <c r="BH21" s="56">
        <v>0</v>
      </c>
      <c r="BI21" s="56">
        <v>16</v>
      </c>
      <c r="BJ21" s="56">
        <v>0</v>
      </c>
      <c r="BK21" s="56">
        <v>0</v>
      </c>
      <c r="BL21" s="57">
        <v>0</v>
      </c>
      <c r="BM21" s="57">
        <v>0</v>
      </c>
      <c r="BN21" s="57">
        <v>0</v>
      </c>
      <c r="BO21" s="57">
        <v>0</v>
      </c>
      <c r="BP21" s="56">
        <v>0</v>
      </c>
      <c r="BQ21" s="56">
        <v>2815</v>
      </c>
      <c r="BR21" s="56">
        <v>0</v>
      </c>
      <c r="BS21" s="56"/>
      <c r="BT21" s="58">
        <v>20</v>
      </c>
      <c r="BU21" s="55">
        <v>439</v>
      </c>
      <c r="BV21" s="56">
        <v>1800</v>
      </c>
      <c r="BW21" s="56">
        <v>4</v>
      </c>
      <c r="BX21" s="56">
        <v>17</v>
      </c>
      <c r="BY21" s="56">
        <v>47</v>
      </c>
      <c r="BZ21" s="56">
        <v>21</v>
      </c>
      <c r="CA21" s="57">
        <v>9.3000000000000007</v>
      </c>
      <c r="CB21" s="57">
        <v>336.5</v>
      </c>
      <c r="CC21" s="57">
        <v>7.53</v>
      </c>
      <c r="CD21" s="57">
        <v>65.400000000000006</v>
      </c>
      <c r="CE21" s="56">
        <v>0</v>
      </c>
      <c r="CF21" s="56">
        <v>1812</v>
      </c>
      <c r="CG21" s="56">
        <v>0</v>
      </c>
      <c r="CH21" s="56"/>
      <c r="CI21" s="58">
        <v>14</v>
      </c>
      <c r="CJ21" s="55">
        <v>1366</v>
      </c>
      <c r="CK21" s="56">
        <v>2342</v>
      </c>
      <c r="CL21" s="56">
        <v>13</v>
      </c>
      <c r="CM21" s="56">
        <v>27</v>
      </c>
      <c r="CN21" s="56">
        <v>204</v>
      </c>
      <c r="CO21" s="56">
        <v>78</v>
      </c>
      <c r="CP21" s="57">
        <v>6.7</v>
      </c>
      <c r="CQ21" s="57">
        <v>177.7</v>
      </c>
      <c r="CR21" s="57">
        <v>4.72</v>
      </c>
      <c r="CS21" s="57">
        <v>52.5</v>
      </c>
      <c r="CT21" s="56">
        <v>19</v>
      </c>
      <c r="CU21" s="56">
        <v>2682</v>
      </c>
      <c r="CV21" s="56">
        <v>3</v>
      </c>
      <c r="CW21" s="56"/>
      <c r="CX21" s="58">
        <v>20</v>
      </c>
      <c r="CY21" s="55">
        <v>1702</v>
      </c>
      <c r="CZ21" s="56">
        <v>3059</v>
      </c>
      <c r="DA21" s="56">
        <v>19</v>
      </c>
      <c r="DB21" s="56">
        <v>32</v>
      </c>
      <c r="DC21" s="56">
        <v>233</v>
      </c>
      <c r="DD21" s="56">
        <v>76</v>
      </c>
      <c r="DE21" s="57">
        <v>7.3</v>
      </c>
      <c r="DF21" s="57">
        <v>150.80000000000001</v>
      </c>
      <c r="DG21" s="57">
        <v>4.5999999999999996</v>
      </c>
      <c r="DH21" s="57">
        <v>52.2</v>
      </c>
      <c r="DI21" s="56">
        <v>10</v>
      </c>
      <c r="DJ21" s="56">
        <v>2634</v>
      </c>
      <c r="DK21" s="56">
        <v>2</v>
      </c>
      <c r="DL21" s="56"/>
      <c r="DM21" s="58">
        <v>15</v>
      </c>
    </row>
    <row r="22" spans="1:117" ht="15.75" customHeight="1" x14ac:dyDescent="0.2">
      <c r="A22" s="33">
        <v>20</v>
      </c>
      <c r="B22" s="34" t="s">
        <v>326</v>
      </c>
      <c r="C22" s="116">
        <v>4.6500000000000004</v>
      </c>
      <c r="D22" s="117" t="s">
        <v>493</v>
      </c>
      <c r="E22" s="37">
        <v>2</v>
      </c>
      <c r="F22" s="118">
        <v>36046</v>
      </c>
      <c r="G22" s="119">
        <v>26.649315068493152</v>
      </c>
      <c r="H22" s="39" t="s">
        <v>443</v>
      </c>
      <c r="I22" s="119">
        <v>24.649315068493152</v>
      </c>
      <c r="J22" s="120">
        <v>68</v>
      </c>
      <c r="K22" s="120">
        <v>203</v>
      </c>
      <c r="L22" s="120">
        <v>4.5199999999999996</v>
      </c>
      <c r="M22" s="40">
        <v>0</v>
      </c>
      <c r="N22" s="121">
        <v>0.2403242147922999</v>
      </c>
      <c r="O22" s="122">
        <v>0.10986467236467236</v>
      </c>
      <c r="P22" s="122">
        <v>0.41359152356594814</v>
      </c>
      <c r="Q22" s="122">
        <v>3.4821619312112799E-2</v>
      </c>
      <c r="R22" s="122">
        <v>0.3404381290704559</v>
      </c>
      <c r="S22" s="42">
        <v>0.37701482631820205</v>
      </c>
      <c r="T22" s="42">
        <v>0.37701482631820205</v>
      </c>
      <c r="U22" s="42">
        <v>0</v>
      </c>
      <c r="V22" s="42">
        <v>2.1105951878429716E-2</v>
      </c>
      <c r="W22" s="42">
        <v>2.1105951878429716E-2</v>
      </c>
      <c r="X22" s="43">
        <v>2.1105951878429716E-2</v>
      </c>
      <c r="Y22" s="44">
        <v>19.991780821917807</v>
      </c>
      <c r="Z22" s="163">
        <v>97.268516967901164</v>
      </c>
      <c r="AA22" s="45">
        <v>30.862673010380622</v>
      </c>
      <c r="AB22" s="45">
        <v>0.21875</v>
      </c>
      <c r="AC22" s="45">
        <v>5.4</v>
      </c>
      <c r="AD22" s="45">
        <v>75</v>
      </c>
      <c r="AE22" s="45">
        <v>4.9000000000000004</v>
      </c>
      <c r="AF22" s="46">
        <v>46</v>
      </c>
      <c r="AG22" s="123">
        <v>10</v>
      </c>
      <c r="AH22" s="49">
        <v>2</v>
      </c>
      <c r="AI22" s="49">
        <v>5</v>
      </c>
      <c r="AJ22" s="49">
        <v>4</v>
      </c>
      <c r="AK22" s="49">
        <v>4</v>
      </c>
      <c r="AL22" s="49">
        <v>1</v>
      </c>
      <c r="AM22" s="49">
        <v>2</v>
      </c>
      <c r="AN22" s="49">
        <v>8</v>
      </c>
      <c r="AO22" s="49">
        <v>0</v>
      </c>
      <c r="AP22" s="50">
        <v>0</v>
      </c>
      <c r="AQ22" s="55">
        <v>1160</v>
      </c>
      <c r="AR22" s="56">
        <v>2221</v>
      </c>
      <c r="AS22" s="56">
        <v>9</v>
      </c>
      <c r="AT22" s="56">
        <v>23</v>
      </c>
      <c r="AU22" s="56">
        <v>202</v>
      </c>
      <c r="AV22" s="56">
        <v>34</v>
      </c>
      <c r="AW22" s="57">
        <v>5.7</v>
      </c>
      <c r="AX22" s="57">
        <v>57.3</v>
      </c>
      <c r="AY22" s="57">
        <v>3.28</v>
      </c>
      <c r="AZ22" s="57">
        <v>35.9</v>
      </c>
      <c r="BA22" s="56">
        <v>26</v>
      </c>
      <c r="BB22" s="56">
        <v>2714</v>
      </c>
      <c r="BC22" s="56">
        <v>2</v>
      </c>
      <c r="BD22" s="56"/>
      <c r="BE22" s="58">
        <v>20</v>
      </c>
      <c r="BF22" s="55">
        <v>604</v>
      </c>
      <c r="BG22" s="56">
        <v>2323</v>
      </c>
      <c r="BH22" s="56">
        <v>7</v>
      </c>
      <c r="BI22" s="56">
        <v>25</v>
      </c>
      <c r="BJ22" s="56">
        <v>114</v>
      </c>
      <c r="BK22" s="56">
        <v>27</v>
      </c>
      <c r="BL22" s="57">
        <v>5.3</v>
      </c>
      <c r="BM22" s="57">
        <v>89.1</v>
      </c>
      <c r="BN22" s="57">
        <v>3.6</v>
      </c>
      <c r="BO22" s="57">
        <v>24.7</v>
      </c>
      <c r="BP22" s="56">
        <v>13</v>
      </c>
      <c r="BQ22" s="56">
        <v>3293</v>
      </c>
      <c r="BR22" s="56">
        <v>3</v>
      </c>
      <c r="BS22" s="56"/>
      <c r="BT22" s="58">
        <v>31</v>
      </c>
      <c r="BU22" s="55">
        <v>1079</v>
      </c>
      <c r="BV22" s="56">
        <v>1343</v>
      </c>
      <c r="BW22" s="56">
        <v>15</v>
      </c>
      <c r="BX22" s="56">
        <v>19</v>
      </c>
      <c r="BY22" s="56">
        <v>202</v>
      </c>
      <c r="BZ22" s="56">
        <v>37</v>
      </c>
      <c r="CA22" s="57">
        <v>5.3</v>
      </c>
      <c r="CB22" s="57">
        <v>60.6</v>
      </c>
      <c r="CC22" s="57">
        <v>3.33</v>
      </c>
      <c r="CD22" s="57">
        <v>38.5</v>
      </c>
      <c r="CE22" s="56">
        <v>53</v>
      </c>
      <c r="CF22" s="56">
        <v>1394</v>
      </c>
      <c r="CG22" s="56">
        <v>7</v>
      </c>
      <c r="CH22" s="56"/>
      <c r="CI22" s="58">
        <v>7</v>
      </c>
      <c r="CJ22" s="55">
        <v>163</v>
      </c>
      <c r="CK22" s="56">
        <v>2575</v>
      </c>
      <c r="CL22" s="56">
        <v>2</v>
      </c>
      <c r="CM22" s="56">
        <v>27</v>
      </c>
      <c r="CN22" s="56">
        <v>30</v>
      </c>
      <c r="CO22" s="56">
        <v>3</v>
      </c>
      <c r="CP22" s="57">
        <v>5.4</v>
      </c>
      <c r="CQ22" s="57">
        <v>49</v>
      </c>
      <c r="CR22" s="57">
        <v>4.9000000000000004</v>
      </c>
      <c r="CS22" s="57">
        <v>46</v>
      </c>
      <c r="CT22" s="56">
        <v>0</v>
      </c>
      <c r="CU22" s="56">
        <v>2106</v>
      </c>
      <c r="CV22" s="56">
        <v>0</v>
      </c>
      <c r="CW22" s="56"/>
      <c r="CX22" s="58">
        <v>12</v>
      </c>
      <c r="CY22" s="55">
        <v>1675</v>
      </c>
      <c r="CZ22" s="56">
        <v>2698</v>
      </c>
      <c r="DA22" s="56">
        <v>20</v>
      </c>
      <c r="DB22" s="56">
        <v>33</v>
      </c>
      <c r="DC22" s="56">
        <v>320</v>
      </c>
      <c r="DD22" s="56">
        <v>70</v>
      </c>
      <c r="DE22" s="57">
        <v>5.2</v>
      </c>
      <c r="DF22" s="57">
        <v>75</v>
      </c>
      <c r="DG22" s="57">
        <v>3.46</v>
      </c>
      <c r="DH22" s="57">
        <v>30.2</v>
      </c>
      <c r="DI22" s="56">
        <v>50</v>
      </c>
      <c r="DJ22" s="56">
        <v>2369</v>
      </c>
      <c r="DK22" s="56">
        <v>7</v>
      </c>
      <c r="DL22" s="56"/>
      <c r="DM22" s="58">
        <v>12</v>
      </c>
    </row>
    <row r="23" spans="1:117" ht="15.75" customHeight="1" x14ac:dyDescent="0.2">
      <c r="A23" s="33">
        <v>21</v>
      </c>
      <c r="B23" s="34" t="s">
        <v>339</v>
      </c>
      <c r="C23" s="116">
        <v>4.0055555555555564</v>
      </c>
      <c r="D23" s="117" t="s">
        <v>440</v>
      </c>
      <c r="E23" s="37">
        <v>4</v>
      </c>
      <c r="F23" s="118">
        <v>35979</v>
      </c>
      <c r="G23" s="119">
        <v>26.832876712328765</v>
      </c>
      <c r="H23" s="39" t="s">
        <v>443</v>
      </c>
      <c r="I23" s="119">
        <v>24.832876712328765</v>
      </c>
      <c r="J23" s="120">
        <v>72</v>
      </c>
      <c r="K23" s="120">
        <v>201</v>
      </c>
      <c r="L23" s="120">
        <v>4.55</v>
      </c>
      <c r="M23" s="40">
        <v>0</v>
      </c>
      <c r="N23" s="121">
        <v>0.11010330057949105</v>
      </c>
      <c r="O23" s="122">
        <v>0.32310390179745724</v>
      </c>
      <c r="P23" s="122">
        <v>0.29056772463120251</v>
      </c>
      <c r="Q23" s="122">
        <v>0.26628313129237724</v>
      </c>
      <c r="R23" s="122">
        <v>0.31876883340507967</v>
      </c>
      <c r="S23" s="42">
        <v>0.32093636760126842</v>
      </c>
      <c r="T23" s="42">
        <v>0.28884273084114159</v>
      </c>
      <c r="U23" s="42">
        <v>0.11016548463356975</v>
      </c>
      <c r="V23" s="42">
        <v>9.560039695666557E-2</v>
      </c>
      <c r="W23" s="42">
        <v>0.10288294079511766</v>
      </c>
      <c r="X23" s="43">
        <v>9.2594646715605897E-2</v>
      </c>
      <c r="Y23" s="44">
        <v>21.17808219178082</v>
      </c>
      <c r="Z23" s="163">
        <v>93.795168180992491</v>
      </c>
      <c r="AA23" s="45">
        <v>27.257523148148149</v>
      </c>
      <c r="AB23" s="45">
        <v>0.20465116279069767</v>
      </c>
      <c r="AC23" s="45">
        <v>5.5</v>
      </c>
      <c r="AD23" s="45">
        <v>70.599999999999994</v>
      </c>
      <c r="AE23" s="45">
        <v>3.56</v>
      </c>
      <c r="AF23" s="46">
        <v>41.7</v>
      </c>
      <c r="AG23" s="123">
        <v>8</v>
      </c>
      <c r="AH23" s="49">
        <v>9</v>
      </c>
      <c r="AI23" s="49">
        <v>3</v>
      </c>
      <c r="AJ23" s="49">
        <v>2</v>
      </c>
      <c r="AK23" s="49">
        <v>4</v>
      </c>
      <c r="AL23" s="49">
        <v>1</v>
      </c>
      <c r="AM23" s="49">
        <v>1</v>
      </c>
      <c r="AN23" s="49">
        <v>2</v>
      </c>
      <c r="AO23" s="49">
        <v>0</v>
      </c>
      <c r="AP23" s="50">
        <v>0</v>
      </c>
      <c r="AQ23" s="55">
        <v>402</v>
      </c>
      <c r="AR23" s="56">
        <v>2393</v>
      </c>
      <c r="AS23" s="56">
        <v>3</v>
      </c>
      <c r="AT23" s="56">
        <v>19</v>
      </c>
      <c r="AU23" s="56">
        <v>72</v>
      </c>
      <c r="AV23" s="56">
        <v>11</v>
      </c>
      <c r="AW23" s="57">
        <v>5.6</v>
      </c>
      <c r="AX23" s="57">
        <v>38.200000000000003</v>
      </c>
      <c r="AY23" s="57">
        <v>2.64</v>
      </c>
      <c r="AZ23" s="57">
        <v>53</v>
      </c>
      <c r="BA23" s="56">
        <v>35</v>
      </c>
      <c r="BB23" s="56">
        <v>1576</v>
      </c>
      <c r="BC23" s="56">
        <v>0</v>
      </c>
      <c r="BD23" s="56"/>
      <c r="BE23" s="58">
        <v>8</v>
      </c>
      <c r="BF23" s="55">
        <v>1263</v>
      </c>
      <c r="BG23" s="56">
        <v>2792</v>
      </c>
      <c r="BH23" s="56">
        <v>6</v>
      </c>
      <c r="BI23" s="56">
        <v>27</v>
      </c>
      <c r="BJ23" s="56">
        <v>247</v>
      </c>
      <c r="BK23" s="56">
        <v>33</v>
      </c>
      <c r="BL23" s="57">
        <v>5.0999999999999996</v>
      </c>
      <c r="BM23" s="57">
        <v>48.1</v>
      </c>
      <c r="BN23" s="57">
        <v>3.45</v>
      </c>
      <c r="BO23" s="57">
        <v>37.9</v>
      </c>
      <c r="BP23" s="56">
        <v>211</v>
      </c>
      <c r="BQ23" s="56">
        <v>1770</v>
      </c>
      <c r="BR23" s="56">
        <v>11</v>
      </c>
      <c r="BS23" s="56"/>
      <c r="BT23" s="58">
        <v>11</v>
      </c>
      <c r="BU23" s="55">
        <v>545</v>
      </c>
      <c r="BV23" s="56">
        <v>1317</v>
      </c>
      <c r="BW23" s="56">
        <v>4</v>
      </c>
      <c r="BX23" s="56">
        <v>16</v>
      </c>
      <c r="BY23" s="56">
        <v>99</v>
      </c>
      <c r="BZ23" s="56">
        <v>29</v>
      </c>
      <c r="CA23" s="57">
        <v>5.5</v>
      </c>
      <c r="CB23" s="57">
        <v>93.9</v>
      </c>
      <c r="CC23" s="57">
        <v>3.39</v>
      </c>
      <c r="CD23" s="57">
        <v>40.6</v>
      </c>
      <c r="CE23" s="56">
        <v>105</v>
      </c>
      <c r="CF23" s="56">
        <v>920</v>
      </c>
      <c r="CG23" s="56">
        <v>13</v>
      </c>
      <c r="CH23" s="56"/>
      <c r="CI23" s="58">
        <v>1</v>
      </c>
      <c r="CJ23" s="55">
        <v>1063</v>
      </c>
      <c r="CK23" s="56">
        <v>2752</v>
      </c>
      <c r="CL23" s="56">
        <v>6</v>
      </c>
      <c r="CM23" s="56">
        <v>24</v>
      </c>
      <c r="CN23" s="56">
        <v>207</v>
      </c>
      <c r="CO23" s="56">
        <v>33</v>
      </c>
      <c r="CP23" s="57">
        <v>5.0999999999999996</v>
      </c>
      <c r="CQ23" s="57">
        <v>55.7</v>
      </c>
      <c r="CR23" s="57">
        <v>3.56</v>
      </c>
      <c r="CS23" s="57">
        <v>32.200000000000003</v>
      </c>
      <c r="CT23" s="56">
        <v>233</v>
      </c>
      <c r="CU23" s="56">
        <v>2115</v>
      </c>
      <c r="CV23" s="56">
        <v>23</v>
      </c>
      <c r="CW23" s="56"/>
      <c r="CX23" s="58">
        <v>15</v>
      </c>
      <c r="CY23" s="55">
        <v>1192</v>
      </c>
      <c r="CZ23" s="56">
        <v>1623</v>
      </c>
      <c r="DA23" s="56">
        <v>16</v>
      </c>
      <c r="DB23" s="56">
        <v>21</v>
      </c>
      <c r="DC23" s="56">
        <v>215</v>
      </c>
      <c r="DD23" s="56">
        <v>44</v>
      </c>
      <c r="DE23" s="57">
        <v>5.5</v>
      </c>
      <c r="DF23" s="57">
        <v>70.599999999999994</v>
      </c>
      <c r="DG23" s="57">
        <v>3.23</v>
      </c>
      <c r="DH23" s="57">
        <v>41.7</v>
      </c>
      <c r="DI23" s="56">
        <v>289</v>
      </c>
      <c r="DJ23" s="56">
        <v>3023</v>
      </c>
      <c r="DK23" s="56">
        <v>37</v>
      </c>
      <c r="DL23" s="56"/>
      <c r="DM23" s="58">
        <v>18</v>
      </c>
    </row>
    <row r="24" spans="1:117" ht="15.75" customHeight="1" x14ac:dyDescent="0.2">
      <c r="A24" s="33">
        <v>22</v>
      </c>
      <c r="B24" s="34" t="s">
        <v>351</v>
      </c>
      <c r="C24" s="116">
        <v>3.6111111111111107</v>
      </c>
      <c r="D24" s="117" t="s">
        <v>431</v>
      </c>
      <c r="E24" s="37">
        <v>5</v>
      </c>
      <c r="F24" s="118">
        <v>36396</v>
      </c>
      <c r="G24" s="119">
        <v>25.69041095890411</v>
      </c>
      <c r="H24" s="39" t="s">
        <v>443</v>
      </c>
      <c r="I24" s="119">
        <v>23.69041095890411</v>
      </c>
      <c r="J24" s="120">
        <v>70</v>
      </c>
      <c r="K24" s="120">
        <v>201</v>
      </c>
      <c r="L24" s="120">
        <v>4.4800000000000004</v>
      </c>
      <c r="M24" s="40">
        <v>0</v>
      </c>
      <c r="N24" s="121">
        <v>0.14411859722172368</v>
      </c>
      <c r="O24" s="122">
        <v>0.1335082827620141</v>
      </c>
      <c r="P24" s="122">
        <v>0.23601882613510522</v>
      </c>
      <c r="Q24" s="122">
        <v>0.28001618395765199</v>
      </c>
      <c r="R24" s="122">
        <v>0.15385700183330983</v>
      </c>
      <c r="S24" s="42">
        <v>0.2169365928954809</v>
      </c>
      <c r="T24" s="42">
        <v>0.18439610396115877</v>
      </c>
      <c r="U24" s="42">
        <v>0.12846168743141179</v>
      </c>
      <c r="V24" s="42">
        <v>4.3018996507368602E-2</v>
      </c>
      <c r="W24" s="42">
        <v>8.5740341969390191E-2</v>
      </c>
      <c r="X24" s="43">
        <v>7.2879290673981661E-2</v>
      </c>
      <c r="Y24" s="44">
        <v>21.035616438356165</v>
      </c>
      <c r="Z24" s="163">
        <v>99.796198249508649</v>
      </c>
      <c r="AA24" s="45">
        <v>28.837346938775511</v>
      </c>
      <c r="AB24" s="45">
        <v>0.19863013698630136</v>
      </c>
      <c r="AC24" s="45">
        <v>6.1</v>
      </c>
      <c r="AD24" s="45">
        <v>59.2</v>
      </c>
      <c r="AE24" s="45">
        <v>3.53</v>
      </c>
      <c r="AF24" s="46">
        <v>38.799999999999997</v>
      </c>
      <c r="AG24" s="123">
        <v>3</v>
      </c>
      <c r="AH24" s="49">
        <v>7</v>
      </c>
      <c r="AI24" s="49">
        <v>3</v>
      </c>
      <c r="AJ24" s="49">
        <v>5</v>
      </c>
      <c r="AK24" s="49">
        <v>3</v>
      </c>
      <c r="AL24" s="49">
        <v>3</v>
      </c>
      <c r="AM24" s="49">
        <v>0</v>
      </c>
      <c r="AN24" s="49">
        <v>2</v>
      </c>
      <c r="AO24" s="49">
        <v>0</v>
      </c>
      <c r="AP24" s="50">
        <v>0.5</v>
      </c>
      <c r="AQ24" s="55">
        <v>734</v>
      </c>
      <c r="AR24" s="56">
        <v>2350.4</v>
      </c>
      <c r="AS24" s="56">
        <v>4</v>
      </c>
      <c r="AT24" s="56">
        <v>28.6</v>
      </c>
      <c r="AU24" s="56">
        <v>140</v>
      </c>
      <c r="AV24" s="56">
        <v>20</v>
      </c>
      <c r="AW24" s="57">
        <v>5.2</v>
      </c>
      <c r="AX24" s="57">
        <v>39.6</v>
      </c>
      <c r="AY24" s="57">
        <v>2.61</v>
      </c>
      <c r="AZ24" s="57">
        <v>33.200000000000003</v>
      </c>
      <c r="BA24" s="56">
        <v>69</v>
      </c>
      <c r="BB24" s="56">
        <v>3221.4</v>
      </c>
      <c r="BC24" s="56">
        <v>3</v>
      </c>
      <c r="BD24" s="56"/>
      <c r="BE24" s="58">
        <v>29</v>
      </c>
      <c r="BF24" s="55">
        <v>655</v>
      </c>
      <c r="BG24" s="56">
        <v>2482.2000000000003</v>
      </c>
      <c r="BH24" s="56">
        <v>0</v>
      </c>
      <c r="BI24" s="56">
        <v>26.599999999999998</v>
      </c>
      <c r="BJ24" s="56">
        <v>106</v>
      </c>
      <c r="BK24" s="56">
        <v>16</v>
      </c>
      <c r="BL24" s="57">
        <v>6.2</v>
      </c>
      <c r="BM24" s="57">
        <v>48.9</v>
      </c>
      <c r="BN24" s="57">
        <v>3.31</v>
      </c>
      <c r="BO24" s="57">
        <v>35.9</v>
      </c>
      <c r="BP24" s="56">
        <v>159</v>
      </c>
      <c r="BQ24" s="56">
        <v>3614.7999999999997</v>
      </c>
      <c r="BR24" s="56">
        <v>16</v>
      </c>
      <c r="BS24" s="56"/>
      <c r="BT24" s="58">
        <v>35</v>
      </c>
      <c r="BU24" s="55">
        <v>443</v>
      </c>
      <c r="BV24" s="56">
        <v>1166.8999999999999</v>
      </c>
      <c r="BW24" s="56">
        <v>1</v>
      </c>
      <c r="BX24" s="56">
        <v>13.299999999999999</v>
      </c>
      <c r="BY24" s="56">
        <v>64</v>
      </c>
      <c r="BZ24" s="56">
        <v>15</v>
      </c>
      <c r="CA24" s="57">
        <v>6.9</v>
      </c>
      <c r="CB24" s="57">
        <v>87.3</v>
      </c>
      <c r="CC24" s="57">
        <v>4.25</v>
      </c>
      <c r="CD24" s="57">
        <v>41.3</v>
      </c>
      <c r="CE24" s="56">
        <v>239</v>
      </c>
      <c r="CF24" s="56">
        <v>1722.7</v>
      </c>
      <c r="CG24" s="56">
        <v>9</v>
      </c>
      <c r="CH24" s="56"/>
      <c r="CI24" s="58">
        <v>15</v>
      </c>
      <c r="CJ24" s="55">
        <v>1263</v>
      </c>
      <c r="CK24" s="56">
        <v>2833.6</v>
      </c>
      <c r="CL24" s="56">
        <v>16</v>
      </c>
      <c r="CM24" s="56">
        <v>35</v>
      </c>
      <c r="CN24" s="56">
        <v>210</v>
      </c>
      <c r="CO24" s="56">
        <v>33</v>
      </c>
      <c r="CP24" s="57">
        <v>6</v>
      </c>
      <c r="CQ24" s="57">
        <v>54.9</v>
      </c>
      <c r="CR24" s="57">
        <v>3.53</v>
      </c>
      <c r="CS24" s="57">
        <v>38.799999999999997</v>
      </c>
      <c r="CT24" s="56">
        <v>398</v>
      </c>
      <c r="CU24" s="56">
        <v>3098.2000000000003</v>
      </c>
      <c r="CV24" s="56">
        <v>47</v>
      </c>
      <c r="CW24" s="56"/>
      <c r="CX24" s="58">
        <v>21</v>
      </c>
      <c r="CY24" s="55">
        <v>889</v>
      </c>
      <c r="CZ24" s="56">
        <v>2395.4</v>
      </c>
      <c r="DA24" s="56">
        <v>9</v>
      </c>
      <c r="DB24" s="56">
        <v>29.400000000000002</v>
      </c>
      <c r="DC24" s="56">
        <v>146</v>
      </c>
      <c r="DD24" s="56">
        <v>29</v>
      </c>
      <c r="DE24" s="57">
        <v>6.1</v>
      </c>
      <c r="DF24" s="57">
        <v>59.2</v>
      </c>
      <c r="DG24" s="57">
        <v>3.19</v>
      </c>
      <c r="DH24" s="57">
        <v>35.700000000000003</v>
      </c>
      <c r="DI24" s="56">
        <v>202</v>
      </c>
      <c r="DJ24" s="56">
        <v>4695.5999999999995</v>
      </c>
      <c r="DK24" s="56">
        <v>21</v>
      </c>
      <c r="DL24" s="56"/>
      <c r="DM24" s="58">
        <v>43</v>
      </c>
    </row>
    <row r="25" spans="1:117" ht="15.75" customHeight="1" x14ac:dyDescent="0.2">
      <c r="A25" s="33">
        <v>23</v>
      </c>
      <c r="B25" s="34" t="s">
        <v>355</v>
      </c>
      <c r="C25" s="116">
        <v>3.0555555555555554</v>
      </c>
      <c r="D25" s="117" t="s">
        <v>494</v>
      </c>
      <c r="E25" s="37">
        <v>4</v>
      </c>
      <c r="F25" s="118">
        <v>37043</v>
      </c>
      <c r="G25" s="119">
        <v>23.917808219178081</v>
      </c>
      <c r="H25" s="39" t="s">
        <v>385</v>
      </c>
      <c r="I25" s="119">
        <v>21.917808219178081</v>
      </c>
      <c r="J25" s="120">
        <v>69</v>
      </c>
      <c r="K25" s="120">
        <v>225</v>
      </c>
      <c r="L25" s="120">
        <v>4.5199999999999996</v>
      </c>
      <c r="M25" s="40">
        <v>0</v>
      </c>
      <c r="N25" s="121">
        <v>0</v>
      </c>
      <c r="O25" s="122">
        <v>0</v>
      </c>
      <c r="P25" s="122">
        <v>0</v>
      </c>
      <c r="Q25" s="122">
        <v>9.8963394881762229E-2</v>
      </c>
      <c r="R25" s="122">
        <v>0.10047303689687796</v>
      </c>
      <c r="S25" s="42">
        <v>0.10047303689687796</v>
      </c>
      <c r="T25" s="42">
        <v>9.0425733207190162E-2</v>
      </c>
      <c r="U25" s="42">
        <v>2.3040095751047276E-2</v>
      </c>
      <c r="V25" s="42">
        <v>4.8652694610778445E-3</v>
      </c>
      <c r="W25" s="42">
        <v>1.395268260606256E-2</v>
      </c>
      <c r="X25" s="43">
        <v>1.2557414345456305E-2</v>
      </c>
      <c r="Y25" s="44" t="s">
        <v>435</v>
      </c>
      <c r="Z25" s="163">
        <v>107.80993259989046</v>
      </c>
      <c r="AA25" s="45">
        <v>33.22306238185255</v>
      </c>
      <c r="AB25" s="45">
        <v>0.26506024096385544</v>
      </c>
      <c r="AC25" s="45">
        <v>6.6</v>
      </c>
      <c r="AD25" s="45">
        <v>89.4</v>
      </c>
      <c r="AE25" s="45">
        <v>3.07</v>
      </c>
      <c r="AF25" s="46">
        <v>47.1</v>
      </c>
      <c r="AG25" s="123">
        <v>0</v>
      </c>
      <c r="AH25" s="49">
        <v>1</v>
      </c>
      <c r="AI25" s="49">
        <v>0</v>
      </c>
      <c r="AJ25" s="49">
        <v>8</v>
      </c>
      <c r="AK25" s="49">
        <v>7</v>
      </c>
      <c r="AL25" s="49">
        <v>5</v>
      </c>
      <c r="AM25" s="49">
        <v>3</v>
      </c>
      <c r="AN25" s="49">
        <v>0</v>
      </c>
      <c r="AO25" s="49">
        <v>0</v>
      </c>
      <c r="AP25" s="50">
        <v>0</v>
      </c>
      <c r="AQ25" s="55">
        <v>0</v>
      </c>
      <c r="AR25" s="56">
        <v>1549</v>
      </c>
      <c r="AS25" s="56">
        <v>0</v>
      </c>
      <c r="AT25" s="56">
        <v>15</v>
      </c>
      <c r="AU25" s="56">
        <v>0</v>
      </c>
      <c r="AV25" s="56">
        <v>0</v>
      </c>
      <c r="AW25" s="57">
        <v>0</v>
      </c>
      <c r="AX25" s="57">
        <v>0</v>
      </c>
      <c r="AY25" s="57">
        <v>0</v>
      </c>
      <c r="AZ25" s="57">
        <v>0</v>
      </c>
      <c r="BA25" s="56">
        <v>0</v>
      </c>
      <c r="BB25" s="56">
        <v>2357</v>
      </c>
      <c r="BC25" s="56">
        <v>0</v>
      </c>
      <c r="BD25" s="56"/>
      <c r="BE25" s="58">
        <v>15</v>
      </c>
      <c r="BF25" s="55">
        <v>0</v>
      </c>
      <c r="BG25" s="56">
        <v>1874</v>
      </c>
      <c r="BH25" s="56">
        <v>0</v>
      </c>
      <c r="BI25" s="56">
        <v>13</v>
      </c>
      <c r="BJ25" s="56">
        <v>0</v>
      </c>
      <c r="BK25" s="56">
        <v>0</v>
      </c>
      <c r="BL25" s="57">
        <v>0</v>
      </c>
      <c r="BM25" s="57">
        <v>0</v>
      </c>
      <c r="BN25" s="57">
        <v>0</v>
      </c>
      <c r="BO25" s="57">
        <v>0</v>
      </c>
      <c r="BP25" s="56">
        <v>0</v>
      </c>
      <c r="BQ25" s="56">
        <v>2878</v>
      </c>
      <c r="BR25" s="56">
        <v>0</v>
      </c>
      <c r="BS25" s="56"/>
      <c r="BT25" s="58">
        <v>19</v>
      </c>
      <c r="BU25" s="55">
        <v>0</v>
      </c>
      <c r="BV25" s="56">
        <v>1415</v>
      </c>
      <c r="BW25" s="56">
        <v>0</v>
      </c>
      <c r="BX25" s="56">
        <v>12</v>
      </c>
      <c r="BY25" s="56">
        <v>0</v>
      </c>
      <c r="BZ25" s="56">
        <v>0</v>
      </c>
      <c r="CA25" s="57">
        <v>0</v>
      </c>
      <c r="CB25" s="57">
        <v>0</v>
      </c>
      <c r="CC25" s="57">
        <v>0</v>
      </c>
      <c r="CD25" s="57">
        <v>0</v>
      </c>
      <c r="CE25" s="56">
        <v>0</v>
      </c>
      <c r="CF25" s="56">
        <v>2047</v>
      </c>
      <c r="CG25" s="56">
        <v>0</v>
      </c>
      <c r="CH25" s="56"/>
      <c r="CI25" s="58">
        <v>14</v>
      </c>
      <c r="CJ25" s="55">
        <v>534</v>
      </c>
      <c r="CK25" s="56">
        <v>2832</v>
      </c>
      <c r="CL25" s="56">
        <v>6</v>
      </c>
      <c r="CM25" s="56">
        <v>30</v>
      </c>
      <c r="CN25" s="56">
        <v>81</v>
      </c>
      <c r="CO25" s="56">
        <v>22</v>
      </c>
      <c r="CP25" s="57">
        <v>6.6</v>
      </c>
      <c r="CQ25" s="57">
        <v>89.4</v>
      </c>
      <c r="CR25" s="57">
        <v>3.07</v>
      </c>
      <c r="CS25" s="57">
        <v>36</v>
      </c>
      <c r="CT25" s="56">
        <v>77</v>
      </c>
      <c r="CU25" s="56">
        <v>3342</v>
      </c>
      <c r="CV25" s="56">
        <v>5</v>
      </c>
      <c r="CW25" s="56"/>
      <c r="CX25" s="58">
        <v>33</v>
      </c>
      <c r="CY25" s="55">
        <v>518</v>
      </c>
      <c r="CZ25" s="56">
        <v>2613</v>
      </c>
      <c r="DA25" s="56">
        <v>6</v>
      </c>
      <c r="DB25" s="56">
        <v>25</v>
      </c>
      <c r="DC25" s="56">
        <v>83</v>
      </c>
      <c r="DD25" s="56">
        <v>22</v>
      </c>
      <c r="DE25" s="57">
        <v>6.2</v>
      </c>
      <c r="DF25" s="57">
        <v>83.6</v>
      </c>
      <c r="DG25" s="57">
        <v>2.98</v>
      </c>
      <c r="DH25" s="57">
        <v>47.1</v>
      </c>
      <c r="DI25" s="56">
        <v>13</v>
      </c>
      <c r="DJ25" s="56">
        <v>2672</v>
      </c>
      <c r="DK25" s="56">
        <v>6</v>
      </c>
      <c r="DL25" s="56"/>
      <c r="DM25" s="58">
        <v>13</v>
      </c>
    </row>
    <row r="26" spans="1:117" ht="15.75" customHeight="1" x14ac:dyDescent="0.2">
      <c r="A26" s="33">
        <v>24</v>
      </c>
      <c r="B26" s="34" t="s">
        <v>359</v>
      </c>
      <c r="C26" s="116">
        <v>2.5388888888888892</v>
      </c>
      <c r="D26" s="117" t="s">
        <v>417</v>
      </c>
      <c r="E26" s="37">
        <v>5</v>
      </c>
      <c r="F26" s="118">
        <v>36668</v>
      </c>
      <c r="G26" s="119">
        <v>24.945205479452056</v>
      </c>
      <c r="H26" s="39" t="s">
        <v>400</v>
      </c>
      <c r="I26" s="119">
        <v>22.945205479452056</v>
      </c>
      <c r="J26" s="120">
        <v>72</v>
      </c>
      <c r="K26" s="120">
        <v>237</v>
      </c>
      <c r="L26" s="120">
        <v>4.74</v>
      </c>
      <c r="M26" s="40">
        <v>0</v>
      </c>
      <c r="N26" s="121">
        <v>8.8792636708175415E-2</v>
      </c>
      <c r="O26" s="122">
        <v>3.2467532467532464E-2</v>
      </c>
      <c r="P26" s="122">
        <v>0</v>
      </c>
      <c r="Q26" s="122">
        <v>0.18376139188069593</v>
      </c>
      <c r="R26" s="122">
        <v>0.11000611995104038</v>
      </c>
      <c r="S26" s="42">
        <v>0.14688375591586816</v>
      </c>
      <c r="T26" s="42">
        <v>0.12485119252848793</v>
      </c>
      <c r="U26" s="42">
        <v>1E-3</v>
      </c>
      <c r="V26" s="42">
        <v>1.2324448265978791E-2</v>
      </c>
      <c r="W26" s="42">
        <v>1.2324448265978791E-2</v>
      </c>
      <c r="X26" s="43">
        <v>1.0475781026081972E-2</v>
      </c>
      <c r="Y26" s="44">
        <v>21.304109589041097</v>
      </c>
      <c r="Z26" s="163">
        <v>93.899866534485696</v>
      </c>
      <c r="AA26" s="45">
        <v>32.139467592592595</v>
      </c>
      <c r="AB26" s="45">
        <v>0.20422535211267606</v>
      </c>
      <c r="AC26" s="45">
        <v>5.4</v>
      </c>
      <c r="AD26" s="45">
        <v>114.8</v>
      </c>
      <c r="AE26" s="45">
        <v>3.81</v>
      </c>
      <c r="AF26" s="46">
        <v>29.7</v>
      </c>
      <c r="AG26" s="123">
        <v>1</v>
      </c>
      <c r="AH26" s="49">
        <v>1</v>
      </c>
      <c r="AI26" s="49">
        <v>2</v>
      </c>
      <c r="AJ26" s="49">
        <v>2</v>
      </c>
      <c r="AK26" s="49">
        <v>4</v>
      </c>
      <c r="AL26" s="49">
        <v>1</v>
      </c>
      <c r="AM26" s="49">
        <v>5</v>
      </c>
      <c r="AN26" s="49">
        <v>3</v>
      </c>
      <c r="AO26" s="49">
        <v>0</v>
      </c>
      <c r="AP26" s="50">
        <v>0</v>
      </c>
      <c r="AQ26" s="55">
        <v>494</v>
      </c>
      <c r="AR26" s="56">
        <v>2520</v>
      </c>
      <c r="AS26" s="56">
        <v>6</v>
      </c>
      <c r="AT26" s="56">
        <v>23</v>
      </c>
      <c r="AU26" s="56">
        <v>90</v>
      </c>
      <c r="AV26" s="56">
        <v>19</v>
      </c>
      <c r="AW26" s="57">
        <v>5.5</v>
      </c>
      <c r="AX26" s="57">
        <v>86.5</v>
      </c>
      <c r="AY26" s="57">
        <v>4.1399999999999997</v>
      </c>
      <c r="AZ26" s="57">
        <v>30.4</v>
      </c>
      <c r="BA26" s="56">
        <v>-2</v>
      </c>
      <c r="BB26" s="56">
        <v>3021</v>
      </c>
      <c r="BC26" s="56">
        <v>0</v>
      </c>
      <c r="BD26" s="56"/>
      <c r="BE26" s="58">
        <v>19</v>
      </c>
      <c r="BF26" s="55">
        <v>189</v>
      </c>
      <c r="BG26" s="56">
        <v>2819</v>
      </c>
      <c r="BH26" s="56">
        <v>1</v>
      </c>
      <c r="BI26" s="56">
        <v>34</v>
      </c>
      <c r="BJ26" s="56">
        <v>40</v>
      </c>
      <c r="BK26" s="56">
        <v>11</v>
      </c>
      <c r="BL26" s="57">
        <v>4.7</v>
      </c>
      <c r="BM26" s="57">
        <v>71.8</v>
      </c>
      <c r="BN26" s="57">
        <v>2.68</v>
      </c>
      <c r="BO26" s="57">
        <v>28</v>
      </c>
      <c r="BP26" s="56">
        <v>6</v>
      </c>
      <c r="BQ26" s="56">
        <v>3187</v>
      </c>
      <c r="BR26" s="56">
        <v>1</v>
      </c>
      <c r="BS26" s="56"/>
      <c r="BT26" s="58">
        <v>20</v>
      </c>
      <c r="BU26" s="55">
        <v>0</v>
      </c>
      <c r="BV26" s="56">
        <v>970</v>
      </c>
      <c r="BW26" s="56">
        <v>0</v>
      </c>
      <c r="BX26" s="56">
        <v>9</v>
      </c>
      <c r="BY26" s="56">
        <v>0</v>
      </c>
      <c r="BZ26" s="56">
        <v>0</v>
      </c>
      <c r="CA26" s="57">
        <v>0</v>
      </c>
      <c r="CB26" s="57">
        <v>0</v>
      </c>
      <c r="CC26" s="57">
        <v>0</v>
      </c>
      <c r="CD26" s="57">
        <v>0</v>
      </c>
      <c r="CE26" s="56">
        <v>0</v>
      </c>
      <c r="CF26" s="56">
        <v>1079</v>
      </c>
      <c r="CG26" s="56">
        <v>0</v>
      </c>
      <c r="CH26" s="56"/>
      <c r="CI26" s="58">
        <v>6</v>
      </c>
      <c r="CJ26" s="55">
        <v>1106</v>
      </c>
      <c r="CK26" s="56">
        <v>3035</v>
      </c>
      <c r="CL26" s="56">
        <v>21</v>
      </c>
      <c r="CM26" s="56">
        <v>37</v>
      </c>
      <c r="CN26" s="56">
        <v>204</v>
      </c>
      <c r="CO26" s="56">
        <v>62</v>
      </c>
      <c r="CP26" s="57">
        <v>5.4</v>
      </c>
      <c r="CQ26" s="57">
        <v>114.8</v>
      </c>
      <c r="CR26" s="57">
        <v>3.81</v>
      </c>
      <c r="CS26" s="57">
        <v>29.7</v>
      </c>
      <c r="CT26" s="56">
        <v>3</v>
      </c>
      <c r="CU26" s="56">
        <v>3000</v>
      </c>
      <c r="CV26" s="56">
        <v>2</v>
      </c>
      <c r="CW26" s="56"/>
      <c r="CX26" s="58">
        <v>24</v>
      </c>
      <c r="CY26" s="55">
        <v>676</v>
      </c>
      <c r="CZ26" s="56">
        <v>3047</v>
      </c>
      <c r="DA26" s="56">
        <v>7</v>
      </c>
      <c r="DB26" s="56">
        <v>38</v>
      </c>
      <c r="DC26" s="56">
        <v>142</v>
      </c>
      <c r="DD26" s="56">
        <v>29</v>
      </c>
      <c r="DE26" s="57">
        <v>4.8</v>
      </c>
      <c r="DF26" s="57">
        <v>59.8</v>
      </c>
      <c r="DG26" s="57">
        <v>2.95</v>
      </c>
      <c r="DH26" s="57">
        <v>25.6</v>
      </c>
      <c r="DI26" s="56">
        <v>43</v>
      </c>
      <c r="DJ26" s="56">
        <v>3489</v>
      </c>
      <c r="DK26" s="56">
        <v>6</v>
      </c>
      <c r="DL26" s="56"/>
      <c r="DM26" s="58">
        <v>31</v>
      </c>
    </row>
    <row r="27" spans="1:117" ht="15.75" customHeight="1" x14ac:dyDescent="0.2">
      <c r="A27" s="33">
        <v>25</v>
      </c>
      <c r="B27" s="34" t="s">
        <v>363</v>
      </c>
      <c r="C27" s="116">
        <v>2.1500000000000004</v>
      </c>
      <c r="D27" s="117" t="s">
        <v>466</v>
      </c>
      <c r="E27" s="37">
        <v>8</v>
      </c>
      <c r="F27" s="118">
        <v>36417</v>
      </c>
      <c r="G27" s="119">
        <v>25.632876712328766</v>
      </c>
      <c r="H27" s="39" t="s">
        <v>443</v>
      </c>
      <c r="I27" s="119">
        <v>23.632876712328766</v>
      </c>
      <c r="J27" s="120">
        <v>73</v>
      </c>
      <c r="K27" s="120">
        <v>217</v>
      </c>
      <c r="L27" s="120">
        <v>4.6100000000000003</v>
      </c>
      <c r="M27" s="40">
        <v>0</v>
      </c>
      <c r="N27" s="121">
        <v>2.7924399795675122E-2</v>
      </c>
      <c r="O27" s="122">
        <v>3.7928759894459104E-3</v>
      </c>
      <c r="P27" s="122">
        <v>0.20999262536873156</v>
      </c>
      <c r="Q27" s="122">
        <v>0.15280025898348981</v>
      </c>
      <c r="R27" s="122">
        <v>0.11530014641288433</v>
      </c>
      <c r="S27" s="42">
        <v>0.16264638589080793</v>
      </c>
      <c r="T27" s="42">
        <v>0.10572015082902515</v>
      </c>
      <c r="U27" s="42">
        <v>5.4488098652136505E-3</v>
      </c>
      <c r="V27" s="42">
        <v>1.2620391896379941E-2</v>
      </c>
      <c r="W27" s="42">
        <v>1.2620391896379941E-2</v>
      </c>
      <c r="X27" s="43">
        <v>8.2032547326469623E-3</v>
      </c>
      <c r="Y27" s="44">
        <v>20.978082191780821</v>
      </c>
      <c r="Z27" s="163">
        <v>96.091733456663121</v>
      </c>
      <c r="AA27" s="45">
        <v>28.6265715894164</v>
      </c>
      <c r="AB27" s="45">
        <v>0.28999999999999998</v>
      </c>
      <c r="AC27" s="45">
        <v>5.9</v>
      </c>
      <c r="AD27" s="45">
        <v>131.69999999999999</v>
      </c>
      <c r="AE27" s="45">
        <v>4.46</v>
      </c>
      <c r="AF27" s="46">
        <v>41.1</v>
      </c>
      <c r="AG27" s="123">
        <v>0</v>
      </c>
      <c r="AH27" s="49">
        <v>0</v>
      </c>
      <c r="AI27" s="49">
        <v>3</v>
      </c>
      <c r="AJ27" s="49">
        <v>4</v>
      </c>
      <c r="AK27" s="49">
        <v>8</v>
      </c>
      <c r="AL27" s="49">
        <v>2</v>
      </c>
      <c r="AM27" s="49">
        <v>7</v>
      </c>
      <c r="AN27" s="49">
        <v>7</v>
      </c>
      <c r="AO27" s="49">
        <v>0</v>
      </c>
      <c r="AP27" s="50">
        <v>0</v>
      </c>
      <c r="AQ27" s="55">
        <v>164</v>
      </c>
      <c r="AR27" s="56">
        <v>3125</v>
      </c>
      <c r="AS27" s="56">
        <v>2</v>
      </c>
      <c r="AT27" s="56">
        <v>31</v>
      </c>
      <c r="AU27" s="56">
        <v>17</v>
      </c>
      <c r="AV27" s="56">
        <v>10</v>
      </c>
      <c r="AW27" s="57">
        <v>9.6</v>
      </c>
      <c r="AX27" s="57">
        <v>436</v>
      </c>
      <c r="AY27" s="57">
        <v>7.41</v>
      </c>
      <c r="AZ27" s="57">
        <v>54.9</v>
      </c>
      <c r="BA27" s="56">
        <v>0</v>
      </c>
      <c r="BB27" s="56">
        <v>2748</v>
      </c>
      <c r="BC27" s="56">
        <v>0</v>
      </c>
      <c r="BD27" s="56"/>
      <c r="BE27" s="58">
        <v>27</v>
      </c>
      <c r="BF27" s="55">
        <v>23</v>
      </c>
      <c r="BG27" s="56">
        <v>3240</v>
      </c>
      <c r="BH27" s="56">
        <v>0</v>
      </c>
      <c r="BI27" s="56">
        <v>35</v>
      </c>
      <c r="BJ27" s="56">
        <v>3</v>
      </c>
      <c r="BK27" s="56">
        <v>1</v>
      </c>
      <c r="BL27" s="57">
        <v>7.7</v>
      </c>
      <c r="BM27" s="57">
        <v>177.8</v>
      </c>
      <c r="BN27" s="57">
        <v>5.33</v>
      </c>
      <c r="BO27" s="57">
        <v>73.900000000000006</v>
      </c>
      <c r="BP27" s="56">
        <v>0</v>
      </c>
      <c r="BQ27" s="56">
        <v>2824</v>
      </c>
      <c r="BR27" s="56">
        <v>0</v>
      </c>
      <c r="BS27" s="56"/>
      <c r="BT27" s="58">
        <v>30</v>
      </c>
      <c r="BU27" s="55">
        <v>1124</v>
      </c>
      <c r="BV27" s="56">
        <v>3179</v>
      </c>
      <c r="BW27" s="56">
        <v>12</v>
      </c>
      <c r="BX27" s="56">
        <v>28</v>
      </c>
      <c r="BY27" s="56">
        <v>168</v>
      </c>
      <c r="BZ27" s="56">
        <v>39</v>
      </c>
      <c r="CA27" s="57">
        <v>6.7</v>
      </c>
      <c r="CB27" s="57">
        <v>92.3</v>
      </c>
      <c r="CC27" s="57">
        <v>4.05</v>
      </c>
      <c r="CD27" s="57">
        <v>40.5</v>
      </c>
      <c r="CE27" s="56">
        <v>15</v>
      </c>
      <c r="CF27" s="56">
        <v>2245</v>
      </c>
      <c r="CG27" s="56">
        <v>3</v>
      </c>
      <c r="CH27" s="56"/>
      <c r="CI27" s="58">
        <v>21</v>
      </c>
      <c r="CJ27" s="55">
        <v>925</v>
      </c>
      <c r="CK27" s="56">
        <v>2691</v>
      </c>
      <c r="CL27" s="56">
        <v>14</v>
      </c>
      <c r="CM27" s="56">
        <v>26</v>
      </c>
      <c r="CN27" s="56">
        <v>166</v>
      </c>
      <c r="CO27" s="56">
        <v>49</v>
      </c>
      <c r="CP27" s="57">
        <v>5.6</v>
      </c>
      <c r="CQ27" s="57">
        <v>109.5</v>
      </c>
      <c r="CR27" s="57">
        <v>3.68</v>
      </c>
      <c r="CS27" s="57">
        <v>41.1</v>
      </c>
      <c r="CT27" s="56">
        <v>19</v>
      </c>
      <c r="CU27" s="56">
        <v>3487</v>
      </c>
      <c r="CV27" s="56">
        <v>2</v>
      </c>
      <c r="CW27" s="56"/>
      <c r="CX27" s="58">
        <v>29</v>
      </c>
      <c r="CY27" s="55">
        <v>592</v>
      </c>
      <c r="CZ27" s="56">
        <v>2453</v>
      </c>
      <c r="DA27" s="56">
        <v>5</v>
      </c>
      <c r="DB27" s="56">
        <v>27</v>
      </c>
      <c r="DC27" s="56">
        <v>100</v>
      </c>
      <c r="DD27" s="56">
        <v>29</v>
      </c>
      <c r="DE27" s="57">
        <v>5.9</v>
      </c>
      <c r="DF27" s="57">
        <v>131.69999999999999</v>
      </c>
      <c r="DG27" s="57">
        <v>4.46</v>
      </c>
      <c r="DH27" s="57">
        <v>39.9</v>
      </c>
      <c r="DI27" s="56">
        <v>38</v>
      </c>
      <c r="DJ27" s="56">
        <v>3011</v>
      </c>
      <c r="DK27" s="56">
        <v>5</v>
      </c>
      <c r="DL27" s="56"/>
      <c r="DM27" s="58">
        <v>28</v>
      </c>
    </row>
    <row r="28" spans="1:117" ht="15.75" customHeight="1" x14ac:dyDescent="0.2">
      <c r="A28" s="33">
        <v>26</v>
      </c>
      <c r="B28" s="34" t="s">
        <v>365</v>
      </c>
      <c r="C28" s="116">
        <v>2.0777777777777775</v>
      </c>
      <c r="D28" s="117" t="s">
        <v>495</v>
      </c>
      <c r="E28" s="37">
        <v>3</v>
      </c>
      <c r="F28" s="118">
        <v>36434</v>
      </c>
      <c r="G28" s="119">
        <v>25.586301369863012</v>
      </c>
      <c r="H28" s="39" t="s">
        <v>443</v>
      </c>
      <c r="I28" s="119">
        <v>23.586301369863012</v>
      </c>
      <c r="J28" s="120">
        <v>71</v>
      </c>
      <c r="K28" s="120">
        <v>207</v>
      </c>
      <c r="L28" s="120">
        <v>4.67</v>
      </c>
      <c r="M28" s="40">
        <v>0</v>
      </c>
      <c r="N28" s="121">
        <v>1.9267822736030824E-2</v>
      </c>
      <c r="O28" s="122">
        <v>0.16076323002319209</v>
      </c>
      <c r="P28" s="122">
        <v>0.17112299465240641</v>
      </c>
      <c r="Q28" s="122">
        <v>0.11287223823246878</v>
      </c>
      <c r="R28" s="122">
        <v>0.13354006201860558</v>
      </c>
      <c r="S28" s="42">
        <v>0.15233152833550601</v>
      </c>
      <c r="T28" s="42">
        <v>0.13709837550195542</v>
      </c>
      <c r="U28" s="42">
        <v>3.2001435578418475E-2</v>
      </c>
      <c r="V28" s="42">
        <v>3.0260648442466623E-2</v>
      </c>
      <c r="W28" s="42">
        <v>3.1131042010442547E-2</v>
      </c>
      <c r="X28" s="43">
        <v>2.8017937809398295E-2</v>
      </c>
      <c r="Y28" s="44">
        <v>19.931506849315067</v>
      </c>
      <c r="Z28" s="163">
        <v>87.042793156897062</v>
      </c>
      <c r="AA28" s="45">
        <v>28.867486609799645</v>
      </c>
      <c r="AB28" s="45">
        <v>0.29710144927536231</v>
      </c>
      <c r="AC28" s="45">
        <v>4.9000000000000004</v>
      </c>
      <c r="AD28" s="45">
        <v>84.4</v>
      </c>
      <c r="AE28" s="45">
        <v>3.09</v>
      </c>
      <c r="AF28" s="46">
        <v>36.5</v>
      </c>
      <c r="AG28" s="123">
        <v>1</v>
      </c>
      <c r="AH28" s="49">
        <v>3</v>
      </c>
      <c r="AI28" s="49">
        <v>5</v>
      </c>
      <c r="AJ28" s="49">
        <v>1</v>
      </c>
      <c r="AK28" s="49">
        <v>8</v>
      </c>
      <c r="AL28" s="49">
        <v>0</v>
      </c>
      <c r="AM28" s="49">
        <v>2</v>
      </c>
      <c r="AN28" s="49">
        <v>0</v>
      </c>
      <c r="AO28" s="49">
        <v>0</v>
      </c>
      <c r="AP28" s="50">
        <v>0</v>
      </c>
      <c r="AQ28" s="55">
        <v>102</v>
      </c>
      <c r="AR28" s="56">
        <v>1581.6000000000001</v>
      </c>
      <c r="AS28" s="56">
        <v>3</v>
      </c>
      <c r="AT28" s="56">
        <v>26.400000000000002</v>
      </c>
      <c r="AU28" s="56">
        <v>23</v>
      </c>
      <c r="AV28" s="56">
        <v>3</v>
      </c>
      <c r="AW28" s="57">
        <v>4.4000000000000004</v>
      </c>
      <c r="AX28" s="57">
        <v>41.7</v>
      </c>
      <c r="AY28" s="57">
        <v>3.48</v>
      </c>
      <c r="AZ28" s="57">
        <v>38.200000000000003</v>
      </c>
      <c r="BA28" s="56">
        <v>10</v>
      </c>
      <c r="BB28" s="56">
        <v>4231.2000000000007</v>
      </c>
      <c r="BC28" s="56">
        <v>0</v>
      </c>
      <c r="BD28" s="56"/>
      <c r="BE28" s="58">
        <v>28</v>
      </c>
      <c r="BF28" s="55">
        <v>763</v>
      </c>
      <c r="BG28" s="56">
        <v>1795.1999999999998</v>
      </c>
      <c r="BH28" s="56">
        <v>12</v>
      </c>
      <c r="BI28" s="56">
        <v>20.399999999999999</v>
      </c>
      <c r="BJ28" s="56">
        <v>159</v>
      </c>
      <c r="BK28" s="56">
        <v>41</v>
      </c>
      <c r="BL28" s="57">
        <v>4.8</v>
      </c>
      <c r="BM28" s="57">
        <v>70.900000000000006</v>
      </c>
      <c r="BN28" s="57">
        <v>2.85</v>
      </c>
      <c r="BO28" s="57">
        <v>28</v>
      </c>
      <c r="BP28" s="56">
        <v>152</v>
      </c>
      <c r="BQ28" s="56">
        <v>3896.3999999999996</v>
      </c>
      <c r="BR28" s="56">
        <v>38</v>
      </c>
      <c r="BS28" s="56"/>
      <c r="BT28" s="58">
        <v>24</v>
      </c>
      <c r="BU28" s="55">
        <v>612</v>
      </c>
      <c r="BV28" s="56">
        <v>1634</v>
      </c>
      <c r="BW28" s="56">
        <v>8</v>
      </c>
      <c r="BX28" s="56">
        <v>17</v>
      </c>
      <c r="BY28" s="56">
        <v>109</v>
      </c>
      <c r="BZ28" s="56">
        <v>27</v>
      </c>
      <c r="CA28" s="57">
        <v>5.6</v>
      </c>
      <c r="CB28" s="57">
        <v>103.9</v>
      </c>
      <c r="CC28" s="57">
        <v>3.75</v>
      </c>
      <c r="CD28" s="57">
        <v>48.4</v>
      </c>
      <c r="CE28" s="56">
        <v>124</v>
      </c>
      <c r="CF28" s="56">
        <v>2667</v>
      </c>
      <c r="CG28" s="56">
        <v>21</v>
      </c>
      <c r="CH28" s="56"/>
      <c r="CI28" s="58">
        <v>18</v>
      </c>
      <c r="CJ28" s="55">
        <v>504</v>
      </c>
      <c r="CK28" s="56">
        <v>2069.6</v>
      </c>
      <c r="CL28" s="56">
        <v>10</v>
      </c>
      <c r="CM28" s="56">
        <v>29.9</v>
      </c>
      <c r="CN28" s="56">
        <v>109</v>
      </c>
      <c r="CO28" s="56">
        <v>24</v>
      </c>
      <c r="CP28" s="57">
        <v>4.5999999999999996</v>
      </c>
      <c r="CQ28" s="57">
        <v>68</v>
      </c>
      <c r="CR28" s="57">
        <v>2.87</v>
      </c>
      <c r="CS28" s="57">
        <v>36.5</v>
      </c>
      <c r="CT28" s="56">
        <v>107</v>
      </c>
      <c r="CU28" s="56">
        <v>3343.6</v>
      </c>
      <c r="CV28" s="56">
        <v>5</v>
      </c>
      <c r="CW28" s="56"/>
      <c r="CX28" s="58">
        <v>18</v>
      </c>
      <c r="CY28" s="55">
        <v>682</v>
      </c>
      <c r="CZ28" s="56">
        <v>2065.7000000000003</v>
      </c>
      <c r="DA28" s="56">
        <v>7</v>
      </c>
      <c r="DB28" s="56">
        <v>28.6</v>
      </c>
      <c r="DC28" s="56">
        <v>138</v>
      </c>
      <c r="DD28" s="56">
        <v>41</v>
      </c>
      <c r="DE28" s="57">
        <v>4.9000000000000004</v>
      </c>
      <c r="DF28" s="57">
        <v>84.4</v>
      </c>
      <c r="DG28" s="57">
        <v>3.09</v>
      </c>
      <c r="DH28" s="57">
        <v>33.4</v>
      </c>
      <c r="DI28" s="56">
        <v>119</v>
      </c>
      <c r="DJ28" s="56">
        <v>3932.5</v>
      </c>
      <c r="DK28" s="56">
        <v>23</v>
      </c>
      <c r="DL28" s="56"/>
      <c r="DM28" s="58">
        <v>26</v>
      </c>
    </row>
    <row r="29" spans="1:117" ht="15.75" customHeight="1" x14ac:dyDescent="0.2">
      <c r="A29" s="60">
        <v>27</v>
      </c>
      <c r="B29" s="62" t="s">
        <v>369</v>
      </c>
      <c r="C29" s="132">
        <v>1.8777777777777778</v>
      </c>
      <c r="D29" s="133" t="s">
        <v>496</v>
      </c>
      <c r="E29" s="66">
        <v>6</v>
      </c>
      <c r="F29" s="134">
        <v>36627</v>
      </c>
      <c r="G29" s="135">
        <v>25.057534246575344</v>
      </c>
      <c r="H29" s="68" t="s">
        <v>395</v>
      </c>
      <c r="I29" s="135">
        <v>23.057534246575344</v>
      </c>
      <c r="J29" s="136">
        <v>72</v>
      </c>
      <c r="K29" s="136">
        <v>216</v>
      </c>
      <c r="L29" s="136">
        <v>4.41</v>
      </c>
      <c r="M29" s="69">
        <v>0</v>
      </c>
      <c r="N29" s="138">
        <v>3.4252161148262926E-3</v>
      </c>
      <c r="O29" s="139">
        <v>0</v>
      </c>
      <c r="P29" s="139">
        <v>0.12825672811183556</v>
      </c>
      <c r="Q29" s="139">
        <v>0.10230977318443506</v>
      </c>
      <c r="R29" s="139">
        <v>0.16549324269644738</v>
      </c>
      <c r="S29" s="71">
        <v>0.16549324269644738</v>
      </c>
      <c r="T29" s="71">
        <v>0.12411993202233554</v>
      </c>
      <c r="U29" s="71">
        <v>2.0492430035173575E-2</v>
      </c>
      <c r="V29" s="71">
        <v>2.5622254758418745E-2</v>
      </c>
      <c r="W29" s="71">
        <v>2.5622254758418745E-2</v>
      </c>
      <c r="X29" s="72">
        <v>1.921669106881406E-2</v>
      </c>
      <c r="Y29" s="73">
        <v>22.413698630136988</v>
      </c>
      <c r="Z29" s="165">
        <v>114.21664234234096</v>
      </c>
      <c r="AA29" s="74">
        <v>29.291666666666664</v>
      </c>
      <c r="AB29" s="74">
        <v>0.23622047244094488</v>
      </c>
      <c r="AC29" s="74">
        <v>5.8</v>
      </c>
      <c r="AD29" s="74">
        <v>76.8</v>
      </c>
      <c r="AE29" s="74">
        <v>3.37</v>
      </c>
      <c r="AF29" s="75">
        <v>55.6</v>
      </c>
      <c r="AG29" s="140">
        <v>1</v>
      </c>
      <c r="AH29" s="78">
        <v>1</v>
      </c>
      <c r="AI29" s="78">
        <v>1</v>
      </c>
      <c r="AJ29" s="78">
        <v>10</v>
      </c>
      <c r="AK29" s="78">
        <v>5</v>
      </c>
      <c r="AL29" s="78">
        <v>2</v>
      </c>
      <c r="AM29" s="78">
        <v>2</v>
      </c>
      <c r="AN29" s="78">
        <v>1</v>
      </c>
      <c r="AO29" s="78">
        <v>0</v>
      </c>
      <c r="AP29" s="79">
        <v>0</v>
      </c>
      <c r="AQ29" s="80">
        <v>21</v>
      </c>
      <c r="AR29" s="81">
        <v>2847</v>
      </c>
      <c r="AS29" s="81">
        <v>0</v>
      </c>
      <c r="AT29" s="81">
        <v>28</v>
      </c>
      <c r="AU29" s="81">
        <v>2</v>
      </c>
      <c r="AV29" s="81">
        <v>0</v>
      </c>
      <c r="AW29" s="82">
        <v>10.5</v>
      </c>
      <c r="AX29" s="82">
        <v>0</v>
      </c>
      <c r="AY29" s="82">
        <v>4</v>
      </c>
      <c r="AZ29" s="82">
        <v>85.7</v>
      </c>
      <c r="BA29" s="81">
        <v>0</v>
      </c>
      <c r="BB29" s="81">
        <v>3284</v>
      </c>
      <c r="BC29" s="81">
        <v>0</v>
      </c>
      <c r="BD29" s="81"/>
      <c r="BE29" s="83">
        <v>25</v>
      </c>
      <c r="BF29" s="80">
        <v>0</v>
      </c>
      <c r="BG29" s="81">
        <v>1</v>
      </c>
      <c r="BH29" s="81">
        <v>0</v>
      </c>
      <c r="BI29" s="81">
        <v>1</v>
      </c>
      <c r="BJ29" s="81">
        <v>0</v>
      </c>
      <c r="BK29" s="81">
        <v>0</v>
      </c>
      <c r="BL29" s="82">
        <v>0</v>
      </c>
      <c r="BM29" s="82">
        <v>0</v>
      </c>
      <c r="BN29" s="82">
        <v>0</v>
      </c>
      <c r="BO29" s="82">
        <v>0</v>
      </c>
      <c r="BP29" s="81">
        <v>0</v>
      </c>
      <c r="BQ29" s="81">
        <v>1</v>
      </c>
      <c r="BR29" s="81">
        <v>0</v>
      </c>
      <c r="BS29" s="81"/>
      <c r="BT29" s="83">
        <v>1</v>
      </c>
      <c r="BU29" s="80">
        <v>467</v>
      </c>
      <c r="BV29" s="81">
        <v>1451.7</v>
      </c>
      <c r="BW29" s="81">
        <v>4</v>
      </c>
      <c r="BX29" s="81">
        <v>12.6</v>
      </c>
      <c r="BY29" s="81">
        <v>87</v>
      </c>
      <c r="BZ29" s="81">
        <v>18</v>
      </c>
      <c r="CA29" s="82">
        <v>5.4</v>
      </c>
      <c r="CB29" s="82">
        <v>73.599999999999994</v>
      </c>
      <c r="CC29" s="82">
        <v>3.6</v>
      </c>
      <c r="CD29" s="82">
        <v>44.3</v>
      </c>
      <c r="CE29" s="81">
        <v>11</v>
      </c>
      <c r="CF29" s="81">
        <v>2275.2000000000003</v>
      </c>
      <c r="CG29" s="81">
        <v>1</v>
      </c>
      <c r="CH29" s="81"/>
      <c r="CI29" s="83">
        <v>15</v>
      </c>
      <c r="CJ29" s="80">
        <v>523</v>
      </c>
      <c r="CK29" s="81">
        <v>2497.2999999999997</v>
      </c>
      <c r="CL29" s="81">
        <v>5</v>
      </c>
      <c r="CM29" s="81">
        <v>19.5</v>
      </c>
      <c r="CN29" s="81">
        <v>99</v>
      </c>
      <c r="CO29" s="81">
        <v>18</v>
      </c>
      <c r="CP29" s="82">
        <v>5.3</v>
      </c>
      <c r="CQ29" s="82">
        <v>63.8</v>
      </c>
      <c r="CR29" s="82">
        <v>2.94</v>
      </c>
      <c r="CS29" s="82">
        <v>39.4</v>
      </c>
      <c r="CT29" s="81">
        <v>67</v>
      </c>
      <c r="CU29" s="81">
        <v>3269.5</v>
      </c>
      <c r="CV29" s="81">
        <v>7</v>
      </c>
      <c r="CW29" s="81"/>
      <c r="CX29" s="83">
        <v>18</v>
      </c>
      <c r="CY29" s="80">
        <v>734</v>
      </c>
      <c r="CZ29" s="81">
        <v>1664.3999999999999</v>
      </c>
      <c r="DA29" s="81">
        <v>5</v>
      </c>
      <c r="DB29" s="81">
        <v>18</v>
      </c>
      <c r="DC29" s="81">
        <v>127</v>
      </c>
      <c r="DD29" s="81">
        <v>30</v>
      </c>
      <c r="DE29" s="82">
        <v>5.8</v>
      </c>
      <c r="DF29" s="82">
        <v>76.8</v>
      </c>
      <c r="DG29" s="82">
        <v>3.37</v>
      </c>
      <c r="DH29" s="82">
        <v>55.6</v>
      </c>
      <c r="DI29" s="81">
        <v>84</v>
      </c>
      <c r="DJ29" s="81">
        <v>3278.3999999999996</v>
      </c>
      <c r="DK29" s="81">
        <v>9</v>
      </c>
      <c r="DL29" s="81"/>
      <c r="DM29" s="83">
        <v>27</v>
      </c>
    </row>
    <row r="30" spans="1:117" ht="15.75" customHeight="1" x14ac:dyDescent="0.2"/>
    <row r="31" spans="1:117" ht="15.75" customHeight="1" x14ac:dyDescent="0.2"/>
    <row r="32" spans="1:1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DM2" xr:uid="{00000000-0009-0000-0000-00000B000000}"/>
  <mergeCells count="10">
    <mergeCell ref="BU1:CI1"/>
    <mergeCell ref="CJ1:CX1"/>
    <mergeCell ref="CY1:DM1"/>
    <mergeCell ref="A1:C1"/>
    <mergeCell ref="D1:M1"/>
    <mergeCell ref="N1:X1"/>
    <mergeCell ref="Y1:AF1"/>
    <mergeCell ref="AG1:AP1"/>
    <mergeCell ref="AQ1:BE1"/>
    <mergeCell ref="BF1:BT1"/>
  </mergeCells>
  <conditionalFormatting sqref="B3:B29">
    <cfRule type="expression" dxfId="43" priority="1" stopIfTrue="1">
      <formula>C3&gt;=13</formula>
    </cfRule>
    <cfRule type="expression" dxfId="42" priority="2">
      <formula>AND(C3&gt;=12,C3&lt;13)</formula>
    </cfRule>
    <cfRule type="expression" dxfId="41" priority="3" stopIfTrue="1">
      <formula>AND(C3&gt;=11,C3&lt;12)</formula>
    </cfRule>
    <cfRule type="expression" dxfId="40" priority="4">
      <formula>AND(C3&gt;=9,C3&lt;11)</formula>
    </cfRule>
    <cfRule type="expression" dxfId="39" priority="5">
      <formula>AND(C3&gt;=7,C3&lt;9)</formula>
    </cfRule>
    <cfRule type="expression" dxfId="38" priority="6" stopIfTrue="1">
      <formula>AND(C3&gt;=6,C3&lt;7)</formula>
    </cfRule>
    <cfRule type="expression" dxfId="37" priority="7" stopIfTrue="1">
      <formula>AND(C3&gt;=5,C3&lt;6)</formula>
    </cfRule>
    <cfRule type="expression" dxfId="36" priority="8">
      <formula>C3&lt;5</formula>
    </cfRule>
  </conditionalFormatting>
  <conditionalFormatting sqref="C3:C2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29">
    <cfRule type="containsText" dxfId="35" priority="10" operator="containsText" text="SR">
      <formula>NOT(ISERROR(SEARCH(("SR"),(H3))))</formula>
    </cfRule>
  </conditionalFormatting>
  <conditionalFormatting sqref="N3:R29">
    <cfRule type="cellIs" dxfId="34" priority="11" stopIfTrue="1" operator="between">
      <formula>0.15</formula>
      <formula>0.199</formula>
    </cfRule>
    <cfRule type="cellIs" dxfId="33" priority="12" operator="equal">
      <formula>0</formula>
    </cfRule>
    <cfRule type="colorScale" priority="13">
      <colorScale>
        <cfvo type="formula" val="0.1499"/>
        <cfvo type="formula" val="0.15"/>
        <cfvo type="formula" val="0.4"/>
        <color rgb="FFFACACA"/>
        <color rgb="FFC0E399"/>
        <color rgb="FF63BE7B"/>
      </colorScale>
    </cfRule>
  </conditionalFormatting>
  <conditionalFormatting sqref="S3:T29">
    <cfRule type="colorScale" priority="14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U3:V2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2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2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S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M30" sqref="M30"/>
    </sheetView>
  </sheetViews>
  <sheetFormatPr baseColWidth="10" defaultColWidth="14.5" defaultRowHeight="15" customHeight="1" x14ac:dyDescent="0.2"/>
  <cols>
    <col min="1" max="1" width="8.5" customWidth="1"/>
    <col min="2" max="2" width="17.5" customWidth="1"/>
    <col min="3" max="3" width="12" customWidth="1"/>
    <col min="4" max="4" width="20.1640625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0" customWidth="1"/>
    <col min="11" max="11" width="10.5" customWidth="1"/>
    <col min="12" max="12" width="11.33203125" customWidth="1"/>
    <col min="13" max="13" width="12.5" customWidth="1"/>
    <col min="14" max="20" width="9.83203125" customWidth="1"/>
    <col min="21" max="22" width="11" customWidth="1"/>
    <col min="23" max="23" width="10" customWidth="1"/>
    <col min="24" max="24" width="11" customWidth="1"/>
    <col min="25" max="25" width="9.33203125" customWidth="1"/>
    <col min="26" max="26" width="9.5" customWidth="1"/>
    <col min="27" max="27" width="7.6640625" customWidth="1"/>
    <col min="28" max="28" width="10.1640625" customWidth="1"/>
    <col min="29" max="29" width="7.33203125" customWidth="1"/>
    <col min="30" max="30" width="7.5" customWidth="1"/>
    <col min="31" max="31" width="9.83203125" customWidth="1"/>
    <col min="32" max="32" width="11.5" customWidth="1"/>
    <col min="33" max="33" width="10.83203125" customWidth="1"/>
    <col min="34" max="34" width="11" customWidth="1"/>
    <col min="35" max="35" width="10.33203125" customWidth="1"/>
    <col min="36" max="36" width="10.5" customWidth="1"/>
    <col min="37" max="37" width="10.1640625" customWidth="1"/>
    <col min="38" max="39" width="8.5" customWidth="1"/>
    <col min="40" max="40" width="10.83203125" customWidth="1"/>
    <col min="41" max="41" width="7.6640625" customWidth="1"/>
    <col min="42" max="42" width="9.5" customWidth="1"/>
    <col min="43" max="43" width="12" customWidth="1"/>
    <col min="44" max="44" width="12.6640625" customWidth="1"/>
    <col min="45" max="45" width="12.33203125" customWidth="1"/>
    <col min="46" max="46" width="12.1640625" customWidth="1"/>
    <col min="47" max="47" width="6.6640625" customWidth="1"/>
    <col min="48" max="48" width="8" customWidth="1"/>
    <col min="49" max="49" width="7.33203125" customWidth="1"/>
    <col min="50" max="50" width="7.5" customWidth="1"/>
    <col min="51" max="51" width="9.83203125" customWidth="1"/>
    <col min="52" max="52" width="11.5" customWidth="1"/>
    <col min="53" max="53" width="10.83203125" customWidth="1"/>
    <col min="54" max="54" width="12.6640625" customWidth="1"/>
    <col min="55" max="55" width="8.1640625" customWidth="1"/>
    <col min="56" max="56" width="11.33203125" customWidth="1"/>
    <col min="57" max="57" width="13" customWidth="1"/>
    <col min="58" max="58" width="12" customWidth="1"/>
    <col min="59" max="59" width="12.6640625" customWidth="1"/>
    <col min="60" max="60" width="12.33203125" customWidth="1"/>
    <col min="61" max="61" width="12.1640625" customWidth="1"/>
    <col min="62" max="62" width="6.6640625" customWidth="1"/>
    <col min="63" max="63" width="8" customWidth="1"/>
    <col min="64" max="64" width="7.33203125" customWidth="1"/>
    <col min="65" max="65" width="7.5" customWidth="1"/>
    <col min="66" max="66" width="9.83203125" customWidth="1"/>
    <col min="67" max="67" width="11.5" customWidth="1"/>
    <col min="68" max="68" width="10.83203125" customWidth="1"/>
    <col min="69" max="69" width="12.6640625" customWidth="1"/>
    <col min="70" max="70" width="8.1640625" customWidth="1"/>
    <col min="71" max="71" width="11.33203125" customWidth="1"/>
    <col min="72" max="72" width="13" customWidth="1"/>
    <col min="73" max="73" width="12" customWidth="1"/>
    <col min="74" max="74" width="12.6640625" customWidth="1"/>
    <col min="75" max="75" width="12.33203125" customWidth="1"/>
    <col min="76" max="76" width="12.1640625" customWidth="1"/>
    <col min="77" max="77" width="6.6640625" customWidth="1"/>
    <col min="78" max="78" width="8" customWidth="1"/>
    <col min="79" max="79" width="7.33203125" customWidth="1"/>
    <col min="80" max="80" width="7.5" customWidth="1"/>
    <col min="81" max="81" width="9.83203125" customWidth="1"/>
    <col min="82" max="82" width="11.5" customWidth="1"/>
    <col min="83" max="83" width="10.83203125" customWidth="1"/>
    <col min="84" max="84" width="12.6640625" customWidth="1"/>
    <col min="85" max="85" width="8.1640625" customWidth="1"/>
    <col min="86" max="86" width="11.33203125" customWidth="1"/>
    <col min="87" max="87" width="13" customWidth="1"/>
    <col min="88" max="88" width="12" customWidth="1"/>
    <col min="89" max="89" width="12.6640625" customWidth="1"/>
    <col min="90" max="90" width="12.33203125" customWidth="1"/>
    <col min="91" max="91" width="12.1640625" customWidth="1"/>
    <col min="92" max="92" width="6.6640625" customWidth="1"/>
    <col min="93" max="93" width="8" customWidth="1"/>
    <col min="94" max="94" width="7.33203125" customWidth="1"/>
    <col min="95" max="95" width="7.5" customWidth="1"/>
    <col min="96" max="96" width="9.83203125" customWidth="1"/>
    <col min="97" max="97" width="11.5" customWidth="1"/>
    <col min="98" max="98" width="10.83203125" customWidth="1"/>
    <col min="99" max="99" width="12.6640625" customWidth="1"/>
    <col min="100" max="100" width="8.1640625" customWidth="1"/>
    <col min="101" max="101" width="11.33203125" customWidth="1"/>
    <col min="102" max="102" width="13" customWidth="1"/>
    <col min="103" max="103" width="12" customWidth="1"/>
    <col min="104" max="104" width="12.6640625" customWidth="1"/>
    <col min="105" max="105" width="12.33203125" customWidth="1"/>
    <col min="106" max="106" width="12.1640625" customWidth="1"/>
    <col min="107" max="107" width="6.6640625" customWidth="1"/>
    <col min="108" max="108" width="8" customWidth="1"/>
    <col min="109" max="109" width="7.33203125" customWidth="1"/>
    <col min="110" max="110" width="7.5" customWidth="1"/>
    <col min="111" max="111" width="9.83203125" customWidth="1"/>
    <col min="112" max="112" width="11.5" customWidth="1"/>
    <col min="113" max="113" width="10.83203125" customWidth="1"/>
    <col min="114" max="114" width="12.6640625" customWidth="1"/>
    <col min="115" max="115" width="8.1640625" customWidth="1"/>
    <col min="116" max="116" width="11.33203125" customWidth="1"/>
    <col min="117" max="117" width="13" customWidth="1"/>
    <col min="118" max="118" width="4.5" customWidth="1"/>
    <col min="119" max="119" width="3.5" customWidth="1"/>
    <col min="120" max="120" width="16.5" customWidth="1"/>
    <col min="121" max="121" width="9.83203125" customWidth="1"/>
    <col min="122" max="122" width="13.1640625" customWidth="1"/>
    <col min="123" max="123" width="10.5" customWidth="1"/>
  </cols>
  <sheetData>
    <row r="1" spans="1:123" x14ac:dyDescent="0.2">
      <c r="A1" s="212"/>
      <c r="B1" s="205"/>
      <c r="C1" s="206"/>
      <c r="D1" s="207" t="s">
        <v>156</v>
      </c>
      <c r="E1" s="205"/>
      <c r="F1" s="205"/>
      <c r="G1" s="205"/>
      <c r="H1" s="205"/>
      <c r="I1" s="205"/>
      <c r="J1" s="205"/>
      <c r="K1" s="205"/>
      <c r="L1" s="205"/>
      <c r="M1" s="206"/>
      <c r="N1" s="208" t="s">
        <v>157</v>
      </c>
      <c r="O1" s="205"/>
      <c r="P1" s="205"/>
      <c r="Q1" s="205"/>
      <c r="R1" s="205"/>
      <c r="S1" s="205"/>
      <c r="T1" s="205"/>
      <c r="U1" s="205"/>
      <c r="V1" s="205"/>
      <c r="W1" s="205"/>
      <c r="X1" s="206"/>
      <c r="Y1" s="209" t="s">
        <v>158</v>
      </c>
      <c r="Z1" s="205"/>
      <c r="AA1" s="205"/>
      <c r="AB1" s="205"/>
      <c r="AC1" s="205"/>
      <c r="AD1" s="205"/>
      <c r="AE1" s="205"/>
      <c r="AF1" s="206"/>
      <c r="AG1" s="210" t="s">
        <v>159</v>
      </c>
      <c r="AH1" s="205"/>
      <c r="AI1" s="205"/>
      <c r="AJ1" s="205"/>
      <c r="AK1" s="205"/>
      <c r="AL1" s="205"/>
      <c r="AM1" s="205"/>
      <c r="AN1" s="205"/>
      <c r="AO1" s="205"/>
      <c r="AP1" s="206"/>
      <c r="AQ1" s="201" t="s">
        <v>462</v>
      </c>
      <c r="AR1" s="202"/>
      <c r="AS1" s="202"/>
      <c r="AT1" s="202"/>
      <c r="AU1" s="202"/>
      <c r="AV1" s="202"/>
      <c r="AW1" s="202"/>
      <c r="AX1" s="202"/>
      <c r="AY1" s="202"/>
      <c r="AZ1" s="202"/>
      <c r="BA1" s="202"/>
      <c r="BB1" s="202"/>
      <c r="BC1" s="202"/>
      <c r="BD1" s="202"/>
      <c r="BE1" s="203"/>
      <c r="BF1" s="201" t="s">
        <v>472</v>
      </c>
      <c r="BG1" s="202"/>
      <c r="BH1" s="202"/>
      <c r="BI1" s="202"/>
      <c r="BJ1" s="202"/>
      <c r="BK1" s="202"/>
      <c r="BL1" s="202"/>
      <c r="BM1" s="202"/>
      <c r="BN1" s="202"/>
      <c r="BO1" s="202"/>
      <c r="BP1" s="202"/>
      <c r="BQ1" s="202"/>
      <c r="BR1" s="202"/>
      <c r="BS1" s="202"/>
      <c r="BT1" s="203"/>
      <c r="BU1" s="201" t="s">
        <v>481</v>
      </c>
      <c r="BV1" s="202"/>
      <c r="BW1" s="202"/>
      <c r="BX1" s="202"/>
      <c r="BY1" s="202"/>
      <c r="BZ1" s="202"/>
      <c r="CA1" s="202"/>
      <c r="CB1" s="202"/>
      <c r="CC1" s="202"/>
      <c r="CD1" s="202"/>
      <c r="CE1" s="202"/>
      <c r="CF1" s="202"/>
      <c r="CG1" s="202"/>
      <c r="CH1" s="202"/>
      <c r="CI1" s="203"/>
      <c r="CJ1" s="201" t="s">
        <v>486</v>
      </c>
      <c r="CK1" s="202"/>
      <c r="CL1" s="202"/>
      <c r="CM1" s="202"/>
      <c r="CN1" s="202"/>
      <c r="CO1" s="202"/>
      <c r="CP1" s="202"/>
      <c r="CQ1" s="202"/>
      <c r="CR1" s="202"/>
      <c r="CS1" s="202"/>
      <c r="CT1" s="202"/>
      <c r="CU1" s="202"/>
      <c r="CV1" s="202"/>
      <c r="CW1" s="202"/>
      <c r="CX1" s="203"/>
      <c r="CY1" s="201" t="s">
        <v>527</v>
      </c>
      <c r="CZ1" s="202"/>
      <c r="DA1" s="202"/>
      <c r="DB1" s="202"/>
      <c r="DC1" s="202"/>
      <c r="DD1" s="202"/>
      <c r="DE1" s="202"/>
      <c r="DF1" s="202"/>
      <c r="DG1" s="202"/>
      <c r="DH1" s="202"/>
      <c r="DI1" s="202"/>
      <c r="DJ1" s="202"/>
      <c r="DK1" s="202"/>
      <c r="DL1" s="202"/>
      <c r="DM1" s="203"/>
      <c r="DN1" s="177"/>
      <c r="DO1" s="177"/>
      <c r="DP1" s="177"/>
      <c r="DQ1" s="177"/>
      <c r="DR1" s="177"/>
      <c r="DS1" s="177"/>
    </row>
    <row r="2" spans="1:123" x14ac:dyDescent="0.2">
      <c r="A2" s="15" t="s">
        <v>56</v>
      </c>
      <c r="B2" s="16" t="s">
        <v>58</v>
      </c>
      <c r="C2" s="17" t="s">
        <v>2</v>
      </c>
      <c r="D2" s="115" t="s">
        <v>168</v>
      </c>
      <c r="E2" s="19" t="s">
        <v>24</v>
      </c>
      <c r="F2" s="19" t="s">
        <v>28</v>
      </c>
      <c r="G2" s="19" t="s">
        <v>30</v>
      </c>
      <c r="H2" s="19" t="s">
        <v>57</v>
      </c>
      <c r="I2" s="19" t="s">
        <v>34</v>
      </c>
      <c r="J2" s="19" t="s">
        <v>170</v>
      </c>
      <c r="K2" s="19" t="s">
        <v>171</v>
      </c>
      <c r="L2" s="19" t="s">
        <v>172</v>
      </c>
      <c r="M2" s="20" t="s">
        <v>22</v>
      </c>
      <c r="N2" s="21" t="s">
        <v>36</v>
      </c>
      <c r="O2" s="22" t="s">
        <v>38</v>
      </c>
      <c r="P2" s="22" t="s">
        <v>40</v>
      </c>
      <c r="Q2" s="22" t="s">
        <v>42</v>
      </c>
      <c r="R2" s="22" t="s">
        <v>44</v>
      </c>
      <c r="S2" s="22" t="s">
        <v>18</v>
      </c>
      <c r="T2" s="22" t="s">
        <v>20</v>
      </c>
      <c r="U2" s="22" t="s">
        <v>173</v>
      </c>
      <c r="V2" s="22" t="s">
        <v>174</v>
      </c>
      <c r="W2" s="22" t="s">
        <v>175</v>
      </c>
      <c r="X2" s="23" t="s">
        <v>176</v>
      </c>
      <c r="Y2" s="24" t="s">
        <v>177</v>
      </c>
      <c r="Z2" s="25" t="s">
        <v>178</v>
      </c>
      <c r="AA2" s="25" t="s">
        <v>179</v>
      </c>
      <c r="AB2" s="25" t="s">
        <v>180</v>
      </c>
      <c r="AC2" s="25" t="s">
        <v>8</v>
      </c>
      <c r="AD2" s="25" t="s">
        <v>12</v>
      </c>
      <c r="AE2" s="25" t="s">
        <v>10</v>
      </c>
      <c r="AF2" s="26" t="s">
        <v>14</v>
      </c>
      <c r="AG2" s="27" t="s">
        <v>183</v>
      </c>
      <c r="AH2" s="28" t="s">
        <v>176</v>
      </c>
      <c r="AI2" s="28" t="s">
        <v>185</v>
      </c>
      <c r="AJ2" s="28" t="s">
        <v>186</v>
      </c>
      <c r="AK2" s="28" t="s">
        <v>180</v>
      </c>
      <c r="AL2" s="28" t="s">
        <v>187</v>
      </c>
      <c r="AM2" s="28" t="s">
        <v>188</v>
      </c>
      <c r="AN2" s="28" t="s">
        <v>189</v>
      </c>
      <c r="AO2" s="28" t="s">
        <v>26</v>
      </c>
      <c r="AP2" s="29" t="s">
        <v>16</v>
      </c>
      <c r="AQ2" s="30" t="s">
        <v>190</v>
      </c>
      <c r="AR2" s="31" t="s">
        <v>191</v>
      </c>
      <c r="AS2" s="31" t="s">
        <v>192</v>
      </c>
      <c r="AT2" s="31" t="s">
        <v>193</v>
      </c>
      <c r="AU2" s="31" t="s">
        <v>194</v>
      </c>
      <c r="AV2" s="31" t="s">
        <v>195</v>
      </c>
      <c r="AW2" s="31" t="s">
        <v>8</v>
      </c>
      <c r="AX2" s="31" t="s">
        <v>12</v>
      </c>
      <c r="AY2" s="31" t="s">
        <v>10</v>
      </c>
      <c r="AZ2" s="31" t="s">
        <v>14</v>
      </c>
      <c r="BA2" s="31" t="s">
        <v>196</v>
      </c>
      <c r="BB2" s="31" t="s">
        <v>191</v>
      </c>
      <c r="BC2" s="31" t="s">
        <v>197</v>
      </c>
      <c r="BD2" s="31" t="s">
        <v>198</v>
      </c>
      <c r="BE2" s="32" t="s">
        <v>199</v>
      </c>
      <c r="BF2" s="30" t="s">
        <v>190</v>
      </c>
      <c r="BG2" s="31" t="s">
        <v>191</v>
      </c>
      <c r="BH2" s="31" t="s">
        <v>192</v>
      </c>
      <c r="BI2" s="31" t="s">
        <v>193</v>
      </c>
      <c r="BJ2" s="31" t="s">
        <v>194</v>
      </c>
      <c r="BK2" s="31" t="s">
        <v>195</v>
      </c>
      <c r="BL2" s="31" t="s">
        <v>8</v>
      </c>
      <c r="BM2" s="31" t="s">
        <v>12</v>
      </c>
      <c r="BN2" s="31" t="s">
        <v>10</v>
      </c>
      <c r="BO2" s="31" t="s">
        <v>14</v>
      </c>
      <c r="BP2" s="31" t="s">
        <v>196</v>
      </c>
      <c r="BQ2" s="31" t="s">
        <v>191</v>
      </c>
      <c r="BR2" s="31" t="s">
        <v>197</v>
      </c>
      <c r="BS2" s="31" t="s">
        <v>198</v>
      </c>
      <c r="BT2" s="32" t="s">
        <v>199</v>
      </c>
      <c r="BU2" s="30" t="s">
        <v>190</v>
      </c>
      <c r="BV2" s="31" t="s">
        <v>191</v>
      </c>
      <c r="BW2" s="31" t="s">
        <v>192</v>
      </c>
      <c r="BX2" s="31" t="s">
        <v>193</v>
      </c>
      <c r="BY2" s="31" t="s">
        <v>194</v>
      </c>
      <c r="BZ2" s="31" t="s">
        <v>195</v>
      </c>
      <c r="CA2" s="31" t="s">
        <v>8</v>
      </c>
      <c r="CB2" s="31" t="s">
        <v>12</v>
      </c>
      <c r="CC2" s="31" t="s">
        <v>10</v>
      </c>
      <c r="CD2" s="31" t="s">
        <v>14</v>
      </c>
      <c r="CE2" s="31" t="s">
        <v>196</v>
      </c>
      <c r="CF2" s="31" t="s">
        <v>191</v>
      </c>
      <c r="CG2" s="31" t="s">
        <v>197</v>
      </c>
      <c r="CH2" s="31" t="s">
        <v>198</v>
      </c>
      <c r="CI2" s="32" t="s">
        <v>199</v>
      </c>
      <c r="CJ2" s="30" t="s">
        <v>190</v>
      </c>
      <c r="CK2" s="31" t="s">
        <v>191</v>
      </c>
      <c r="CL2" s="31" t="s">
        <v>192</v>
      </c>
      <c r="CM2" s="31" t="s">
        <v>193</v>
      </c>
      <c r="CN2" s="31" t="s">
        <v>194</v>
      </c>
      <c r="CO2" s="31" t="s">
        <v>195</v>
      </c>
      <c r="CP2" s="31" t="s">
        <v>8</v>
      </c>
      <c r="CQ2" s="31" t="s">
        <v>12</v>
      </c>
      <c r="CR2" s="31" t="s">
        <v>10</v>
      </c>
      <c r="CS2" s="31" t="s">
        <v>14</v>
      </c>
      <c r="CT2" s="31" t="s">
        <v>196</v>
      </c>
      <c r="CU2" s="31" t="s">
        <v>191</v>
      </c>
      <c r="CV2" s="31" t="s">
        <v>197</v>
      </c>
      <c r="CW2" s="31" t="s">
        <v>198</v>
      </c>
      <c r="CX2" s="32" t="s">
        <v>199</v>
      </c>
      <c r="CY2" s="30" t="s">
        <v>190</v>
      </c>
      <c r="CZ2" s="31" t="s">
        <v>191</v>
      </c>
      <c r="DA2" s="31" t="s">
        <v>192</v>
      </c>
      <c r="DB2" s="31" t="s">
        <v>193</v>
      </c>
      <c r="DC2" s="31" t="s">
        <v>194</v>
      </c>
      <c r="DD2" s="31" t="s">
        <v>195</v>
      </c>
      <c r="DE2" s="31" t="s">
        <v>8</v>
      </c>
      <c r="DF2" s="31" t="s">
        <v>12</v>
      </c>
      <c r="DG2" s="31" t="s">
        <v>10</v>
      </c>
      <c r="DH2" s="31" t="s">
        <v>14</v>
      </c>
      <c r="DI2" s="31" t="s">
        <v>196</v>
      </c>
      <c r="DJ2" s="31" t="s">
        <v>191</v>
      </c>
      <c r="DK2" s="31" t="s">
        <v>197</v>
      </c>
      <c r="DL2" s="31" t="s">
        <v>198</v>
      </c>
      <c r="DM2" s="32" t="s">
        <v>199</v>
      </c>
      <c r="DN2" s="178"/>
      <c r="DO2" s="178"/>
      <c r="DP2" s="178" t="s">
        <v>380</v>
      </c>
      <c r="DQ2" s="178" t="s">
        <v>381</v>
      </c>
      <c r="DR2" s="177" t="s">
        <v>382</v>
      </c>
      <c r="DS2" s="178" t="s">
        <v>383</v>
      </c>
    </row>
    <row r="3" spans="1:123" x14ac:dyDescent="0.2">
      <c r="A3" s="33">
        <v>1</v>
      </c>
      <c r="B3" s="34" t="s">
        <v>224</v>
      </c>
      <c r="C3" s="116">
        <v>11.52222222222222</v>
      </c>
      <c r="D3" s="117" t="s">
        <v>402</v>
      </c>
      <c r="E3" s="37">
        <v>3</v>
      </c>
      <c r="F3" s="118">
        <v>37823</v>
      </c>
      <c r="G3" s="119">
        <v>21.780821917808218</v>
      </c>
      <c r="H3" s="39" t="s">
        <v>385</v>
      </c>
      <c r="I3" s="119">
        <v>20.783561643835615</v>
      </c>
      <c r="J3" s="120">
        <v>72</v>
      </c>
      <c r="K3" s="120">
        <v>216</v>
      </c>
      <c r="L3" s="120">
        <v>4.55</v>
      </c>
      <c r="M3" s="40">
        <v>46</v>
      </c>
      <c r="N3" s="121">
        <v>0</v>
      </c>
      <c r="O3" s="122">
        <v>0</v>
      </c>
      <c r="P3" s="122">
        <v>9.1219397363465154E-2</v>
      </c>
      <c r="Q3" s="122">
        <v>7.7813248204309668E-2</v>
      </c>
      <c r="R3" s="122">
        <v>0.27053783912422658</v>
      </c>
      <c r="S3" s="42">
        <v>0.27053783912422658</v>
      </c>
      <c r="T3" s="42">
        <v>0.24348405521180391</v>
      </c>
      <c r="U3" s="42">
        <v>2.1896082376612617E-2</v>
      </c>
      <c r="V3" s="42">
        <v>8.9934278796264255E-2</v>
      </c>
      <c r="W3" s="42">
        <v>8.9934278796264255E-2</v>
      </c>
      <c r="X3" s="43">
        <v>8.094085091663783E-2</v>
      </c>
      <c r="Y3" s="44">
        <v>20.136986301369863</v>
      </c>
      <c r="Z3" s="163">
        <v>100.79480759748448</v>
      </c>
      <c r="AA3" s="45">
        <v>29.291666666666664</v>
      </c>
      <c r="AB3" s="45">
        <v>0.33689839572192515</v>
      </c>
      <c r="AC3" s="45">
        <v>6.5666666666666664</v>
      </c>
      <c r="AD3" s="45">
        <v>140.30000000000001</v>
      </c>
      <c r="AE3" s="45">
        <v>5.07</v>
      </c>
      <c r="AF3" s="46">
        <v>54.3</v>
      </c>
      <c r="AG3" s="123">
        <v>6</v>
      </c>
      <c r="AH3" s="49">
        <v>8</v>
      </c>
      <c r="AI3" s="49">
        <v>4</v>
      </c>
      <c r="AJ3" s="49">
        <v>6</v>
      </c>
      <c r="AK3" s="49">
        <v>9</v>
      </c>
      <c r="AL3" s="49">
        <v>5</v>
      </c>
      <c r="AM3" s="49">
        <v>7</v>
      </c>
      <c r="AN3" s="49">
        <v>8</v>
      </c>
      <c r="AO3" s="49">
        <v>7</v>
      </c>
      <c r="AP3" s="124">
        <v>1</v>
      </c>
      <c r="AQ3" s="51"/>
      <c r="AR3" s="52">
        <v>1</v>
      </c>
      <c r="AS3" s="52"/>
      <c r="AT3" s="52"/>
      <c r="AU3" s="52"/>
      <c r="AV3" s="52"/>
      <c r="AW3" s="53"/>
      <c r="AX3" s="52"/>
      <c r="AY3" s="52"/>
      <c r="AZ3" s="52"/>
      <c r="BA3" s="52"/>
      <c r="BB3" s="52">
        <v>1</v>
      </c>
      <c r="BC3" s="52"/>
      <c r="BD3" s="52"/>
      <c r="BE3" s="54"/>
      <c r="BF3" s="51"/>
      <c r="BG3" s="52">
        <v>1</v>
      </c>
      <c r="BH3" s="52"/>
      <c r="BI3" s="52"/>
      <c r="BJ3" s="52"/>
      <c r="BK3" s="52"/>
      <c r="BL3" s="53"/>
      <c r="BM3" s="52"/>
      <c r="BN3" s="52"/>
      <c r="BO3" s="52"/>
      <c r="BP3" s="52"/>
      <c r="BQ3" s="52">
        <v>1</v>
      </c>
      <c r="BR3" s="52"/>
      <c r="BS3" s="52"/>
      <c r="BT3" s="54"/>
      <c r="BU3" s="51">
        <v>143</v>
      </c>
      <c r="BV3" s="52">
        <v>797.6</v>
      </c>
      <c r="BW3" s="52">
        <v>1</v>
      </c>
      <c r="BX3" s="52">
        <v>8.4</v>
      </c>
      <c r="BY3" s="52">
        <v>21</v>
      </c>
      <c r="BZ3" s="52">
        <v>11</v>
      </c>
      <c r="CA3" s="52">
        <v>6.8095238095238093</v>
      </c>
      <c r="CB3" s="52">
        <v>281.39999999999998</v>
      </c>
      <c r="CC3" s="52">
        <v>4.76</v>
      </c>
      <c r="CD3" s="52">
        <v>39.9</v>
      </c>
      <c r="CE3" s="52">
        <v>12</v>
      </c>
      <c r="CF3" s="52">
        <v>901.6</v>
      </c>
      <c r="CG3" s="52">
        <v>1</v>
      </c>
      <c r="CH3" s="52">
        <v>0</v>
      </c>
      <c r="CI3" s="54">
        <v>9.6</v>
      </c>
      <c r="CJ3" s="51">
        <v>197</v>
      </c>
      <c r="CK3" s="52">
        <v>1317.3999999999999</v>
      </c>
      <c r="CL3" s="52">
        <v>5</v>
      </c>
      <c r="CM3" s="52">
        <v>15.400000000000002</v>
      </c>
      <c r="CN3" s="52">
        <v>30</v>
      </c>
      <c r="CO3" s="52">
        <v>8</v>
      </c>
      <c r="CP3" s="52">
        <v>6.5666666666666664</v>
      </c>
      <c r="CQ3" s="52">
        <v>126.7</v>
      </c>
      <c r="CR3" s="52">
        <v>5.07</v>
      </c>
      <c r="CS3" s="52">
        <v>54.3</v>
      </c>
      <c r="CT3" s="52">
        <v>37</v>
      </c>
      <c r="CU3" s="52">
        <v>1689.8</v>
      </c>
      <c r="CV3" s="52">
        <v>2</v>
      </c>
      <c r="CW3" s="52">
        <v>1</v>
      </c>
      <c r="CX3" s="54">
        <v>11.9</v>
      </c>
      <c r="CY3" s="51">
        <v>1135</v>
      </c>
      <c r="CZ3" s="52">
        <v>2072.4</v>
      </c>
      <c r="DA3" s="52">
        <v>10</v>
      </c>
      <c r="DB3" s="52">
        <v>23.1</v>
      </c>
      <c r="DC3" s="52">
        <v>187</v>
      </c>
      <c r="DD3" s="52">
        <v>63</v>
      </c>
      <c r="DE3" s="52">
        <v>6.1</v>
      </c>
      <c r="DF3" s="52">
        <v>140.30000000000001</v>
      </c>
      <c r="DG3" s="53">
        <v>3.91</v>
      </c>
      <c r="DH3" s="52">
        <v>43.3</v>
      </c>
      <c r="DI3" s="52">
        <v>286</v>
      </c>
      <c r="DJ3" s="52">
        <v>3180.1000000000004</v>
      </c>
      <c r="DK3" s="52">
        <v>25</v>
      </c>
      <c r="DL3" s="52">
        <v>1</v>
      </c>
      <c r="DM3" s="54">
        <v>19.8</v>
      </c>
      <c r="DO3" s="11">
        <v>1</v>
      </c>
      <c r="DP3" s="42" t="s">
        <v>386</v>
      </c>
      <c r="DQ3" s="7">
        <v>1</v>
      </c>
      <c r="DR3" s="129">
        <v>43708</v>
      </c>
      <c r="DS3" s="127">
        <v>45409</v>
      </c>
    </row>
    <row r="4" spans="1:123" x14ac:dyDescent="0.2">
      <c r="A4" s="33">
        <v>2</v>
      </c>
      <c r="B4" s="34" t="s">
        <v>233</v>
      </c>
      <c r="C4" s="116">
        <v>9.8055555555555554</v>
      </c>
      <c r="D4" s="117" t="s">
        <v>387</v>
      </c>
      <c r="E4" s="37">
        <v>4</v>
      </c>
      <c r="F4" s="118">
        <v>37460</v>
      </c>
      <c r="G4" s="119">
        <v>22.775342465753425</v>
      </c>
      <c r="H4" s="39" t="s">
        <v>400</v>
      </c>
      <c r="I4" s="119">
        <v>21.778082191780822</v>
      </c>
      <c r="J4" s="120">
        <v>72</v>
      </c>
      <c r="K4" s="120">
        <v>216</v>
      </c>
      <c r="L4" s="120">
        <v>4.3899999999999997</v>
      </c>
      <c r="M4" s="40">
        <v>66</v>
      </c>
      <c r="N4" s="121">
        <v>0</v>
      </c>
      <c r="O4" s="122">
        <v>0</v>
      </c>
      <c r="P4" s="122">
        <v>2.7129039867893372E-2</v>
      </c>
      <c r="Q4" s="122">
        <v>0.18043488619577822</v>
      </c>
      <c r="R4" s="122">
        <v>0.21682500766166105</v>
      </c>
      <c r="S4" s="42">
        <v>0.21682500766166105</v>
      </c>
      <c r="T4" s="42">
        <v>0.19514250689549495</v>
      </c>
      <c r="U4" s="42">
        <v>4.0425895348175145E-2</v>
      </c>
      <c r="V4" s="42">
        <v>6.9457193562205491E-2</v>
      </c>
      <c r="W4" s="42">
        <v>6.9457193562205491E-2</v>
      </c>
      <c r="X4" s="43">
        <v>6.2511474205984949E-2</v>
      </c>
      <c r="Y4" s="44">
        <v>20.134246575342466</v>
      </c>
      <c r="Z4" s="163">
        <v>116.31230593059369</v>
      </c>
      <c r="AA4" s="45">
        <v>29.291666666666664</v>
      </c>
      <c r="AB4" s="45">
        <v>0.28846153846153844</v>
      </c>
      <c r="AC4" s="45">
        <v>6.4545454545454541</v>
      </c>
      <c r="AD4" s="45">
        <v>226.6</v>
      </c>
      <c r="AE4" s="45">
        <v>4.53</v>
      </c>
      <c r="AF4" s="46">
        <v>56.1</v>
      </c>
      <c r="AG4" s="123">
        <v>3</v>
      </c>
      <c r="AH4" s="49">
        <v>6</v>
      </c>
      <c r="AI4" s="49">
        <v>4</v>
      </c>
      <c r="AJ4" s="49">
        <v>10</v>
      </c>
      <c r="AK4" s="49">
        <v>8</v>
      </c>
      <c r="AL4" s="49">
        <v>4</v>
      </c>
      <c r="AM4" s="49">
        <v>10</v>
      </c>
      <c r="AN4" s="49">
        <v>7</v>
      </c>
      <c r="AO4" s="49">
        <v>6</v>
      </c>
      <c r="AP4" s="124">
        <v>0</v>
      </c>
      <c r="AQ4" s="55"/>
      <c r="AR4" s="56">
        <v>1</v>
      </c>
      <c r="AS4" s="56"/>
      <c r="AT4" s="56"/>
      <c r="AU4" s="56"/>
      <c r="AV4" s="56"/>
      <c r="AW4" s="57"/>
      <c r="AX4" s="56"/>
      <c r="AY4" s="56"/>
      <c r="AZ4" s="56"/>
      <c r="BA4" s="56"/>
      <c r="BB4" s="56">
        <v>1</v>
      </c>
      <c r="BC4" s="56"/>
      <c r="BD4" s="56"/>
      <c r="BE4" s="58"/>
      <c r="BF4" s="55"/>
      <c r="BG4" s="56">
        <v>1</v>
      </c>
      <c r="BH4" s="56"/>
      <c r="BI4" s="56"/>
      <c r="BJ4" s="56"/>
      <c r="BK4" s="56"/>
      <c r="BL4" s="57"/>
      <c r="BM4" s="56"/>
      <c r="BN4" s="56"/>
      <c r="BO4" s="56"/>
      <c r="BP4" s="56"/>
      <c r="BQ4" s="56">
        <v>1</v>
      </c>
      <c r="BR4" s="56"/>
      <c r="BS4" s="56"/>
      <c r="BT4" s="58"/>
      <c r="BU4" s="55">
        <v>22</v>
      </c>
      <c r="BV4" s="56">
        <v>404.8</v>
      </c>
      <c r="BW4" s="56">
        <v>1</v>
      </c>
      <c r="BX4" s="56">
        <v>5</v>
      </c>
      <c r="BY4" s="56">
        <v>6</v>
      </c>
      <c r="BZ4" s="56">
        <v>0</v>
      </c>
      <c r="CA4" s="57">
        <v>3.6666666666666665</v>
      </c>
      <c r="CB4" s="56">
        <v>0</v>
      </c>
      <c r="CC4" s="56">
        <v>0.83</v>
      </c>
      <c r="CD4" s="56">
        <v>0</v>
      </c>
      <c r="CE4" s="56">
        <v>1</v>
      </c>
      <c r="CF4" s="56">
        <v>443</v>
      </c>
      <c r="CG4" s="56"/>
      <c r="CH4" s="56"/>
      <c r="CI4" s="58">
        <v>3</v>
      </c>
      <c r="CJ4" s="55">
        <v>994</v>
      </c>
      <c r="CK4" s="56">
        <v>2783.2999999999997</v>
      </c>
      <c r="CL4" s="56">
        <v>9</v>
      </c>
      <c r="CM4" s="56">
        <v>32.5</v>
      </c>
      <c r="CN4" s="56">
        <v>154</v>
      </c>
      <c r="CO4" s="56">
        <v>79</v>
      </c>
      <c r="CP4" s="57">
        <v>6.4545454545454541</v>
      </c>
      <c r="CQ4" s="56">
        <v>226.6</v>
      </c>
      <c r="CR4" s="57">
        <v>4.53</v>
      </c>
      <c r="CS4" s="56">
        <v>56.1</v>
      </c>
      <c r="CT4" s="56">
        <v>142</v>
      </c>
      <c r="CU4" s="56">
        <v>3512.6</v>
      </c>
      <c r="CV4" s="56">
        <v>12</v>
      </c>
      <c r="CW4" s="56">
        <v>0</v>
      </c>
      <c r="CX4" s="58">
        <v>28.6</v>
      </c>
      <c r="CY4" s="55">
        <v>905</v>
      </c>
      <c r="CZ4" s="56">
        <v>1952.6</v>
      </c>
      <c r="DA4" s="56">
        <v>14</v>
      </c>
      <c r="DB4" s="56">
        <v>29.9</v>
      </c>
      <c r="DC4" s="56">
        <v>156</v>
      </c>
      <c r="DD4" s="56">
        <v>45</v>
      </c>
      <c r="DE4" s="56">
        <v>5.8</v>
      </c>
      <c r="DF4" s="56">
        <v>106.4</v>
      </c>
      <c r="DG4" s="57">
        <v>3.53</v>
      </c>
      <c r="DH4" s="56">
        <v>53.9</v>
      </c>
      <c r="DI4" s="56">
        <v>227</v>
      </c>
      <c r="DJ4" s="56">
        <v>3268.2000000000003</v>
      </c>
      <c r="DK4" s="56">
        <v>20</v>
      </c>
      <c r="DL4" s="56">
        <v>1</v>
      </c>
      <c r="DM4" s="58">
        <v>23.400000000000002</v>
      </c>
      <c r="DO4" s="11">
        <v>2</v>
      </c>
      <c r="DP4" s="42" t="s">
        <v>388</v>
      </c>
      <c r="DQ4" s="7">
        <v>1</v>
      </c>
      <c r="DR4" s="129">
        <v>44075</v>
      </c>
    </row>
    <row r="5" spans="1:123" x14ac:dyDescent="0.2">
      <c r="A5" s="33">
        <v>3</v>
      </c>
      <c r="B5" s="34" t="s">
        <v>240</v>
      </c>
      <c r="C5" s="116">
        <v>9.3944444444444457</v>
      </c>
      <c r="D5" s="117" t="s">
        <v>431</v>
      </c>
      <c r="E5" s="37">
        <v>5</v>
      </c>
      <c r="F5" s="118">
        <v>36896</v>
      </c>
      <c r="G5" s="119">
        <v>24.32054794520548</v>
      </c>
      <c r="H5" s="39" t="s">
        <v>400</v>
      </c>
      <c r="I5" s="119">
        <v>23.323287671232876</v>
      </c>
      <c r="J5" s="120">
        <v>69</v>
      </c>
      <c r="K5" s="120">
        <v>220</v>
      </c>
      <c r="L5" s="120">
        <v>4.46</v>
      </c>
      <c r="M5" s="40">
        <v>88</v>
      </c>
      <c r="N5" s="121">
        <v>0</v>
      </c>
      <c r="O5" s="122">
        <v>0</v>
      </c>
      <c r="P5" s="122">
        <v>7.3071136900924136E-2</v>
      </c>
      <c r="Q5" s="122">
        <v>0.21647307286166845</v>
      </c>
      <c r="R5" s="122">
        <v>0.2037483474609223</v>
      </c>
      <c r="S5" s="42">
        <v>0.21011071016129537</v>
      </c>
      <c r="T5" s="42">
        <v>0.17859410363710107</v>
      </c>
      <c r="U5" s="42">
        <v>7.3931623931623933E-2</v>
      </c>
      <c r="V5" s="42">
        <v>6.3336063336063342E-2</v>
      </c>
      <c r="W5" s="42">
        <v>6.8633843633843644E-2</v>
      </c>
      <c r="X5" s="43">
        <v>5.8338767088767098E-2</v>
      </c>
      <c r="Y5" s="44">
        <v>21.67945205479452</v>
      </c>
      <c r="Z5" s="163">
        <v>111.20216474658046</v>
      </c>
      <c r="AA5" s="45">
        <v>32.484772106700277</v>
      </c>
      <c r="AB5" s="45">
        <v>0.40869565217391307</v>
      </c>
      <c r="AC5" s="45">
        <v>7.1</v>
      </c>
      <c r="AD5" s="45">
        <v>177</v>
      </c>
      <c r="AE5" s="45">
        <v>4.05</v>
      </c>
      <c r="AF5" s="46">
        <v>56.7</v>
      </c>
      <c r="AG5" s="123">
        <v>3</v>
      </c>
      <c r="AH5" s="49">
        <v>6</v>
      </c>
      <c r="AI5" s="49">
        <v>2</v>
      </c>
      <c r="AJ5" s="49">
        <v>9</v>
      </c>
      <c r="AK5" s="49">
        <v>10</v>
      </c>
      <c r="AL5" s="49">
        <v>7</v>
      </c>
      <c r="AM5" s="49">
        <v>8</v>
      </c>
      <c r="AN5" s="49">
        <v>5</v>
      </c>
      <c r="AO5" s="49">
        <v>6</v>
      </c>
      <c r="AP5" s="124">
        <v>0</v>
      </c>
      <c r="AQ5" s="55"/>
      <c r="AR5" s="56">
        <v>1</v>
      </c>
      <c r="AS5" s="56"/>
      <c r="AT5" s="56"/>
      <c r="AU5" s="56"/>
      <c r="AV5" s="56"/>
      <c r="AW5" s="57"/>
      <c r="AX5" s="56"/>
      <c r="AY5" s="56"/>
      <c r="AZ5" s="56"/>
      <c r="BA5" s="56"/>
      <c r="BB5" s="56">
        <v>1</v>
      </c>
      <c r="BC5" s="56"/>
      <c r="BD5" s="56"/>
      <c r="BE5" s="58"/>
      <c r="BF5" s="55"/>
      <c r="BG5" s="56">
        <v>1</v>
      </c>
      <c r="BH5" s="56"/>
      <c r="BI5" s="56"/>
      <c r="BJ5" s="56"/>
      <c r="BK5" s="56"/>
      <c r="BL5" s="57"/>
      <c r="BM5" s="56"/>
      <c r="BN5" s="56"/>
      <c r="BO5" s="56"/>
      <c r="BP5" s="56"/>
      <c r="BQ5" s="56">
        <v>1</v>
      </c>
      <c r="BR5" s="56"/>
      <c r="BS5" s="56"/>
      <c r="BT5" s="58"/>
      <c r="BU5" s="55">
        <v>228</v>
      </c>
      <c r="BV5" s="56">
        <v>1509.1999999999998</v>
      </c>
      <c r="BW5" s="56">
        <v>1</v>
      </c>
      <c r="BX5" s="56">
        <v>7.6999999999999993</v>
      </c>
      <c r="BY5" s="56">
        <v>64</v>
      </c>
      <c r="BZ5" s="56">
        <v>9</v>
      </c>
      <c r="CA5" s="57">
        <v>3.5625</v>
      </c>
      <c r="CB5" s="56">
        <v>36.700000000000003</v>
      </c>
      <c r="CC5" s="56">
        <v>2.23</v>
      </c>
      <c r="CD5" s="56">
        <v>45.2</v>
      </c>
      <c r="CE5" s="56">
        <v>44</v>
      </c>
      <c r="CF5" s="56">
        <v>2213.1999999999998</v>
      </c>
      <c r="CG5" s="56">
        <v>3</v>
      </c>
      <c r="CH5" s="56">
        <v>0</v>
      </c>
      <c r="CI5" s="58">
        <v>18.7</v>
      </c>
      <c r="CJ5" s="55">
        <v>565</v>
      </c>
      <c r="CK5" s="56">
        <v>1069.2</v>
      </c>
      <c r="CL5" s="56">
        <v>9</v>
      </c>
      <c r="CM5" s="56">
        <v>18.900000000000002</v>
      </c>
      <c r="CN5" s="56">
        <v>110</v>
      </c>
      <c r="CO5" s="56">
        <v>39</v>
      </c>
      <c r="CP5" s="57">
        <v>5.1363636363636367</v>
      </c>
      <c r="CQ5" s="56">
        <v>135.9</v>
      </c>
      <c r="CR5" s="57">
        <v>4.05</v>
      </c>
      <c r="CS5" s="56">
        <v>48.1</v>
      </c>
      <c r="CT5" s="56">
        <v>173</v>
      </c>
      <c r="CU5" s="56">
        <v>2340</v>
      </c>
      <c r="CV5" s="56">
        <v>18</v>
      </c>
      <c r="CW5" s="56">
        <v>2</v>
      </c>
      <c r="CX5" s="58">
        <v>16.2</v>
      </c>
      <c r="CY5" s="55">
        <v>816</v>
      </c>
      <c r="CZ5" s="56">
        <v>1480.6</v>
      </c>
      <c r="DA5" s="56">
        <v>9</v>
      </c>
      <c r="DB5" s="56">
        <v>27.5</v>
      </c>
      <c r="DC5" s="56">
        <v>115</v>
      </c>
      <c r="DD5" s="56">
        <v>47</v>
      </c>
      <c r="DE5" s="56">
        <v>7.1</v>
      </c>
      <c r="DF5" s="56">
        <v>177</v>
      </c>
      <c r="DG5" s="57">
        <v>3.97</v>
      </c>
      <c r="DH5" s="56">
        <v>56.7</v>
      </c>
      <c r="DI5" s="56">
        <v>232</v>
      </c>
      <c r="DJ5" s="56">
        <v>3663</v>
      </c>
      <c r="DK5" s="56">
        <v>13</v>
      </c>
      <c r="DL5" s="56">
        <v>0</v>
      </c>
      <c r="DM5" s="58">
        <v>30.799999999999997</v>
      </c>
      <c r="DN5" s="164"/>
      <c r="DO5" s="5">
        <v>3</v>
      </c>
      <c r="DP5" s="42" t="s">
        <v>390</v>
      </c>
      <c r="DQ5" s="7">
        <v>0.9</v>
      </c>
      <c r="DR5" s="129">
        <v>44439</v>
      </c>
    </row>
    <row r="6" spans="1:123" x14ac:dyDescent="0.2">
      <c r="A6" s="33">
        <v>4</v>
      </c>
      <c r="B6" s="34" t="s">
        <v>241</v>
      </c>
      <c r="C6" s="116">
        <v>9.3055555555555554</v>
      </c>
      <c r="D6" s="117" t="s">
        <v>420</v>
      </c>
      <c r="E6" s="37">
        <v>2</v>
      </c>
      <c r="F6" s="118">
        <v>38006</v>
      </c>
      <c r="G6" s="119">
        <v>21.279452054794522</v>
      </c>
      <c r="H6" s="39" t="s">
        <v>385</v>
      </c>
      <c r="I6" s="119">
        <v>20.282191780821918</v>
      </c>
      <c r="J6" s="120">
        <v>74</v>
      </c>
      <c r="K6" s="120">
        <v>245</v>
      </c>
      <c r="L6" s="120">
        <v>4.59</v>
      </c>
      <c r="M6" s="40">
        <v>134</v>
      </c>
      <c r="N6" s="121">
        <v>0</v>
      </c>
      <c r="O6" s="122">
        <v>0</v>
      </c>
      <c r="P6" s="122">
        <v>0.29109435317353444</v>
      </c>
      <c r="Q6" s="122">
        <v>0.30848918225155841</v>
      </c>
      <c r="R6" s="122">
        <v>0.26542974339406661</v>
      </c>
      <c r="S6" s="42">
        <v>0.28695946282281248</v>
      </c>
      <c r="T6" s="42">
        <v>0.28695946282281248</v>
      </c>
      <c r="U6" s="42">
        <v>4.7152702212549864E-2</v>
      </c>
      <c r="V6" s="42">
        <v>5.4083064982247547E-2</v>
      </c>
      <c r="W6" s="42">
        <v>5.4083064982247547E-2</v>
      </c>
      <c r="X6" s="43">
        <v>5.4083064982247547E-2</v>
      </c>
      <c r="Y6" s="44">
        <v>17.624657534246577</v>
      </c>
      <c r="Z6" s="163">
        <v>110.3939664692558</v>
      </c>
      <c r="AA6" s="45">
        <v>31.452702702702705</v>
      </c>
      <c r="AB6" s="45">
        <v>0.27071823204419887</v>
      </c>
      <c r="AC6" s="45">
        <v>5.4</v>
      </c>
      <c r="AD6" s="45">
        <v>99.2</v>
      </c>
      <c r="AE6" s="45">
        <v>3.77</v>
      </c>
      <c r="AF6" s="46">
        <v>40.4</v>
      </c>
      <c r="AG6" s="123">
        <v>8</v>
      </c>
      <c r="AH6" s="49">
        <v>6</v>
      </c>
      <c r="AI6" s="49">
        <v>10</v>
      </c>
      <c r="AJ6" s="49">
        <v>9</v>
      </c>
      <c r="AK6" s="49">
        <v>7</v>
      </c>
      <c r="AL6" s="49">
        <v>1</v>
      </c>
      <c r="AM6" s="49">
        <v>4</v>
      </c>
      <c r="AN6" s="49">
        <v>3</v>
      </c>
      <c r="AO6" s="49">
        <v>4</v>
      </c>
      <c r="AP6" s="124">
        <v>0.25</v>
      </c>
      <c r="AQ6" s="55"/>
      <c r="AR6" s="56">
        <v>1</v>
      </c>
      <c r="AS6" s="56"/>
      <c r="AT6" s="56"/>
      <c r="AU6" s="56"/>
      <c r="AV6" s="56"/>
      <c r="AW6" s="57"/>
      <c r="AX6" s="56"/>
      <c r="AY6" s="56"/>
      <c r="AZ6" s="56"/>
      <c r="BA6" s="56"/>
      <c r="BB6" s="56">
        <v>1</v>
      </c>
      <c r="BC6" s="56"/>
      <c r="BD6" s="56"/>
      <c r="BE6" s="58"/>
      <c r="BF6" s="55"/>
      <c r="BG6" s="56">
        <v>1</v>
      </c>
      <c r="BH6" s="56"/>
      <c r="BI6" s="56"/>
      <c r="BJ6" s="56"/>
      <c r="BK6" s="56"/>
      <c r="BL6" s="57"/>
      <c r="BM6" s="56"/>
      <c r="BN6" s="56"/>
      <c r="BO6" s="56"/>
      <c r="BP6" s="56"/>
      <c r="BQ6" s="56">
        <v>1</v>
      </c>
      <c r="BR6" s="56"/>
      <c r="BS6" s="56"/>
      <c r="BT6" s="58"/>
      <c r="BU6" s="55">
        <v>1258</v>
      </c>
      <c r="BV6" s="56">
        <v>2533.1999999999998</v>
      </c>
      <c r="BW6" s="56">
        <v>12</v>
      </c>
      <c r="BX6" s="56">
        <v>24</v>
      </c>
      <c r="BY6" s="56">
        <v>185</v>
      </c>
      <c r="BZ6" s="56">
        <v>45</v>
      </c>
      <c r="CA6" s="57">
        <v>6.8</v>
      </c>
      <c r="CB6" s="56">
        <v>109.1</v>
      </c>
      <c r="CC6" s="56">
        <v>4.4800000000000004</v>
      </c>
      <c r="CD6" s="56">
        <v>47.9</v>
      </c>
      <c r="CE6" s="56">
        <v>39</v>
      </c>
      <c r="CF6" s="56">
        <v>1922.3999999999999</v>
      </c>
      <c r="CG6" s="56">
        <v>8</v>
      </c>
      <c r="CH6" s="56">
        <v>0</v>
      </c>
      <c r="CI6" s="58">
        <v>9.6000000000000014</v>
      </c>
      <c r="CJ6" s="55">
        <v>1242</v>
      </c>
      <c r="CK6" s="56">
        <v>2157.6000000000004</v>
      </c>
      <c r="CL6" s="56">
        <v>11</v>
      </c>
      <c r="CM6" s="56">
        <v>19.200000000000003</v>
      </c>
      <c r="CN6" s="56">
        <v>230</v>
      </c>
      <c r="CO6" s="56">
        <v>51</v>
      </c>
      <c r="CP6" s="57">
        <v>5.4</v>
      </c>
      <c r="CQ6" s="56">
        <v>64.8</v>
      </c>
      <c r="CR6" s="57">
        <v>2.92</v>
      </c>
      <c r="CS6" s="56">
        <v>40.299999999999997</v>
      </c>
      <c r="CT6" s="56">
        <v>104</v>
      </c>
      <c r="CU6" s="56">
        <v>2205.6000000000004</v>
      </c>
      <c r="CV6" s="56">
        <v>13</v>
      </c>
      <c r="CW6" s="56">
        <v>0</v>
      </c>
      <c r="CX6" s="58">
        <v>19.200000000000003</v>
      </c>
      <c r="CY6" s="55">
        <v>982</v>
      </c>
      <c r="CZ6" s="56">
        <v>1771</v>
      </c>
      <c r="DA6" s="56">
        <v>12</v>
      </c>
      <c r="DB6" s="56">
        <v>18.7</v>
      </c>
      <c r="DC6" s="56">
        <v>181</v>
      </c>
      <c r="DD6" s="56">
        <v>49</v>
      </c>
      <c r="DE6" s="56">
        <v>5.4</v>
      </c>
      <c r="DF6" s="56">
        <v>99.2</v>
      </c>
      <c r="DG6" s="57">
        <v>3.77</v>
      </c>
      <c r="DH6" s="56">
        <v>40.4</v>
      </c>
      <c r="DI6" s="56">
        <v>131</v>
      </c>
      <c r="DJ6" s="56">
        <v>2422.1999999999998</v>
      </c>
      <c r="DK6" s="56">
        <v>28</v>
      </c>
      <c r="DL6" s="56">
        <v>0</v>
      </c>
      <c r="DM6" s="58">
        <v>12.100000000000001</v>
      </c>
      <c r="DN6" s="164"/>
      <c r="DO6" s="5">
        <v>4</v>
      </c>
      <c r="DP6" s="42" t="s">
        <v>393</v>
      </c>
      <c r="DQ6" s="7">
        <v>0.9</v>
      </c>
      <c r="DR6" s="129">
        <v>44809</v>
      </c>
    </row>
    <row r="7" spans="1:123" x14ac:dyDescent="0.2">
      <c r="A7" s="33">
        <v>5</v>
      </c>
      <c r="B7" s="34" t="s">
        <v>248</v>
      </c>
      <c r="C7" s="116">
        <v>8.7666666666666675</v>
      </c>
      <c r="D7" s="117" t="s">
        <v>397</v>
      </c>
      <c r="E7" s="37">
        <v>1</v>
      </c>
      <c r="F7" s="118">
        <v>37712</v>
      </c>
      <c r="G7" s="119">
        <v>22.084931506849315</v>
      </c>
      <c r="H7" s="39" t="s">
        <v>385</v>
      </c>
      <c r="I7" s="119">
        <v>21.087671232876712</v>
      </c>
      <c r="J7" s="120">
        <v>70</v>
      </c>
      <c r="K7" s="120">
        <v>210</v>
      </c>
      <c r="L7" s="120">
        <v>4.38</v>
      </c>
      <c r="M7" s="40">
        <v>120</v>
      </c>
      <c r="N7" s="121">
        <v>0</v>
      </c>
      <c r="O7" s="122">
        <v>0</v>
      </c>
      <c r="P7" s="122">
        <v>0.10075507866376791</v>
      </c>
      <c r="Q7" s="122">
        <v>6.1029153494906917E-2</v>
      </c>
      <c r="R7" s="122">
        <v>0.21409970238095238</v>
      </c>
      <c r="S7" s="42">
        <v>0.21409970238095238</v>
      </c>
      <c r="T7" s="42">
        <v>0.21409970238095238</v>
      </c>
      <c r="U7" s="42">
        <v>1.8871040030193663E-3</v>
      </c>
      <c r="V7" s="42">
        <v>4.8314144736842111E-2</v>
      </c>
      <c r="W7" s="42">
        <v>4.8314144736842111E-2</v>
      </c>
      <c r="X7" s="43">
        <v>4.8314144736842111E-2</v>
      </c>
      <c r="Y7" s="44">
        <v>20.44109589041096</v>
      </c>
      <c r="Z7" s="163">
        <v>114.11765752465939</v>
      </c>
      <c r="AA7" s="45">
        <v>30.12857142857143</v>
      </c>
      <c r="AB7" s="45">
        <v>0.31617647058823528</v>
      </c>
      <c r="AC7" s="45">
        <v>7.4</v>
      </c>
      <c r="AD7" s="45">
        <v>132.19999999999999</v>
      </c>
      <c r="AE7" s="45">
        <v>4.3499999999999996</v>
      </c>
      <c r="AF7" s="46">
        <v>52.1</v>
      </c>
      <c r="AG7" s="123">
        <v>4</v>
      </c>
      <c r="AH7" s="49">
        <v>5</v>
      </c>
      <c r="AI7" s="49">
        <v>4</v>
      </c>
      <c r="AJ7" s="49">
        <v>10</v>
      </c>
      <c r="AK7" s="49">
        <v>8</v>
      </c>
      <c r="AL7" s="49">
        <v>7</v>
      </c>
      <c r="AM7" s="49">
        <v>7</v>
      </c>
      <c r="AN7" s="49">
        <v>6</v>
      </c>
      <c r="AO7" s="49">
        <v>4</v>
      </c>
      <c r="AP7" s="124">
        <v>0</v>
      </c>
      <c r="AQ7" s="55"/>
      <c r="AR7" s="56">
        <v>1</v>
      </c>
      <c r="AS7" s="56"/>
      <c r="AT7" s="56"/>
      <c r="AU7" s="56"/>
      <c r="AV7" s="56"/>
      <c r="AW7" s="56"/>
      <c r="AX7" s="56"/>
      <c r="AY7" s="56"/>
      <c r="AZ7" s="56"/>
      <c r="BA7" s="56"/>
      <c r="BB7" s="56">
        <v>1</v>
      </c>
      <c r="BC7" s="56"/>
      <c r="BD7" s="56"/>
      <c r="BE7" s="58"/>
      <c r="BF7" s="55"/>
      <c r="BG7" s="56">
        <v>1</v>
      </c>
      <c r="BH7" s="56"/>
      <c r="BI7" s="56"/>
      <c r="BJ7" s="56"/>
      <c r="BK7" s="56"/>
      <c r="BL7" s="56"/>
      <c r="BM7" s="56"/>
      <c r="BN7" s="56"/>
      <c r="BO7" s="56"/>
      <c r="BP7" s="56"/>
      <c r="BQ7" s="56">
        <v>1</v>
      </c>
      <c r="BR7" s="56"/>
      <c r="BS7" s="56"/>
      <c r="BT7" s="58"/>
      <c r="BU7" s="55">
        <v>409</v>
      </c>
      <c r="BV7" s="56">
        <v>1963.8</v>
      </c>
      <c r="BW7" s="56">
        <v>4</v>
      </c>
      <c r="BX7" s="56">
        <v>20.7</v>
      </c>
      <c r="BY7" s="56">
        <v>85</v>
      </c>
      <c r="BZ7" s="56">
        <v>17</v>
      </c>
      <c r="CA7" s="56">
        <v>4.8</v>
      </c>
      <c r="CB7" s="56">
        <v>55.8</v>
      </c>
      <c r="CC7" s="56">
        <v>2.67</v>
      </c>
      <c r="CD7" s="56">
        <v>16.600000000000001</v>
      </c>
      <c r="CE7" s="56">
        <v>22</v>
      </c>
      <c r="CF7" s="56">
        <v>2313.9</v>
      </c>
      <c r="CG7" s="56">
        <v>6</v>
      </c>
      <c r="CH7" s="56">
        <v>0</v>
      </c>
      <c r="CI7" s="58">
        <v>22.5</v>
      </c>
      <c r="CJ7" s="55">
        <v>409</v>
      </c>
      <c r="CK7" s="56">
        <v>2593.5</v>
      </c>
      <c r="CL7" s="56">
        <v>10</v>
      </c>
      <c r="CM7" s="56">
        <v>40.300000000000004</v>
      </c>
      <c r="CN7" s="56">
        <v>146</v>
      </c>
      <c r="CO7" s="56">
        <v>36</v>
      </c>
      <c r="CP7" s="56">
        <v>6</v>
      </c>
      <c r="CQ7" s="56">
        <v>91.3</v>
      </c>
      <c r="CR7" s="56">
        <v>3.75</v>
      </c>
      <c r="CS7" s="56">
        <v>36.299999999999997</v>
      </c>
      <c r="CT7" s="56">
        <v>8</v>
      </c>
      <c r="CU7" s="56">
        <v>4239.3</v>
      </c>
      <c r="CV7" s="56">
        <v>2</v>
      </c>
      <c r="CW7" s="56">
        <v>0</v>
      </c>
      <c r="CX7" s="58">
        <v>37.699999999999996</v>
      </c>
      <c r="CY7" s="55">
        <v>1010</v>
      </c>
      <c r="CZ7" s="56">
        <v>2457.6000000000004</v>
      </c>
      <c r="DA7" s="56">
        <v>4</v>
      </c>
      <c r="DB7" s="56">
        <v>21.6</v>
      </c>
      <c r="DC7" s="56">
        <v>136</v>
      </c>
      <c r="DD7" s="56">
        <v>43</v>
      </c>
      <c r="DE7" s="56">
        <v>7.4</v>
      </c>
      <c r="DF7" s="56">
        <v>132.19999999999999</v>
      </c>
      <c r="DG7" s="57">
        <v>4.3499999999999996</v>
      </c>
      <c r="DH7" s="56">
        <v>52.1</v>
      </c>
      <c r="DI7" s="56">
        <v>141</v>
      </c>
      <c r="DJ7" s="56">
        <v>2918.3999999999996</v>
      </c>
      <c r="DK7" s="56">
        <v>22</v>
      </c>
      <c r="DL7" s="56">
        <v>0</v>
      </c>
      <c r="DM7" s="58">
        <v>20.399999999999999</v>
      </c>
      <c r="DN7" s="164"/>
      <c r="DO7" s="5">
        <v>5</v>
      </c>
      <c r="DP7" s="42" t="s">
        <v>396</v>
      </c>
      <c r="DQ7" s="7">
        <v>0.85</v>
      </c>
      <c r="DR7" s="129">
        <v>45173</v>
      </c>
    </row>
    <row r="8" spans="1:123" x14ac:dyDescent="0.2">
      <c r="A8" s="33">
        <v>6</v>
      </c>
      <c r="B8" s="34" t="s">
        <v>250</v>
      </c>
      <c r="C8" s="116">
        <v>8.5777777777777775</v>
      </c>
      <c r="D8" s="117" t="s">
        <v>433</v>
      </c>
      <c r="E8" s="37">
        <v>2</v>
      </c>
      <c r="F8" s="118">
        <v>37870</v>
      </c>
      <c r="G8" s="119">
        <v>21.652054794520549</v>
      </c>
      <c r="H8" s="39" t="s">
        <v>385</v>
      </c>
      <c r="I8" s="119">
        <v>20.654794520547945</v>
      </c>
      <c r="J8" s="120">
        <v>71</v>
      </c>
      <c r="K8" s="120">
        <v>221</v>
      </c>
      <c r="L8" s="120">
        <v>4.59</v>
      </c>
      <c r="M8" s="40">
        <v>147</v>
      </c>
      <c r="N8" s="121">
        <v>0</v>
      </c>
      <c r="O8" s="122">
        <v>0</v>
      </c>
      <c r="P8" s="122">
        <v>7.0307007265057425E-2</v>
      </c>
      <c r="Q8" s="122">
        <v>0.20211237525725159</v>
      </c>
      <c r="R8" s="122">
        <v>0.28594015116458432</v>
      </c>
      <c r="S8" s="42">
        <v>0.28594015116458432</v>
      </c>
      <c r="T8" s="42">
        <v>0.28594015116458432</v>
      </c>
      <c r="U8" s="42">
        <v>5.0143000408572599E-2</v>
      </c>
      <c r="V8" s="42">
        <v>4.8005409060175794E-2</v>
      </c>
      <c r="W8" s="42">
        <v>4.9074204734374197E-2</v>
      </c>
      <c r="X8" s="43">
        <v>4.9074204734374197E-2</v>
      </c>
      <c r="Y8" s="44">
        <v>19.010958904109589</v>
      </c>
      <c r="Z8" s="163">
        <v>99.579863631451161</v>
      </c>
      <c r="AA8" s="45">
        <v>30.819877008530053</v>
      </c>
      <c r="AB8" s="45">
        <v>0.30622009569377989</v>
      </c>
      <c r="AC8" s="45">
        <v>6.4</v>
      </c>
      <c r="AD8" s="45">
        <v>126.5</v>
      </c>
      <c r="AE8" s="45">
        <v>4.2699999999999996</v>
      </c>
      <c r="AF8" s="46">
        <v>44.1</v>
      </c>
      <c r="AG8" s="123">
        <v>8</v>
      </c>
      <c r="AH8" s="49">
        <v>5</v>
      </c>
      <c r="AI8" s="49">
        <v>8</v>
      </c>
      <c r="AJ8" s="49">
        <v>5</v>
      </c>
      <c r="AK8" s="49">
        <v>8</v>
      </c>
      <c r="AL8" s="49">
        <v>4</v>
      </c>
      <c r="AM8" s="49">
        <v>6</v>
      </c>
      <c r="AN8" s="49">
        <v>6</v>
      </c>
      <c r="AO8" s="49">
        <v>3</v>
      </c>
      <c r="AP8" s="124">
        <v>0</v>
      </c>
      <c r="AQ8" s="55"/>
      <c r="AR8" s="56">
        <v>1</v>
      </c>
      <c r="AS8" s="56"/>
      <c r="AT8" s="56"/>
      <c r="AU8" s="56"/>
      <c r="AV8" s="56"/>
      <c r="AW8" s="57"/>
      <c r="AX8" s="56"/>
      <c r="AY8" s="56"/>
      <c r="AZ8" s="56"/>
      <c r="BA8" s="56"/>
      <c r="BB8" s="56">
        <v>1</v>
      </c>
      <c r="BC8" s="56"/>
      <c r="BD8" s="56"/>
      <c r="BE8" s="58"/>
      <c r="BF8" s="55"/>
      <c r="BG8" s="56">
        <v>1</v>
      </c>
      <c r="BH8" s="56"/>
      <c r="BI8" s="56"/>
      <c r="BJ8" s="56"/>
      <c r="BK8" s="56"/>
      <c r="BL8" s="57"/>
      <c r="BM8" s="56"/>
      <c r="BN8" s="56"/>
      <c r="BO8" s="56"/>
      <c r="BP8" s="56"/>
      <c r="BQ8" s="56">
        <v>1</v>
      </c>
      <c r="BR8" s="56"/>
      <c r="BS8" s="56"/>
      <c r="BT8" s="58"/>
      <c r="BU8" s="55">
        <v>60</v>
      </c>
      <c r="BV8" s="56">
        <v>288.39999999999998</v>
      </c>
      <c r="BW8" s="56">
        <v>0</v>
      </c>
      <c r="BX8" s="56">
        <v>3.6</v>
      </c>
      <c r="BY8" s="56">
        <v>7</v>
      </c>
      <c r="BZ8" s="56">
        <v>1</v>
      </c>
      <c r="CA8" s="57">
        <v>8.5714285714285712</v>
      </c>
      <c r="CB8" s="56">
        <v>89.8</v>
      </c>
      <c r="CC8" s="56">
        <v>6.29</v>
      </c>
      <c r="CD8" s="56">
        <v>35</v>
      </c>
      <c r="CE8" s="56"/>
      <c r="CF8" s="56">
        <v>565</v>
      </c>
      <c r="CG8" s="56"/>
      <c r="CH8" s="56"/>
      <c r="CI8" s="58">
        <v>4.5999999999999996</v>
      </c>
      <c r="CJ8" s="55">
        <v>906</v>
      </c>
      <c r="CK8" s="56">
        <v>2458.2999999999997</v>
      </c>
      <c r="CL8" s="56">
        <v>11</v>
      </c>
      <c r="CM8" s="56">
        <v>24.7</v>
      </c>
      <c r="CN8" s="56">
        <v>156</v>
      </c>
      <c r="CO8" s="56">
        <v>39</v>
      </c>
      <c r="CP8" s="57">
        <v>5.8076923076923075</v>
      </c>
      <c r="CQ8" s="56">
        <v>92.8</v>
      </c>
      <c r="CR8" s="57">
        <v>3.65</v>
      </c>
      <c r="CS8" s="56">
        <v>29.4</v>
      </c>
      <c r="CT8" s="56">
        <v>135</v>
      </c>
      <c r="CU8" s="56">
        <v>2692.2999999999997</v>
      </c>
      <c r="CV8" s="56">
        <v>9</v>
      </c>
      <c r="CW8" s="56">
        <v>1</v>
      </c>
      <c r="CX8" s="58">
        <v>24.7</v>
      </c>
      <c r="CY8" s="55">
        <v>1341</v>
      </c>
      <c r="CZ8" s="56">
        <v>2228.3999999999996</v>
      </c>
      <c r="DA8" s="56">
        <v>18</v>
      </c>
      <c r="DB8" s="56">
        <v>26.400000000000002</v>
      </c>
      <c r="DC8" s="56">
        <v>209</v>
      </c>
      <c r="DD8" s="56">
        <v>64</v>
      </c>
      <c r="DE8" s="56">
        <v>6.4</v>
      </c>
      <c r="DF8" s="56">
        <v>126.5</v>
      </c>
      <c r="DG8" s="57">
        <v>4.2699999999999996</v>
      </c>
      <c r="DH8" s="56">
        <v>44.1</v>
      </c>
      <c r="DI8" s="56">
        <v>142</v>
      </c>
      <c r="DJ8" s="56">
        <v>2958</v>
      </c>
      <c r="DK8" s="56">
        <v>17</v>
      </c>
      <c r="DL8" s="56">
        <v>0</v>
      </c>
      <c r="DM8" s="58">
        <v>28.799999999999997</v>
      </c>
      <c r="DN8" s="164"/>
      <c r="DO8" s="5">
        <v>6</v>
      </c>
      <c r="DP8" s="42" t="s">
        <v>398</v>
      </c>
      <c r="DQ8" s="7">
        <v>0.75</v>
      </c>
    </row>
    <row r="9" spans="1:123" x14ac:dyDescent="0.2">
      <c r="A9" s="33">
        <v>7</v>
      </c>
      <c r="B9" s="34" t="s">
        <v>251</v>
      </c>
      <c r="C9" s="116">
        <v>8.5500000000000007</v>
      </c>
      <c r="D9" s="117" t="s">
        <v>430</v>
      </c>
      <c r="E9" s="37">
        <v>5</v>
      </c>
      <c r="F9" s="118">
        <v>37487</v>
      </c>
      <c r="G9" s="119">
        <v>22.701369863013699</v>
      </c>
      <c r="H9" s="39" t="s">
        <v>385</v>
      </c>
      <c r="I9" s="119">
        <v>21.704109589041096</v>
      </c>
      <c r="J9" s="120">
        <v>69</v>
      </c>
      <c r="K9" s="120">
        <v>192</v>
      </c>
      <c r="L9" s="120">
        <v>4.55</v>
      </c>
      <c r="M9" s="40">
        <v>125</v>
      </c>
      <c r="N9" s="121">
        <v>0</v>
      </c>
      <c r="O9" s="122">
        <v>0</v>
      </c>
      <c r="P9" s="122">
        <v>0.17806070670726079</v>
      </c>
      <c r="Q9" s="122">
        <v>0.20913365499861702</v>
      </c>
      <c r="R9" s="122">
        <v>0.21331792031829669</v>
      </c>
      <c r="S9" s="42">
        <v>0.21331792031829669</v>
      </c>
      <c r="T9" s="42">
        <v>0.18132023227055219</v>
      </c>
      <c r="U9" s="42">
        <v>8.0218236819360411E-2</v>
      </c>
      <c r="V9" s="42">
        <v>8.0508998064489565E-2</v>
      </c>
      <c r="W9" s="42">
        <v>8.0508998064489565E-2</v>
      </c>
      <c r="X9" s="43">
        <v>6.8432648354816134E-2</v>
      </c>
      <c r="Y9" s="44">
        <v>19.046575342465754</v>
      </c>
      <c r="Z9" s="163">
        <v>89.595384531097309</v>
      </c>
      <c r="AA9" s="45">
        <v>28.350346565847513</v>
      </c>
      <c r="AB9" s="45">
        <v>0.36898395721925131</v>
      </c>
      <c r="AC9" s="45">
        <v>6.7770700636942678</v>
      </c>
      <c r="AD9" s="45">
        <v>170.1</v>
      </c>
      <c r="AE9" s="45">
        <v>4.3600000000000003</v>
      </c>
      <c r="AF9" s="46">
        <v>39.299999999999997</v>
      </c>
      <c r="AG9" s="123">
        <v>3</v>
      </c>
      <c r="AH9" s="49">
        <v>7</v>
      </c>
      <c r="AI9" s="49">
        <v>8</v>
      </c>
      <c r="AJ9" s="49">
        <v>2</v>
      </c>
      <c r="AK9" s="49">
        <v>9</v>
      </c>
      <c r="AL9" s="49">
        <v>6</v>
      </c>
      <c r="AM9" s="49">
        <v>8</v>
      </c>
      <c r="AN9" s="49">
        <v>6</v>
      </c>
      <c r="AO9" s="49">
        <v>4</v>
      </c>
      <c r="AP9" s="124">
        <v>0</v>
      </c>
      <c r="AQ9" s="55"/>
      <c r="AR9" s="56">
        <v>1</v>
      </c>
      <c r="AS9" s="56"/>
      <c r="AT9" s="56"/>
      <c r="AU9" s="56"/>
      <c r="AV9" s="56"/>
      <c r="AW9" s="57"/>
      <c r="AX9" s="56"/>
      <c r="AY9" s="56"/>
      <c r="AZ9" s="56"/>
      <c r="BA9" s="56"/>
      <c r="BB9" s="56">
        <v>1</v>
      </c>
      <c r="BC9" s="56"/>
      <c r="BD9" s="56"/>
      <c r="BE9" s="58"/>
      <c r="BF9" s="55"/>
      <c r="BG9" s="56">
        <v>1</v>
      </c>
      <c r="BH9" s="56"/>
      <c r="BI9" s="56"/>
      <c r="BJ9" s="56"/>
      <c r="BK9" s="56"/>
      <c r="BL9" s="57"/>
      <c r="BM9" s="56"/>
      <c r="BN9" s="56"/>
      <c r="BO9" s="56"/>
      <c r="BP9" s="56"/>
      <c r="BQ9" s="56">
        <v>1</v>
      </c>
      <c r="BR9" s="56"/>
      <c r="BS9" s="56"/>
      <c r="BT9" s="58"/>
      <c r="BU9" s="55">
        <v>696</v>
      </c>
      <c r="BV9" s="56">
        <v>2391.6000000000004</v>
      </c>
      <c r="BW9" s="56">
        <v>4</v>
      </c>
      <c r="BX9" s="56">
        <v>25.200000000000003</v>
      </c>
      <c r="BY9" s="56">
        <v>132</v>
      </c>
      <c r="BZ9" s="56">
        <v>36</v>
      </c>
      <c r="CA9" s="57">
        <v>5.2727272727272725</v>
      </c>
      <c r="CB9" s="56">
        <v>82.5</v>
      </c>
      <c r="CC9" s="56">
        <v>2.91</v>
      </c>
      <c r="CD9" s="56">
        <v>32</v>
      </c>
      <c r="CE9" s="56">
        <v>76</v>
      </c>
      <c r="CF9" s="56">
        <v>1944</v>
      </c>
      <c r="CG9" s="56">
        <v>9</v>
      </c>
      <c r="CH9" s="56">
        <v>0</v>
      </c>
      <c r="CI9" s="58">
        <v>10.8</v>
      </c>
      <c r="CJ9" s="55">
        <v>1064</v>
      </c>
      <c r="CK9" s="56">
        <v>2805.4</v>
      </c>
      <c r="CL9" s="56">
        <v>5</v>
      </c>
      <c r="CM9" s="56">
        <v>33.800000000000004</v>
      </c>
      <c r="CN9" s="56">
        <v>157</v>
      </c>
      <c r="CO9" s="56">
        <v>66</v>
      </c>
      <c r="CP9" s="57">
        <v>6.7770700636942678</v>
      </c>
      <c r="CQ9" s="56">
        <v>170.1</v>
      </c>
      <c r="CR9" s="57">
        <v>4.3600000000000003</v>
      </c>
      <c r="CS9" s="56">
        <v>38.1</v>
      </c>
      <c r="CT9" s="56">
        <v>297</v>
      </c>
      <c r="CU9" s="56">
        <v>3702.4</v>
      </c>
      <c r="CV9" s="56">
        <v>30</v>
      </c>
      <c r="CW9" s="56">
        <v>3</v>
      </c>
      <c r="CX9" s="58">
        <v>29.9</v>
      </c>
      <c r="CY9" s="55">
        <v>1196</v>
      </c>
      <c r="CZ9" s="56">
        <v>2583</v>
      </c>
      <c r="DA9" s="56">
        <v>11</v>
      </c>
      <c r="DB9" s="56">
        <v>33.6</v>
      </c>
      <c r="DC9" s="56">
        <v>187</v>
      </c>
      <c r="DD9" s="56">
        <v>69</v>
      </c>
      <c r="DE9" s="56">
        <v>6.4</v>
      </c>
      <c r="DF9" s="56">
        <v>148.80000000000001</v>
      </c>
      <c r="DG9" s="57">
        <v>3.98</v>
      </c>
      <c r="DH9" s="56">
        <v>39.299999999999997</v>
      </c>
      <c r="DI9" s="56">
        <v>391</v>
      </c>
      <c r="DJ9" s="56">
        <v>4856.5999999999995</v>
      </c>
      <c r="DK9" s="56">
        <v>54</v>
      </c>
      <c r="DL9" s="56">
        <v>2</v>
      </c>
      <c r="DM9" s="58">
        <v>49</v>
      </c>
      <c r="DN9" s="164"/>
      <c r="DO9" s="5">
        <v>7</v>
      </c>
      <c r="DP9" s="42" t="s">
        <v>401</v>
      </c>
      <c r="DQ9" s="7">
        <v>0.75</v>
      </c>
    </row>
    <row r="10" spans="1:123" x14ac:dyDescent="0.2">
      <c r="A10" s="33">
        <v>8</v>
      </c>
      <c r="B10" s="34" t="s">
        <v>262</v>
      </c>
      <c r="C10" s="116">
        <v>7.9166666666666679</v>
      </c>
      <c r="D10" s="117" t="s">
        <v>425</v>
      </c>
      <c r="E10" s="37">
        <v>2</v>
      </c>
      <c r="F10" s="118">
        <v>36855</v>
      </c>
      <c r="G10" s="119">
        <v>24.432876712328767</v>
      </c>
      <c r="H10" s="39" t="s">
        <v>395</v>
      </c>
      <c r="I10" s="119">
        <v>23.435616438356163</v>
      </c>
      <c r="J10" s="120">
        <v>68</v>
      </c>
      <c r="K10" s="120">
        <v>205</v>
      </c>
      <c r="L10" s="120">
        <v>4.53</v>
      </c>
      <c r="M10" s="40">
        <v>83</v>
      </c>
      <c r="N10" s="121">
        <v>0</v>
      </c>
      <c r="O10" s="122">
        <v>6.5565171780750067E-2</v>
      </c>
      <c r="P10" s="122">
        <v>0.20405476566614009</v>
      </c>
      <c r="Q10" s="122">
        <v>0.2802600988084859</v>
      </c>
      <c r="R10" s="122">
        <v>0.23719958202716823</v>
      </c>
      <c r="S10" s="42">
        <v>0.25872984041782709</v>
      </c>
      <c r="T10" s="42">
        <v>0.25872984041782709</v>
      </c>
      <c r="U10" s="42">
        <v>3.1074730938305289E-2</v>
      </c>
      <c r="V10" s="42">
        <v>3.6499766027140855E-2</v>
      </c>
      <c r="W10" s="42">
        <v>3.6499766027140855E-2</v>
      </c>
      <c r="X10" s="43">
        <v>3.6499766027140855E-2</v>
      </c>
      <c r="Y10" s="44">
        <v>20.778082191780822</v>
      </c>
      <c r="Z10" s="163">
        <v>97.362350204073607</v>
      </c>
      <c r="AA10" s="45">
        <v>31.166738754325259</v>
      </c>
      <c r="AB10" s="45">
        <v>0.29435483870967744</v>
      </c>
      <c r="AC10" s="45">
        <v>5.8911290322580649</v>
      </c>
      <c r="AD10" s="45">
        <v>97.6</v>
      </c>
      <c r="AE10" s="45">
        <v>3.36</v>
      </c>
      <c r="AF10" s="46">
        <v>40.9</v>
      </c>
      <c r="AG10" s="123">
        <v>6</v>
      </c>
      <c r="AH10" s="49">
        <v>3</v>
      </c>
      <c r="AI10" s="49">
        <v>3</v>
      </c>
      <c r="AJ10" s="49">
        <v>4</v>
      </c>
      <c r="AK10" s="49">
        <v>8</v>
      </c>
      <c r="AL10" s="49">
        <v>2</v>
      </c>
      <c r="AM10" s="49">
        <v>4</v>
      </c>
      <c r="AN10" s="49">
        <v>1</v>
      </c>
      <c r="AO10" s="49">
        <v>6</v>
      </c>
      <c r="AP10" s="124">
        <v>1</v>
      </c>
      <c r="AQ10" s="55"/>
      <c r="AR10" s="56">
        <v>1</v>
      </c>
      <c r="AS10" s="56"/>
      <c r="AT10" s="56"/>
      <c r="AU10" s="56"/>
      <c r="AV10" s="56"/>
      <c r="AW10" s="57"/>
      <c r="AX10" s="56"/>
      <c r="AY10" s="56"/>
      <c r="AZ10" s="56"/>
      <c r="BA10" s="56"/>
      <c r="BB10" s="56">
        <v>1</v>
      </c>
      <c r="BC10" s="56"/>
      <c r="BD10" s="56"/>
      <c r="BE10" s="58"/>
      <c r="BF10" s="55">
        <v>77</v>
      </c>
      <c r="BG10" s="56">
        <v>786</v>
      </c>
      <c r="BH10" s="56">
        <v>2</v>
      </c>
      <c r="BI10" s="56">
        <v>12</v>
      </c>
      <c r="BJ10" s="56">
        <v>26</v>
      </c>
      <c r="BK10" s="56">
        <v>1</v>
      </c>
      <c r="BL10" s="57">
        <v>2.9615384615384617</v>
      </c>
      <c r="BM10" s="56">
        <v>36.5</v>
      </c>
      <c r="BN10" s="56">
        <v>1.88</v>
      </c>
      <c r="BO10" s="56">
        <v>19.5</v>
      </c>
      <c r="BP10" s="56">
        <v>73</v>
      </c>
      <c r="BQ10" s="56">
        <v>1501.8000000000002</v>
      </c>
      <c r="BR10" s="56">
        <v>5</v>
      </c>
      <c r="BS10" s="56">
        <v>0</v>
      </c>
      <c r="BT10" s="58">
        <v>9</v>
      </c>
      <c r="BU10" s="55">
        <v>944</v>
      </c>
      <c r="BV10" s="56">
        <v>2572.8000000000002</v>
      </c>
      <c r="BW10" s="56">
        <v>11</v>
      </c>
      <c r="BX10" s="56">
        <v>33.599999999999994</v>
      </c>
      <c r="BY10" s="56">
        <v>144</v>
      </c>
      <c r="BZ10" s="56">
        <v>49</v>
      </c>
      <c r="CA10" s="57">
        <v>6.5555555555555554</v>
      </c>
      <c r="CB10" s="56">
        <v>132.6</v>
      </c>
      <c r="CC10" s="56">
        <v>3.84</v>
      </c>
      <c r="CD10" s="56">
        <v>47</v>
      </c>
      <c r="CE10" s="56">
        <v>141</v>
      </c>
      <c r="CF10" s="56">
        <v>2744.3999999999996</v>
      </c>
      <c r="CG10" s="56">
        <v>24</v>
      </c>
      <c r="CH10" s="56">
        <v>1</v>
      </c>
      <c r="CI10" s="58">
        <v>18</v>
      </c>
      <c r="CJ10" s="55">
        <v>1461</v>
      </c>
      <c r="CK10" s="56">
        <v>2866.8</v>
      </c>
      <c r="CL10" s="56">
        <v>18</v>
      </c>
      <c r="CM10" s="56">
        <v>34.799999999999997</v>
      </c>
      <c r="CN10" s="56">
        <v>248</v>
      </c>
      <c r="CO10" s="56">
        <v>73</v>
      </c>
      <c r="CP10" s="57">
        <v>5.8911290322580649</v>
      </c>
      <c r="CQ10" s="56">
        <v>97.6</v>
      </c>
      <c r="CR10" s="57">
        <v>3.36</v>
      </c>
      <c r="CS10" s="56">
        <v>40.9</v>
      </c>
      <c r="CT10" s="56">
        <v>82</v>
      </c>
      <c r="CU10" s="56">
        <v>2638.8</v>
      </c>
      <c r="CV10" s="56">
        <v>10</v>
      </c>
      <c r="CW10" s="56">
        <v>1</v>
      </c>
      <c r="CX10" s="58">
        <v>20.399999999999999</v>
      </c>
      <c r="CY10" s="55">
        <v>1245</v>
      </c>
      <c r="CZ10" s="56">
        <v>2536.5</v>
      </c>
      <c r="DA10" s="56">
        <v>27</v>
      </c>
      <c r="DB10" s="56">
        <v>40.5</v>
      </c>
      <c r="DC10" s="56">
        <v>258</v>
      </c>
      <c r="DD10" s="56">
        <v>30</v>
      </c>
      <c r="DE10" s="56">
        <v>4.8</v>
      </c>
      <c r="DF10" s="56">
        <v>27.4</v>
      </c>
      <c r="DG10" s="57">
        <v>2.42</v>
      </c>
      <c r="DH10" s="56">
        <v>31.8</v>
      </c>
      <c r="DI10" s="56">
        <v>117</v>
      </c>
      <c r="DJ10" s="56">
        <v>3205.5</v>
      </c>
      <c r="DK10" s="56">
        <v>16</v>
      </c>
      <c r="DL10" s="56">
        <v>1</v>
      </c>
      <c r="DM10" s="58">
        <v>24</v>
      </c>
      <c r="DN10" s="164"/>
      <c r="DO10" s="5">
        <v>8</v>
      </c>
      <c r="DP10" s="42" t="s">
        <v>403</v>
      </c>
      <c r="DQ10" s="7">
        <v>0.65</v>
      </c>
      <c r="DR10" s="130"/>
    </row>
    <row r="11" spans="1:123" x14ac:dyDescent="0.2">
      <c r="A11" s="33">
        <v>9</v>
      </c>
      <c r="B11" s="34" t="s">
        <v>269</v>
      </c>
      <c r="C11" s="116">
        <v>7.4277777777777771</v>
      </c>
      <c r="D11" s="117" t="s">
        <v>455</v>
      </c>
      <c r="E11" s="37">
        <v>1</v>
      </c>
      <c r="F11" s="118">
        <v>36475</v>
      </c>
      <c r="G11" s="119">
        <v>25.473972602739725</v>
      </c>
      <c r="H11" s="39" t="s">
        <v>443</v>
      </c>
      <c r="I11" s="119">
        <v>24.476712328767125</v>
      </c>
      <c r="J11" s="120">
        <v>68</v>
      </c>
      <c r="K11" s="120">
        <v>211</v>
      </c>
      <c r="L11" s="120">
        <v>4.5199999999999996</v>
      </c>
      <c r="M11" s="40">
        <v>128</v>
      </c>
      <c r="N11" s="121">
        <v>0.23815588385124806</v>
      </c>
      <c r="O11" s="122">
        <v>0.32756813417190778</v>
      </c>
      <c r="P11" s="122">
        <v>0.25362318840579706</v>
      </c>
      <c r="Q11" s="122">
        <v>0.2911386328725038</v>
      </c>
      <c r="R11" s="122">
        <v>0.32976746294365622</v>
      </c>
      <c r="S11" s="42">
        <v>0.32976746294365622</v>
      </c>
      <c r="T11" s="42">
        <v>0.32976746294365622</v>
      </c>
      <c r="U11" s="42">
        <v>7.5191315180637111E-2</v>
      </c>
      <c r="V11" s="42">
        <v>0.11778391740584558</v>
      </c>
      <c r="W11" s="42">
        <v>0.11778391740584558</v>
      </c>
      <c r="X11" s="43">
        <v>0.11778391740584558</v>
      </c>
      <c r="Y11" s="44">
        <v>19.816438356164383</v>
      </c>
      <c r="Z11" s="163">
        <v>101.10175901589727</v>
      </c>
      <c r="AA11" s="45">
        <v>32.078935986159166</v>
      </c>
      <c r="AB11" s="45">
        <v>0.25888324873096447</v>
      </c>
      <c r="AC11" s="45">
        <v>5.7</v>
      </c>
      <c r="AD11" s="45">
        <v>96.6</v>
      </c>
      <c r="AE11" s="45">
        <v>3.81</v>
      </c>
      <c r="AF11" s="46">
        <v>44.7</v>
      </c>
      <c r="AG11" s="123">
        <v>8</v>
      </c>
      <c r="AH11" s="49">
        <v>9</v>
      </c>
      <c r="AI11" s="49">
        <v>5</v>
      </c>
      <c r="AJ11" s="49">
        <v>6</v>
      </c>
      <c r="AK11" s="49">
        <v>6</v>
      </c>
      <c r="AL11" s="49">
        <v>1</v>
      </c>
      <c r="AM11" s="49">
        <v>4</v>
      </c>
      <c r="AN11" s="49">
        <v>3</v>
      </c>
      <c r="AO11" s="49">
        <v>4</v>
      </c>
      <c r="AP11" s="124">
        <v>0</v>
      </c>
      <c r="AQ11" s="55">
        <v>941</v>
      </c>
      <c r="AR11" s="56">
        <v>1653.6000000000001</v>
      </c>
      <c r="AS11" s="56">
        <v>8</v>
      </c>
      <c r="AT11" s="56">
        <v>14.399999999999999</v>
      </c>
      <c r="AU11" s="56">
        <v>192</v>
      </c>
      <c r="AV11" s="56">
        <v>46</v>
      </c>
      <c r="AW11" s="56">
        <v>4.901041666666667</v>
      </c>
      <c r="AX11" s="56">
        <v>78.599999999999994</v>
      </c>
      <c r="AY11" s="56">
        <v>3.39</v>
      </c>
      <c r="AZ11" s="56">
        <v>27.2</v>
      </c>
      <c r="BA11" s="56">
        <v>181</v>
      </c>
      <c r="BB11" s="56">
        <v>3057.6000000000004</v>
      </c>
      <c r="BC11" s="56">
        <v>15</v>
      </c>
      <c r="BD11" s="56">
        <v>2</v>
      </c>
      <c r="BE11" s="58">
        <v>24</v>
      </c>
      <c r="BF11" s="55">
        <v>313</v>
      </c>
      <c r="BG11" s="56">
        <v>572.4</v>
      </c>
      <c r="BH11" s="56">
        <v>1</v>
      </c>
      <c r="BI11" s="56">
        <v>2.8</v>
      </c>
      <c r="BJ11" s="56">
        <v>75</v>
      </c>
      <c r="BK11" s="56">
        <v>23</v>
      </c>
      <c r="BL11" s="56">
        <v>4.1733333333333329</v>
      </c>
      <c r="BM11" s="56">
        <v>97</v>
      </c>
      <c r="BN11" s="56">
        <v>3.01</v>
      </c>
      <c r="BO11" s="56">
        <v>33.5</v>
      </c>
      <c r="BP11" s="56">
        <v>62</v>
      </c>
      <c r="BQ11" s="56">
        <v>572.4</v>
      </c>
      <c r="BR11" s="56">
        <v>12</v>
      </c>
      <c r="BS11" s="56">
        <v>0</v>
      </c>
      <c r="BT11" s="58">
        <v>6.4</v>
      </c>
      <c r="BU11" s="55">
        <v>211</v>
      </c>
      <c r="BV11" s="56">
        <v>370.5</v>
      </c>
      <c r="BW11" s="56">
        <v>1</v>
      </c>
      <c r="BX11" s="56">
        <v>2.0999999999999996</v>
      </c>
      <c r="BY11" s="56">
        <v>44</v>
      </c>
      <c r="BZ11" s="56">
        <v>12</v>
      </c>
      <c r="CA11" s="56">
        <v>4.7954545454545459</v>
      </c>
      <c r="CB11" s="56">
        <v>89.8</v>
      </c>
      <c r="CC11" s="56">
        <v>3.39</v>
      </c>
      <c r="CD11" s="56">
        <v>19.399999999999999</v>
      </c>
      <c r="CE11" s="56">
        <v>27</v>
      </c>
      <c r="CF11" s="56">
        <v>567.90000000000009</v>
      </c>
      <c r="CG11" s="56">
        <v>5</v>
      </c>
      <c r="CH11" s="56">
        <v>0</v>
      </c>
      <c r="CI11" s="58">
        <v>3.3000000000000003</v>
      </c>
      <c r="CJ11" s="55">
        <v>1044</v>
      </c>
      <c r="CK11" s="56">
        <v>1918.8000000000002</v>
      </c>
      <c r="CL11" s="56">
        <v>5</v>
      </c>
      <c r="CM11" s="56">
        <v>13.200000000000001</v>
      </c>
      <c r="CN11" s="56">
        <v>233</v>
      </c>
      <c r="CO11" s="56">
        <v>54</v>
      </c>
      <c r="CP11" s="56">
        <v>4.4806866952789699</v>
      </c>
      <c r="CQ11" s="56">
        <v>72.400000000000006</v>
      </c>
      <c r="CR11" s="56">
        <v>3.16</v>
      </c>
      <c r="CS11" s="56">
        <v>34</v>
      </c>
      <c r="CT11" s="56">
        <v>169</v>
      </c>
      <c r="CU11" s="56">
        <v>2247.6000000000004</v>
      </c>
      <c r="CV11" s="56">
        <v>29</v>
      </c>
      <c r="CW11" s="56">
        <v>3</v>
      </c>
      <c r="CX11" s="58">
        <v>21.6</v>
      </c>
      <c r="CY11" s="55">
        <v>1131</v>
      </c>
      <c r="CZ11" s="56">
        <v>1661.3999999999999</v>
      </c>
      <c r="DA11" s="56">
        <v>14</v>
      </c>
      <c r="DB11" s="56">
        <v>18.2</v>
      </c>
      <c r="DC11" s="56">
        <v>197</v>
      </c>
      <c r="DD11" s="56">
        <v>51</v>
      </c>
      <c r="DE11" s="56">
        <v>5.7</v>
      </c>
      <c r="DF11" s="56">
        <v>96.6</v>
      </c>
      <c r="DG11" s="57">
        <v>3.81</v>
      </c>
      <c r="DH11" s="56">
        <v>44.7</v>
      </c>
      <c r="DI11" s="56">
        <v>324</v>
      </c>
      <c r="DJ11" s="56">
        <v>2750.7999999999997</v>
      </c>
      <c r="DK11" s="56">
        <v>32</v>
      </c>
      <c r="DL11" s="56">
        <v>7</v>
      </c>
      <c r="DM11" s="58">
        <v>24.7</v>
      </c>
      <c r="DO11" s="5">
        <v>9</v>
      </c>
      <c r="DP11" s="42" t="s">
        <v>405</v>
      </c>
      <c r="DQ11" s="7">
        <v>0.65</v>
      </c>
      <c r="DR11" s="130"/>
    </row>
    <row r="12" spans="1:123" x14ac:dyDescent="0.2">
      <c r="A12" s="33">
        <v>10</v>
      </c>
      <c r="B12" s="34" t="s">
        <v>272</v>
      </c>
      <c r="C12" s="116">
        <v>7.1055555555555561</v>
      </c>
      <c r="D12" s="117" t="s">
        <v>528</v>
      </c>
      <c r="E12" s="37">
        <v>2</v>
      </c>
      <c r="F12" s="118">
        <v>36487</v>
      </c>
      <c r="G12" s="119">
        <v>25.44109589041096</v>
      </c>
      <c r="H12" s="39" t="s">
        <v>443</v>
      </c>
      <c r="I12" s="119">
        <v>24.443835616438356</v>
      </c>
      <c r="J12" s="120">
        <v>71</v>
      </c>
      <c r="K12" s="120">
        <v>209</v>
      </c>
      <c r="L12" s="120">
        <v>4.4800000000000004</v>
      </c>
      <c r="M12" s="40">
        <v>166</v>
      </c>
      <c r="N12" s="121">
        <v>0.13180816455032007</v>
      </c>
      <c r="O12" s="122">
        <v>5.9685295713510576E-2</v>
      </c>
      <c r="P12" s="122">
        <v>8.5744247733020793E-2</v>
      </c>
      <c r="Q12" s="122">
        <v>6.0030015007503747E-2</v>
      </c>
      <c r="R12" s="122">
        <v>0.20366696148973301</v>
      </c>
      <c r="S12" s="42">
        <v>0.20366696148973301</v>
      </c>
      <c r="T12" s="42">
        <v>0.20366696148973301</v>
      </c>
      <c r="U12" s="42">
        <v>5.0727608116417293E-2</v>
      </c>
      <c r="V12" s="42">
        <v>5.9400826446280995E-2</v>
      </c>
      <c r="W12" s="42">
        <v>5.9400826446280995E-2</v>
      </c>
      <c r="X12" s="43">
        <v>5.9400826446280995E-2</v>
      </c>
      <c r="Y12" s="44">
        <v>23.797260273972604</v>
      </c>
      <c r="Z12" s="163">
        <v>103.76818623953884</v>
      </c>
      <c r="AA12" s="45">
        <v>29.146399523903987</v>
      </c>
      <c r="AB12" s="45">
        <v>0.40350877192982454</v>
      </c>
      <c r="AC12" s="45">
        <v>8.117647058823529</v>
      </c>
      <c r="AD12" s="45">
        <v>163.5</v>
      </c>
      <c r="AE12" s="45">
        <v>4.4400000000000004</v>
      </c>
      <c r="AF12" s="46">
        <v>52.9</v>
      </c>
      <c r="AG12" s="123">
        <v>4</v>
      </c>
      <c r="AH12" s="49">
        <v>6</v>
      </c>
      <c r="AI12" s="49">
        <v>0</v>
      </c>
      <c r="AJ12" s="49">
        <v>7</v>
      </c>
      <c r="AK12" s="49">
        <v>10</v>
      </c>
      <c r="AL12" s="49">
        <v>8</v>
      </c>
      <c r="AM12" s="49">
        <v>8</v>
      </c>
      <c r="AN12" s="49">
        <v>6</v>
      </c>
      <c r="AO12" s="49">
        <v>3</v>
      </c>
      <c r="AP12" s="124">
        <v>0</v>
      </c>
      <c r="AQ12" s="55">
        <v>39</v>
      </c>
      <c r="AR12" s="56">
        <v>1788.8</v>
      </c>
      <c r="AS12" s="56">
        <v>16.900000000000002</v>
      </c>
      <c r="AT12" s="56">
        <v>16.900000000000002</v>
      </c>
      <c r="AU12" s="56">
        <v>6</v>
      </c>
      <c r="AV12" s="56">
        <v>0</v>
      </c>
      <c r="AW12" s="56">
        <v>6.5</v>
      </c>
      <c r="AX12" s="56">
        <v>66.7</v>
      </c>
      <c r="AY12" s="56">
        <v>2</v>
      </c>
      <c r="AZ12" s="56">
        <v>59</v>
      </c>
      <c r="BA12" s="56">
        <v>589</v>
      </c>
      <c r="BB12" s="56">
        <v>2975.7000000000003</v>
      </c>
      <c r="BC12" s="56">
        <v>36</v>
      </c>
      <c r="BD12" s="56">
        <v>3</v>
      </c>
      <c r="BE12" s="58">
        <v>15.6</v>
      </c>
      <c r="BF12" s="55">
        <v>22</v>
      </c>
      <c r="BG12" s="56">
        <v>1368</v>
      </c>
      <c r="BH12" s="56">
        <v>0</v>
      </c>
      <c r="BI12" s="56"/>
      <c r="BJ12" s="56">
        <v>2</v>
      </c>
      <c r="BK12" s="56">
        <v>0</v>
      </c>
      <c r="BL12" s="56">
        <v>11</v>
      </c>
      <c r="BM12" s="56">
        <v>46.9</v>
      </c>
      <c r="BN12" s="56">
        <v>2.5</v>
      </c>
      <c r="BO12" s="56">
        <v>95.5</v>
      </c>
      <c r="BP12" s="56">
        <v>154</v>
      </c>
      <c r="BQ12" s="56">
        <v>1580.8</v>
      </c>
      <c r="BR12" s="56">
        <v>14</v>
      </c>
      <c r="BS12" s="56">
        <v>1</v>
      </c>
      <c r="BT12" s="58">
        <v>8.8000000000000007</v>
      </c>
      <c r="BU12" s="55">
        <v>39</v>
      </c>
      <c r="BV12" s="56">
        <v>1609.3999999999999</v>
      </c>
      <c r="BW12" s="56">
        <v>1</v>
      </c>
      <c r="BX12" s="56">
        <v>16.900000000000002</v>
      </c>
      <c r="BY12" s="56">
        <v>8</v>
      </c>
      <c r="BZ12" s="56">
        <v>3</v>
      </c>
      <c r="CA12" s="56">
        <v>4.875</v>
      </c>
      <c r="CB12" s="56">
        <v>52.3</v>
      </c>
      <c r="CC12" s="56">
        <v>2.88</v>
      </c>
      <c r="CD12" s="56">
        <v>0</v>
      </c>
      <c r="CE12" s="56">
        <v>100</v>
      </c>
      <c r="CF12" s="56">
        <v>11.700000000000001</v>
      </c>
      <c r="CG12" s="56">
        <v>14</v>
      </c>
      <c r="CH12" s="56">
        <v>1</v>
      </c>
      <c r="CI12" s="58">
        <v>11.700000000000001</v>
      </c>
      <c r="CJ12" s="55">
        <v>138</v>
      </c>
      <c r="CK12" s="56">
        <v>1694</v>
      </c>
      <c r="CL12" s="56">
        <v>0</v>
      </c>
      <c r="CM12" s="56">
        <v>16.8</v>
      </c>
      <c r="CN12" s="56">
        <v>17</v>
      </c>
      <c r="CO12" s="56">
        <v>8</v>
      </c>
      <c r="CP12" s="56">
        <v>8.117647058823529</v>
      </c>
      <c r="CQ12" s="56">
        <v>120.7</v>
      </c>
      <c r="CR12" s="56">
        <v>4.18</v>
      </c>
      <c r="CS12" s="56">
        <v>52.9</v>
      </c>
      <c r="CT12" s="56">
        <v>198</v>
      </c>
      <c r="CU12" s="56">
        <v>3903.2000000000003</v>
      </c>
      <c r="CV12" s="56">
        <v>28</v>
      </c>
      <c r="CW12" s="56">
        <v>0</v>
      </c>
      <c r="CX12" s="58">
        <v>26.599999999999998</v>
      </c>
      <c r="CY12" s="55">
        <v>714</v>
      </c>
      <c r="CZ12" s="56">
        <v>1860.1</v>
      </c>
      <c r="DA12" s="56">
        <v>8</v>
      </c>
      <c r="DB12" s="56">
        <v>18.7</v>
      </c>
      <c r="DC12" s="56">
        <v>114</v>
      </c>
      <c r="DD12" s="56">
        <v>46</v>
      </c>
      <c r="DE12" s="56">
        <v>6.2631578947368425</v>
      </c>
      <c r="DF12" s="56">
        <v>163.5</v>
      </c>
      <c r="DG12" s="57">
        <v>4.4400000000000004</v>
      </c>
      <c r="DH12" s="56">
        <v>49.6</v>
      </c>
      <c r="DI12" s="56">
        <v>138</v>
      </c>
      <c r="DJ12" s="56">
        <v>2323.1999999999998</v>
      </c>
      <c r="DK12" s="56">
        <v>19</v>
      </c>
      <c r="DL12" s="56">
        <v>0</v>
      </c>
      <c r="DM12" s="58">
        <v>14.3</v>
      </c>
      <c r="DO12" s="5">
        <v>10</v>
      </c>
      <c r="DP12" s="42" t="s">
        <v>407</v>
      </c>
      <c r="DQ12" s="7">
        <v>0.6</v>
      </c>
    </row>
    <row r="13" spans="1:123" x14ac:dyDescent="0.2">
      <c r="A13" s="33">
        <v>11</v>
      </c>
      <c r="B13" s="34" t="s">
        <v>273</v>
      </c>
      <c r="C13" s="116">
        <v>7.0111111111111111</v>
      </c>
      <c r="D13" s="117" t="s">
        <v>414</v>
      </c>
      <c r="E13" s="37">
        <v>4</v>
      </c>
      <c r="F13" s="118">
        <v>37497</v>
      </c>
      <c r="G13" s="119">
        <v>22.673972602739727</v>
      </c>
      <c r="H13" s="39" t="s">
        <v>385</v>
      </c>
      <c r="I13" s="119">
        <v>21.676712328767124</v>
      </c>
      <c r="J13" s="131">
        <v>71</v>
      </c>
      <c r="K13" s="131">
        <v>206</v>
      </c>
      <c r="L13" s="120">
        <v>4.55</v>
      </c>
      <c r="M13" s="40">
        <v>127</v>
      </c>
      <c r="N13" s="121">
        <v>0</v>
      </c>
      <c r="O13" s="122">
        <v>0</v>
      </c>
      <c r="P13" s="122">
        <v>0.23725055432372505</v>
      </c>
      <c r="Q13" s="122">
        <v>0.24511681348142475</v>
      </c>
      <c r="R13" s="122">
        <v>0.22162900422150481</v>
      </c>
      <c r="S13" s="42">
        <v>0.23337290885146478</v>
      </c>
      <c r="T13" s="42">
        <v>0.21003561796631831</v>
      </c>
      <c r="U13" s="42">
        <v>7.2842389968035409E-2</v>
      </c>
      <c r="V13" s="42">
        <v>8.4281961471103325E-2</v>
      </c>
      <c r="W13" s="42">
        <v>8.4281961471103325E-2</v>
      </c>
      <c r="X13" s="43">
        <v>7.5853765323992989E-2</v>
      </c>
      <c r="Y13" s="44">
        <v>19.019178082191782</v>
      </c>
      <c r="Z13" s="163">
        <v>96.128381319823163</v>
      </c>
      <c r="AA13" s="45">
        <v>28.728030152747472</v>
      </c>
      <c r="AB13" s="45">
        <v>0.16167664670658682</v>
      </c>
      <c r="AC13" s="45">
        <v>5.5497630331753554</v>
      </c>
      <c r="AD13" s="45">
        <v>76.2</v>
      </c>
      <c r="AE13" s="45">
        <v>3.37</v>
      </c>
      <c r="AF13" s="46">
        <v>34.799999999999997</v>
      </c>
      <c r="AG13" s="123">
        <v>4</v>
      </c>
      <c r="AH13" s="49">
        <v>8</v>
      </c>
      <c r="AI13" s="49">
        <v>8</v>
      </c>
      <c r="AJ13" s="49">
        <v>4</v>
      </c>
      <c r="AK13" s="49">
        <v>2</v>
      </c>
      <c r="AL13" s="49">
        <v>1</v>
      </c>
      <c r="AM13" s="49">
        <v>2</v>
      </c>
      <c r="AN13" s="49">
        <v>1</v>
      </c>
      <c r="AO13" s="49">
        <v>4</v>
      </c>
      <c r="AP13" s="124">
        <v>0.5</v>
      </c>
      <c r="AQ13" s="55"/>
      <c r="AR13" s="56">
        <v>1</v>
      </c>
      <c r="AS13" s="56"/>
      <c r="AT13" s="56"/>
      <c r="AU13" s="56"/>
      <c r="AV13" s="56"/>
      <c r="AW13" s="57"/>
      <c r="AX13" s="56"/>
      <c r="AY13" s="56"/>
      <c r="AZ13" s="56"/>
      <c r="BA13" s="56"/>
      <c r="BB13" s="56">
        <v>1</v>
      </c>
      <c r="BC13" s="56"/>
      <c r="BD13" s="56"/>
      <c r="BE13" s="58"/>
      <c r="BF13" s="55"/>
      <c r="BG13" s="56">
        <v>1</v>
      </c>
      <c r="BH13" s="56"/>
      <c r="BI13" s="56"/>
      <c r="BJ13" s="56"/>
      <c r="BK13" s="56"/>
      <c r="BL13" s="57"/>
      <c r="BM13" s="56"/>
      <c r="BN13" s="56"/>
      <c r="BO13" s="56"/>
      <c r="BP13" s="56"/>
      <c r="BQ13" s="56">
        <v>1</v>
      </c>
      <c r="BR13" s="56"/>
      <c r="BS13" s="56"/>
      <c r="BT13" s="58"/>
      <c r="BU13" s="55">
        <v>740</v>
      </c>
      <c r="BV13" s="56">
        <v>1696</v>
      </c>
      <c r="BW13" s="56">
        <v>11</v>
      </c>
      <c r="BX13" s="56">
        <v>20</v>
      </c>
      <c r="BY13" s="56">
        <v>148</v>
      </c>
      <c r="BZ13" s="56">
        <v>35</v>
      </c>
      <c r="CA13" s="57">
        <v>5</v>
      </c>
      <c r="CB13" s="56">
        <v>76.5</v>
      </c>
      <c r="CC13" s="56">
        <v>3.06</v>
      </c>
      <c r="CD13" s="56">
        <v>28.9</v>
      </c>
      <c r="CE13" s="56">
        <v>116</v>
      </c>
      <c r="CF13" s="56">
        <v>1912</v>
      </c>
      <c r="CG13" s="56">
        <v>16</v>
      </c>
      <c r="CH13" s="56">
        <v>0</v>
      </c>
      <c r="CI13" s="58">
        <v>9</v>
      </c>
      <c r="CJ13" s="55">
        <v>1171</v>
      </c>
      <c r="CK13" s="56">
        <v>2490.6</v>
      </c>
      <c r="CL13" s="56">
        <v>15</v>
      </c>
      <c r="CM13" s="56">
        <v>30.800000000000004</v>
      </c>
      <c r="CN13" s="56">
        <v>211</v>
      </c>
      <c r="CO13" s="56">
        <v>49</v>
      </c>
      <c r="CP13" s="57">
        <v>5.5497630331753554</v>
      </c>
      <c r="CQ13" s="56">
        <v>76.2</v>
      </c>
      <c r="CR13" s="57">
        <v>3.37</v>
      </c>
      <c r="CS13" s="56">
        <v>32.700000000000003</v>
      </c>
      <c r="CT13" s="56">
        <v>237</v>
      </c>
      <c r="CU13" s="56">
        <v>3253.6</v>
      </c>
      <c r="CV13" s="56">
        <v>37</v>
      </c>
      <c r="CW13" s="56">
        <v>0</v>
      </c>
      <c r="CX13" s="58">
        <v>23.8</v>
      </c>
      <c r="CY13" s="55">
        <v>840</v>
      </c>
      <c r="CZ13" s="56">
        <v>2091.6000000000004</v>
      </c>
      <c r="DA13" s="56">
        <v>5</v>
      </c>
      <c r="DB13" s="56">
        <v>21.6</v>
      </c>
      <c r="DC13" s="56">
        <v>167</v>
      </c>
      <c r="DD13" s="56">
        <v>27</v>
      </c>
      <c r="DE13" s="56">
        <v>5</v>
      </c>
      <c r="DF13" s="56">
        <v>51.5</v>
      </c>
      <c r="DG13" s="57">
        <v>2.92</v>
      </c>
      <c r="DH13" s="56">
        <v>34.799999999999997</v>
      </c>
      <c r="DI13" s="56">
        <v>231</v>
      </c>
      <c r="DJ13" s="56">
        <v>2740.8</v>
      </c>
      <c r="DK13" s="56">
        <v>31</v>
      </c>
      <c r="DL13" s="56">
        <v>2</v>
      </c>
      <c r="DM13" s="58">
        <v>18</v>
      </c>
      <c r="DO13" s="11">
        <v>11</v>
      </c>
      <c r="DP13" s="42" t="s">
        <v>409</v>
      </c>
      <c r="DQ13" s="7">
        <v>0.55000000000000004</v>
      </c>
    </row>
    <row r="14" spans="1:123" x14ac:dyDescent="0.2">
      <c r="A14" s="33">
        <v>12</v>
      </c>
      <c r="B14" s="34" t="s">
        <v>280</v>
      </c>
      <c r="C14" s="116">
        <v>6.7555555555555555</v>
      </c>
      <c r="D14" s="117" t="s">
        <v>494</v>
      </c>
      <c r="E14" s="37">
        <v>4</v>
      </c>
      <c r="F14" s="118">
        <v>36705</v>
      </c>
      <c r="G14" s="119">
        <v>24.843835616438355</v>
      </c>
      <c r="H14" s="39" t="s">
        <v>443</v>
      </c>
      <c r="I14" s="119">
        <v>23.846575342465755</v>
      </c>
      <c r="J14" s="120">
        <v>72</v>
      </c>
      <c r="K14" s="120">
        <v>221</v>
      </c>
      <c r="L14" s="120">
        <v>4.33</v>
      </c>
      <c r="M14" s="40">
        <v>129</v>
      </c>
      <c r="N14" s="121">
        <v>9.2208390963577688E-3</v>
      </c>
      <c r="O14" s="122">
        <v>0.10416666666666666</v>
      </c>
      <c r="P14" s="122">
        <v>0.19584709768758848</v>
      </c>
      <c r="Q14" s="122">
        <v>0.11459479281261457</v>
      </c>
      <c r="R14" s="122">
        <v>0.17964690091888358</v>
      </c>
      <c r="S14" s="42">
        <v>0.18774699930323602</v>
      </c>
      <c r="T14" s="42">
        <v>0.16897229937291242</v>
      </c>
      <c r="U14" s="42">
        <v>5.2140007254261871E-2</v>
      </c>
      <c r="V14" s="42">
        <v>7.0643642072213506E-2</v>
      </c>
      <c r="W14" s="42">
        <v>7.0643642072213506E-2</v>
      </c>
      <c r="X14" s="43">
        <v>6.3579277864992151E-2</v>
      </c>
      <c r="Y14" s="44">
        <v>21.18904109589041</v>
      </c>
      <c r="Z14" s="163">
        <v>125.73919741084096</v>
      </c>
      <c r="AA14" s="45">
        <v>29.969714506172842</v>
      </c>
      <c r="AB14" s="45">
        <v>0.22727272727272727</v>
      </c>
      <c r="AC14" s="45">
        <v>6.1363636363636367</v>
      </c>
      <c r="AD14" s="45">
        <v>104.2</v>
      </c>
      <c r="AE14" s="45">
        <v>4.1100000000000003</v>
      </c>
      <c r="AF14" s="46">
        <v>49.4</v>
      </c>
      <c r="AG14" s="123">
        <v>2</v>
      </c>
      <c r="AH14" s="49">
        <v>7</v>
      </c>
      <c r="AI14" s="49">
        <v>3</v>
      </c>
      <c r="AJ14" s="49">
        <v>10</v>
      </c>
      <c r="AK14" s="49">
        <v>5</v>
      </c>
      <c r="AL14" s="49">
        <v>3</v>
      </c>
      <c r="AM14" s="49">
        <v>4</v>
      </c>
      <c r="AN14" s="49">
        <v>5</v>
      </c>
      <c r="AO14" s="49">
        <v>4</v>
      </c>
      <c r="AP14" s="124">
        <v>0.25</v>
      </c>
      <c r="AQ14" s="55">
        <v>1</v>
      </c>
      <c r="AR14" s="56">
        <v>233.7</v>
      </c>
      <c r="AS14" s="56">
        <v>2.7</v>
      </c>
      <c r="AT14" s="56">
        <v>2.7</v>
      </c>
      <c r="AU14" s="56">
        <v>1</v>
      </c>
      <c r="AV14" s="56">
        <v>0</v>
      </c>
      <c r="AW14" s="56">
        <v>1</v>
      </c>
      <c r="AX14" s="56">
        <v>0</v>
      </c>
      <c r="AY14" s="56">
        <v>3</v>
      </c>
      <c r="AZ14" s="56">
        <v>0</v>
      </c>
      <c r="BA14" s="56">
        <v>3</v>
      </c>
      <c r="BB14" s="56">
        <v>200.1</v>
      </c>
      <c r="BC14" s="56">
        <v>1</v>
      </c>
      <c r="BD14" s="56">
        <v>0</v>
      </c>
      <c r="BE14" s="58">
        <v>1.3</v>
      </c>
      <c r="BF14" s="55">
        <v>36</v>
      </c>
      <c r="BG14" s="56">
        <v>164.6</v>
      </c>
      <c r="BH14" s="56">
        <v>0</v>
      </c>
      <c r="BI14" s="56"/>
      <c r="BJ14" s="56">
        <v>11</v>
      </c>
      <c r="BK14" s="56">
        <v>3</v>
      </c>
      <c r="BL14" s="56">
        <v>3.2727272727272729</v>
      </c>
      <c r="BM14" s="56">
        <v>47.1</v>
      </c>
      <c r="BN14" s="56">
        <v>1.73</v>
      </c>
      <c r="BO14" s="56">
        <v>0</v>
      </c>
      <c r="BP14" s="56"/>
      <c r="BQ14" s="56">
        <v>181</v>
      </c>
      <c r="BR14" s="56"/>
      <c r="BS14" s="56"/>
      <c r="BT14" s="58">
        <v>1.4</v>
      </c>
      <c r="BU14" s="55">
        <v>160</v>
      </c>
      <c r="BV14" s="56">
        <v>844.4</v>
      </c>
      <c r="BW14" s="56">
        <v>1</v>
      </c>
      <c r="BX14" s="56">
        <v>8</v>
      </c>
      <c r="BY14" s="56">
        <v>23</v>
      </c>
      <c r="BZ14" s="56">
        <v>6</v>
      </c>
      <c r="CA14" s="56">
        <v>6.9565217391304346</v>
      </c>
      <c r="CB14" s="56">
        <v>62.6</v>
      </c>
      <c r="CC14" s="56">
        <v>2.61</v>
      </c>
      <c r="CD14" s="56">
        <v>60.6</v>
      </c>
      <c r="CE14" s="56">
        <v>6</v>
      </c>
      <c r="CF14" s="56">
        <v>3.2</v>
      </c>
      <c r="CG14" s="56">
        <v>2</v>
      </c>
      <c r="CH14" s="56">
        <v>0</v>
      </c>
      <c r="CI14" s="58">
        <v>3.2</v>
      </c>
      <c r="CJ14" s="55">
        <v>385</v>
      </c>
      <c r="CK14" s="56">
        <v>2157.6000000000004</v>
      </c>
      <c r="CL14" s="56">
        <v>5</v>
      </c>
      <c r="CM14" s="56">
        <v>19.200000000000003</v>
      </c>
      <c r="CN14" s="56">
        <v>64</v>
      </c>
      <c r="CO14" s="56">
        <v>14</v>
      </c>
      <c r="CP14" s="56">
        <v>6.015625</v>
      </c>
      <c r="CQ14" s="56">
        <v>62.5</v>
      </c>
      <c r="CR14" s="56">
        <v>3.38</v>
      </c>
      <c r="CS14" s="56">
        <v>49.4</v>
      </c>
      <c r="CT14" s="56">
        <v>115</v>
      </c>
      <c r="CU14" s="56">
        <v>2205.6000000000004</v>
      </c>
      <c r="CV14" s="56">
        <v>17</v>
      </c>
      <c r="CW14" s="56">
        <v>1</v>
      </c>
      <c r="CX14" s="58">
        <v>19.200000000000003</v>
      </c>
      <c r="CY14" s="55">
        <v>810</v>
      </c>
      <c r="CZ14" s="56">
        <v>2499</v>
      </c>
      <c r="DA14" s="56">
        <v>11</v>
      </c>
      <c r="DB14" s="56">
        <v>30.800000000000004</v>
      </c>
      <c r="DC14" s="56">
        <v>132</v>
      </c>
      <c r="DD14" s="56">
        <v>30</v>
      </c>
      <c r="DE14" s="56">
        <v>6.1363636363636367</v>
      </c>
      <c r="DF14" s="56">
        <v>104.2</v>
      </c>
      <c r="DG14" s="57">
        <v>4.1100000000000003</v>
      </c>
      <c r="DH14" s="56">
        <v>48.6</v>
      </c>
      <c r="DI14" s="56">
        <v>234</v>
      </c>
      <c r="DJ14" s="56">
        <v>3312.4</v>
      </c>
      <c r="DK14" s="56">
        <v>22</v>
      </c>
      <c r="DL14" s="56">
        <v>0</v>
      </c>
      <c r="DM14" s="58">
        <v>22.400000000000002</v>
      </c>
      <c r="DO14" s="11">
        <v>12</v>
      </c>
      <c r="DP14" s="42" t="s">
        <v>410</v>
      </c>
      <c r="DQ14" s="7">
        <v>0.5</v>
      </c>
    </row>
    <row r="15" spans="1:123" x14ac:dyDescent="0.2">
      <c r="A15" s="33">
        <v>13</v>
      </c>
      <c r="B15" s="34" t="s">
        <v>284</v>
      </c>
      <c r="C15" s="116">
        <v>6.5777777777777784</v>
      </c>
      <c r="D15" s="117" t="s">
        <v>406</v>
      </c>
      <c r="E15" s="37">
        <v>7</v>
      </c>
      <c r="F15" s="118">
        <v>36876</v>
      </c>
      <c r="G15" s="119">
        <v>24.375342465753423</v>
      </c>
      <c r="H15" s="39" t="s">
        <v>443</v>
      </c>
      <c r="I15" s="119">
        <v>23.378082191780823</v>
      </c>
      <c r="J15" s="120">
        <v>70</v>
      </c>
      <c r="K15" s="120">
        <v>208</v>
      </c>
      <c r="L15" s="120">
        <v>4.5199999999999996</v>
      </c>
      <c r="M15" s="40">
        <v>0</v>
      </c>
      <c r="N15" s="121">
        <v>0.20315463711690127</v>
      </c>
      <c r="O15" s="122">
        <v>0.15125732652675361</v>
      </c>
      <c r="P15" s="122">
        <v>0.65079365079365081</v>
      </c>
      <c r="Q15" s="122">
        <v>0.25972219462273716</v>
      </c>
      <c r="R15" s="122">
        <v>0.27395690050435578</v>
      </c>
      <c r="S15" s="42">
        <v>0.46237527564900327</v>
      </c>
      <c r="T15" s="42">
        <v>0.34678145673675242</v>
      </c>
      <c r="U15" s="42">
        <v>6.0941157478408274E-2</v>
      </c>
      <c r="V15" s="42">
        <v>0.11240397650248531</v>
      </c>
      <c r="W15" s="42">
        <v>0.11240397650248531</v>
      </c>
      <c r="X15" s="43">
        <v>8.4302982376863983E-2</v>
      </c>
      <c r="Y15" s="44">
        <v>18.717808219178082</v>
      </c>
      <c r="Z15" s="163">
        <v>99.66429324789874</v>
      </c>
      <c r="AA15" s="45">
        <v>29.841632653061225</v>
      </c>
      <c r="AB15" s="45">
        <v>0.2932330827067669</v>
      </c>
      <c r="AC15" s="45">
        <v>5.6917293233082704</v>
      </c>
      <c r="AD15" s="45">
        <v>121.6</v>
      </c>
      <c r="AE15" s="45">
        <v>3.65</v>
      </c>
      <c r="AF15" s="46">
        <v>38.200000000000003</v>
      </c>
      <c r="AG15" s="123">
        <v>9</v>
      </c>
      <c r="AH15" s="49">
        <v>8</v>
      </c>
      <c r="AI15" s="49">
        <v>9</v>
      </c>
      <c r="AJ15" s="49">
        <v>5</v>
      </c>
      <c r="AK15" s="49">
        <v>8</v>
      </c>
      <c r="AL15" s="49">
        <v>1</v>
      </c>
      <c r="AM15" s="49">
        <v>6</v>
      </c>
      <c r="AN15" s="49">
        <v>2</v>
      </c>
      <c r="AO15" s="49">
        <v>0</v>
      </c>
      <c r="AP15" s="124">
        <v>0</v>
      </c>
      <c r="AQ15" s="55">
        <v>1016</v>
      </c>
      <c r="AR15" s="56">
        <v>2346.4</v>
      </c>
      <c r="AS15" s="56">
        <v>26.599999999999998</v>
      </c>
      <c r="AT15" s="56">
        <v>26.599999999999998</v>
      </c>
      <c r="AU15" s="56">
        <v>191</v>
      </c>
      <c r="AV15" s="56">
        <v>44</v>
      </c>
      <c r="AW15" s="56">
        <v>5.3193717277486909</v>
      </c>
      <c r="AX15" s="56">
        <v>95.8</v>
      </c>
      <c r="AY15" s="56">
        <v>3.52</v>
      </c>
      <c r="AZ15" s="56">
        <v>34.4</v>
      </c>
      <c r="BA15" s="56">
        <v>205</v>
      </c>
      <c r="BB15" s="56">
        <v>3663.7999999999997</v>
      </c>
      <c r="BC15" s="56">
        <v>26</v>
      </c>
      <c r="BD15" s="56">
        <v>3</v>
      </c>
      <c r="BE15" s="58">
        <v>30.800000000000004</v>
      </c>
      <c r="BF15" s="55">
        <v>108</v>
      </c>
      <c r="BG15" s="56">
        <v>332.1</v>
      </c>
      <c r="BH15" s="56">
        <v>1</v>
      </c>
      <c r="BI15" s="56"/>
      <c r="BJ15" s="56">
        <v>19</v>
      </c>
      <c r="BK15" s="56">
        <v>2</v>
      </c>
      <c r="BL15" s="56">
        <v>5.6842105263157894</v>
      </c>
      <c r="BM15" s="56">
        <v>49.6</v>
      </c>
      <c r="BN15" s="56">
        <v>2.58</v>
      </c>
      <c r="BO15" s="56">
        <v>31.5</v>
      </c>
      <c r="BP15" s="56">
        <v>52</v>
      </c>
      <c r="BQ15" s="56">
        <v>725.7</v>
      </c>
      <c r="BR15" s="56">
        <v>7</v>
      </c>
      <c r="BS15" s="56">
        <v>2</v>
      </c>
      <c r="BT15" s="58">
        <v>5.0999999999999996</v>
      </c>
      <c r="BU15" s="55">
        <v>569</v>
      </c>
      <c r="BV15" s="56">
        <v>1118.7</v>
      </c>
      <c r="BW15" s="56">
        <v>1</v>
      </c>
      <c r="BX15" s="56">
        <v>11.700000000000001</v>
      </c>
      <c r="BY15" s="56">
        <v>119</v>
      </c>
      <c r="BZ15" s="56">
        <v>36</v>
      </c>
      <c r="CA15" s="56">
        <v>4.7815126050420167</v>
      </c>
      <c r="CB15" s="56">
        <v>111.7</v>
      </c>
      <c r="CC15" s="56">
        <v>3.54</v>
      </c>
      <c r="CD15" s="56">
        <v>25.1</v>
      </c>
      <c r="CE15" s="56">
        <v>169</v>
      </c>
      <c r="CF15" s="56">
        <v>15.299999999999999</v>
      </c>
      <c r="CG15" s="56">
        <v>14</v>
      </c>
      <c r="CH15" s="56">
        <v>0</v>
      </c>
      <c r="CI15" s="58">
        <v>15.299999999999999</v>
      </c>
      <c r="CJ15" s="55">
        <v>1156</v>
      </c>
      <c r="CK15" s="56">
        <v>2554.5</v>
      </c>
      <c r="CL15" s="56">
        <v>10</v>
      </c>
      <c r="CM15" s="56">
        <v>24.7</v>
      </c>
      <c r="CN15" s="56">
        <v>221</v>
      </c>
      <c r="CO15" s="56">
        <v>70</v>
      </c>
      <c r="CP15" s="56">
        <v>5.2307692307692308</v>
      </c>
      <c r="CQ15" s="56">
        <v>114.8</v>
      </c>
      <c r="CR15" s="56">
        <v>3.43</v>
      </c>
      <c r="CS15" s="56">
        <v>31.9</v>
      </c>
      <c r="CT15" s="56">
        <v>151</v>
      </c>
      <c r="CU15" s="56">
        <v>2477.7999999999997</v>
      </c>
      <c r="CV15" s="56">
        <v>24</v>
      </c>
      <c r="CW15" s="56">
        <v>3</v>
      </c>
      <c r="CX15" s="58">
        <v>18.2</v>
      </c>
      <c r="CY15" s="55">
        <v>757</v>
      </c>
      <c r="CZ15" s="56">
        <v>1719.2</v>
      </c>
      <c r="DA15" s="56">
        <v>7</v>
      </c>
      <c r="DB15" s="56">
        <v>19.2</v>
      </c>
      <c r="DC15" s="56">
        <v>133</v>
      </c>
      <c r="DD15" s="56">
        <v>39</v>
      </c>
      <c r="DE15" s="56">
        <v>5.6917293233082704</v>
      </c>
      <c r="DF15" s="56">
        <v>121.6</v>
      </c>
      <c r="DG15" s="57">
        <v>3.65</v>
      </c>
      <c r="DH15" s="56">
        <v>38.200000000000003</v>
      </c>
      <c r="DI15" s="56">
        <v>199</v>
      </c>
      <c r="DJ15" s="56">
        <v>1770.4</v>
      </c>
      <c r="DK15" s="56">
        <v>17</v>
      </c>
      <c r="DL15" s="56">
        <v>0</v>
      </c>
      <c r="DM15" s="58">
        <v>11.2</v>
      </c>
      <c r="DO15" s="42"/>
    </row>
    <row r="16" spans="1:123" x14ac:dyDescent="0.2">
      <c r="A16" s="33">
        <v>14</v>
      </c>
      <c r="B16" s="34" t="s">
        <v>285</v>
      </c>
      <c r="C16" s="116">
        <v>6.5666666666666664</v>
      </c>
      <c r="D16" s="117" t="s">
        <v>468</v>
      </c>
      <c r="E16" s="37">
        <v>5</v>
      </c>
      <c r="F16" s="118">
        <v>36840</v>
      </c>
      <c r="G16" s="119">
        <v>24.473972602739725</v>
      </c>
      <c r="H16" s="39" t="s">
        <v>443</v>
      </c>
      <c r="I16" s="119">
        <v>23.476712328767125</v>
      </c>
      <c r="J16" s="120">
        <v>70</v>
      </c>
      <c r="K16" s="120">
        <v>210</v>
      </c>
      <c r="L16" s="120">
        <v>4.51</v>
      </c>
      <c r="M16" s="40">
        <v>0</v>
      </c>
      <c r="N16" s="121">
        <v>5.5966296311593895E-2</v>
      </c>
      <c r="O16" s="122">
        <v>0.13806172171088252</v>
      </c>
      <c r="P16" s="122">
        <v>0.41184573002754821</v>
      </c>
      <c r="Q16" s="122">
        <v>0.22181109645928873</v>
      </c>
      <c r="R16" s="122">
        <v>0.13750000000000001</v>
      </c>
      <c r="S16" s="42">
        <v>0.27467286501377408</v>
      </c>
      <c r="T16" s="42">
        <v>0.23347193526170795</v>
      </c>
      <c r="U16" s="42">
        <v>9.9645957058017376E-2</v>
      </c>
      <c r="V16" s="42">
        <v>0.10022705157314304</v>
      </c>
      <c r="W16" s="42">
        <v>0.10022705157314304</v>
      </c>
      <c r="X16" s="43">
        <v>8.5192993837171591E-2</v>
      </c>
      <c r="Y16" s="44">
        <v>20.81917808219178</v>
      </c>
      <c r="Z16" s="163">
        <v>101.51801629838111</v>
      </c>
      <c r="AA16" s="45">
        <v>30.12857142857143</v>
      </c>
      <c r="AB16" s="45">
        <v>0.34285714285714286</v>
      </c>
      <c r="AC16" s="45">
        <v>7.0090090090090094</v>
      </c>
      <c r="AD16" s="45">
        <v>204</v>
      </c>
      <c r="AE16" s="45">
        <v>4.66</v>
      </c>
      <c r="AF16" s="46">
        <v>46.3</v>
      </c>
      <c r="AG16" s="123">
        <v>5</v>
      </c>
      <c r="AH16" s="49">
        <v>8</v>
      </c>
      <c r="AI16" s="49">
        <v>3</v>
      </c>
      <c r="AJ16" s="49">
        <v>6</v>
      </c>
      <c r="AK16" s="49">
        <v>9</v>
      </c>
      <c r="AL16" s="49">
        <v>6</v>
      </c>
      <c r="AM16" s="49">
        <v>9</v>
      </c>
      <c r="AN16" s="49">
        <v>7</v>
      </c>
      <c r="AO16" s="49">
        <v>0</v>
      </c>
      <c r="AP16" s="124">
        <v>0</v>
      </c>
      <c r="AQ16" s="55">
        <v>106</v>
      </c>
      <c r="AR16" s="56">
        <v>1915.1</v>
      </c>
      <c r="AS16" s="56">
        <v>17.600000000000001</v>
      </c>
      <c r="AT16" s="56">
        <v>17.600000000000001</v>
      </c>
      <c r="AU16" s="56">
        <v>31</v>
      </c>
      <c r="AV16" s="56">
        <v>2</v>
      </c>
      <c r="AW16" s="56">
        <v>3.4193548387096775</v>
      </c>
      <c r="AX16" s="56">
        <v>18.2</v>
      </c>
      <c r="AY16" s="56">
        <v>2.23</v>
      </c>
      <c r="AZ16" s="56">
        <v>16</v>
      </c>
      <c r="BA16" s="56">
        <v>165</v>
      </c>
      <c r="BB16" s="56">
        <v>2927.1000000000004</v>
      </c>
      <c r="BC16" s="56">
        <v>18</v>
      </c>
      <c r="BD16" s="56">
        <v>0</v>
      </c>
      <c r="BE16" s="58">
        <v>20.9</v>
      </c>
      <c r="BF16" s="55">
        <v>222</v>
      </c>
      <c r="BG16" s="56">
        <v>782</v>
      </c>
      <c r="BH16" s="56">
        <v>3</v>
      </c>
      <c r="BI16" s="56"/>
      <c r="BJ16" s="56">
        <v>31</v>
      </c>
      <c r="BK16" s="56">
        <v>11</v>
      </c>
      <c r="BL16" s="56">
        <v>7.161290322580645</v>
      </c>
      <c r="BM16" s="56">
        <v>175.3</v>
      </c>
      <c r="BN16" s="56">
        <v>5.26</v>
      </c>
      <c r="BO16" s="56">
        <v>57.2</v>
      </c>
      <c r="BP16" s="56">
        <v>33</v>
      </c>
      <c r="BQ16" s="56">
        <v>1065</v>
      </c>
      <c r="BR16" s="56">
        <v>8</v>
      </c>
      <c r="BS16" s="56">
        <v>0</v>
      </c>
      <c r="BT16" s="58">
        <v>6</v>
      </c>
      <c r="BU16" s="55">
        <v>301</v>
      </c>
      <c r="BV16" s="56">
        <v>1441</v>
      </c>
      <c r="BW16" s="56">
        <v>2</v>
      </c>
      <c r="BX16" s="56">
        <v>5.5</v>
      </c>
      <c r="BY16" s="56">
        <v>92</v>
      </c>
      <c r="BZ16" s="56">
        <v>18</v>
      </c>
      <c r="CA16" s="56">
        <v>3.2717391304347827</v>
      </c>
      <c r="CB16" s="56">
        <v>53</v>
      </c>
      <c r="CC16" s="56">
        <v>2.2799999999999998</v>
      </c>
      <c r="CD16" s="56">
        <v>5.3</v>
      </c>
      <c r="CE16" s="56">
        <v>297</v>
      </c>
      <c r="CF16" s="56">
        <v>11</v>
      </c>
      <c r="CG16" s="56">
        <v>33</v>
      </c>
      <c r="CH16" s="56">
        <v>4</v>
      </c>
      <c r="CI16" s="58">
        <v>11</v>
      </c>
      <c r="CJ16" s="55">
        <v>778</v>
      </c>
      <c r="CK16" s="56">
        <v>1578.5</v>
      </c>
      <c r="CL16" s="56">
        <v>8</v>
      </c>
      <c r="CM16" s="56">
        <v>17.600000000000001</v>
      </c>
      <c r="CN16" s="56">
        <v>111</v>
      </c>
      <c r="CO16" s="56">
        <v>43</v>
      </c>
      <c r="CP16" s="56">
        <v>7.0090090090090094</v>
      </c>
      <c r="CQ16" s="56">
        <v>204</v>
      </c>
      <c r="CR16" s="56">
        <v>4.66</v>
      </c>
      <c r="CS16" s="56">
        <v>46.3</v>
      </c>
      <c r="CT16" s="56">
        <v>349</v>
      </c>
      <c r="CU16" s="56">
        <v>3502.3999999999996</v>
      </c>
      <c r="CV16" s="56">
        <v>36</v>
      </c>
      <c r="CW16" s="56">
        <v>3</v>
      </c>
      <c r="CX16" s="58">
        <v>24.200000000000003</v>
      </c>
      <c r="CY16" s="55">
        <v>307</v>
      </c>
      <c r="CZ16" s="56">
        <v>1397</v>
      </c>
      <c r="DA16" s="56">
        <v>3</v>
      </c>
      <c r="DB16" s="56">
        <v>13</v>
      </c>
      <c r="DC16" s="56">
        <v>70</v>
      </c>
      <c r="DD16" s="56">
        <v>24</v>
      </c>
      <c r="DE16" s="56">
        <v>4.3857142857142861</v>
      </c>
      <c r="DF16" s="56">
        <v>115.9</v>
      </c>
      <c r="DG16" s="57">
        <v>3.44</v>
      </c>
      <c r="DH16" s="56">
        <v>20.5</v>
      </c>
      <c r="DI16" s="56">
        <v>309</v>
      </c>
      <c r="DJ16" s="56">
        <v>3083</v>
      </c>
      <c r="DK16" s="56">
        <v>28</v>
      </c>
      <c r="DL16" s="56">
        <v>5</v>
      </c>
      <c r="DM16" s="58">
        <v>28</v>
      </c>
      <c r="DO16" s="42"/>
    </row>
    <row r="17" spans="1:117" x14ac:dyDescent="0.2">
      <c r="A17" s="33">
        <v>15</v>
      </c>
      <c r="B17" s="34" t="s">
        <v>294</v>
      </c>
      <c r="C17" s="116">
        <v>6.1277777777777782</v>
      </c>
      <c r="D17" s="117" t="s">
        <v>483</v>
      </c>
      <c r="E17" s="37">
        <v>11</v>
      </c>
      <c r="F17" s="118">
        <v>37308</v>
      </c>
      <c r="G17" s="119">
        <v>23.19178082191781</v>
      </c>
      <c r="H17" s="39" t="s">
        <v>395</v>
      </c>
      <c r="I17" s="119">
        <v>22.194520547945206</v>
      </c>
      <c r="J17" s="120">
        <v>72</v>
      </c>
      <c r="K17" s="120">
        <v>218</v>
      </c>
      <c r="L17" s="120">
        <v>4.57</v>
      </c>
      <c r="M17" s="40">
        <v>173</v>
      </c>
      <c r="N17" s="121">
        <v>0</v>
      </c>
      <c r="O17" s="122">
        <v>0.22110792741165233</v>
      </c>
      <c r="P17" s="122">
        <v>0.22953452082645379</v>
      </c>
      <c r="Q17" s="122">
        <v>0.28918635011988703</v>
      </c>
      <c r="R17" s="122">
        <v>0.25764825286356385</v>
      </c>
      <c r="S17" s="42">
        <v>0.27341730149172544</v>
      </c>
      <c r="T17" s="42">
        <v>0.15037951582044901</v>
      </c>
      <c r="U17" s="42">
        <v>6.1785714285714284E-2</v>
      </c>
      <c r="V17" s="42">
        <v>5.9705970597059704E-2</v>
      </c>
      <c r="W17" s="42">
        <v>6.0745842441386991E-2</v>
      </c>
      <c r="X17" s="43">
        <v>3.3410213342762847E-2</v>
      </c>
      <c r="Y17" s="44">
        <v>18.539726027397261</v>
      </c>
      <c r="Z17" s="163">
        <v>99.958950799948568</v>
      </c>
      <c r="AA17" s="45">
        <v>29.562885802469136</v>
      </c>
      <c r="AB17" s="45">
        <v>0.33898305084745761</v>
      </c>
      <c r="AC17" s="45">
        <v>6.7</v>
      </c>
      <c r="AD17" s="45">
        <v>139.30000000000001</v>
      </c>
      <c r="AE17" s="45">
        <v>3.97</v>
      </c>
      <c r="AF17" s="46">
        <v>38.5</v>
      </c>
      <c r="AG17" s="123">
        <v>2</v>
      </c>
      <c r="AH17" s="49">
        <v>3</v>
      </c>
      <c r="AI17" s="49">
        <v>9</v>
      </c>
      <c r="AJ17" s="49">
        <v>5</v>
      </c>
      <c r="AK17" s="49">
        <v>9</v>
      </c>
      <c r="AL17" s="49">
        <v>5</v>
      </c>
      <c r="AM17" s="49">
        <v>7</v>
      </c>
      <c r="AN17" s="49">
        <v>4</v>
      </c>
      <c r="AO17" s="49">
        <v>3</v>
      </c>
      <c r="AP17" s="124">
        <v>0</v>
      </c>
      <c r="AQ17" s="55"/>
      <c r="AR17" s="56">
        <v>1</v>
      </c>
      <c r="AS17" s="56"/>
      <c r="AT17" s="56"/>
      <c r="AU17" s="56"/>
      <c r="AV17" s="56"/>
      <c r="AW17" s="57"/>
      <c r="AX17" s="56"/>
      <c r="AY17" s="56"/>
      <c r="AZ17" s="56"/>
      <c r="BA17" s="56"/>
      <c r="BB17" s="56">
        <v>1</v>
      </c>
      <c r="BC17" s="56"/>
      <c r="BD17" s="56"/>
      <c r="BE17" s="58"/>
      <c r="BF17" s="55">
        <v>819</v>
      </c>
      <c r="BG17" s="56">
        <v>2474</v>
      </c>
      <c r="BH17" s="56">
        <v>10</v>
      </c>
      <c r="BI17" s="56">
        <v>0</v>
      </c>
      <c r="BJ17" s="56">
        <v>96</v>
      </c>
      <c r="BK17" s="56">
        <v>23</v>
      </c>
      <c r="BL17" s="57">
        <v>8.5</v>
      </c>
      <c r="BM17" s="56">
        <v>135.9</v>
      </c>
      <c r="BN17" s="56">
        <v>5.83</v>
      </c>
      <c r="BO17" s="56">
        <v>50.3</v>
      </c>
      <c r="BP17" s="56">
        <v>107</v>
      </c>
      <c r="BQ17" s="56">
        <v>1714</v>
      </c>
      <c r="BR17" s="56">
        <v>7</v>
      </c>
      <c r="BS17" s="56">
        <v>0</v>
      </c>
      <c r="BT17" s="58">
        <v>0</v>
      </c>
      <c r="BU17" s="55">
        <v>701</v>
      </c>
      <c r="BV17" s="56">
        <v>1486.33</v>
      </c>
      <c r="BW17" s="56">
        <v>7</v>
      </c>
      <c r="BX17" s="56">
        <v>0</v>
      </c>
      <c r="BY17" s="56">
        <v>95</v>
      </c>
      <c r="BZ17" s="56">
        <v>23</v>
      </c>
      <c r="CA17" s="57">
        <v>7.4</v>
      </c>
      <c r="CB17" s="56">
        <v>151.4</v>
      </c>
      <c r="CC17" s="56">
        <v>4.74</v>
      </c>
      <c r="CD17" s="56">
        <v>51.5</v>
      </c>
      <c r="CE17" s="56">
        <v>8</v>
      </c>
      <c r="CF17" s="56">
        <v>1602.53</v>
      </c>
      <c r="CG17" s="56">
        <v>2</v>
      </c>
      <c r="CH17" s="56">
        <v>0</v>
      </c>
      <c r="CI17" s="58">
        <v>0</v>
      </c>
      <c r="CJ17" s="55">
        <v>1454</v>
      </c>
      <c r="CK17" s="56">
        <v>2826.13</v>
      </c>
      <c r="CL17" s="56">
        <v>15</v>
      </c>
      <c r="CM17" s="56">
        <v>0</v>
      </c>
      <c r="CN17" s="56">
        <v>250</v>
      </c>
      <c r="CO17" s="56">
        <v>71</v>
      </c>
      <c r="CP17" s="57">
        <v>5.8</v>
      </c>
      <c r="CQ17" s="56">
        <v>106.6</v>
      </c>
      <c r="CR17" s="57">
        <v>3.75</v>
      </c>
      <c r="CS17" s="56">
        <v>33.200000000000003</v>
      </c>
      <c r="CT17" s="56">
        <v>173</v>
      </c>
      <c r="CU17" s="56">
        <v>2800</v>
      </c>
      <c r="CV17" s="56">
        <v>21</v>
      </c>
      <c r="CW17" s="56">
        <v>0</v>
      </c>
      <c r="CX17" s="58">
        <v>0</v>
      </c>
      <c r="CY17" s="55">
        <v>1578</v>
      </c>
      <c r="CZ17" s="56">
        <v>3564</v>
      </c>
      <c r="DA17" s="56">
        <v>18</v>
      </c>
      <c r="DB17" s="56">
        <v>0</v>
      </c>
      <c r="DC17" s="56">
        <v>236</v>
      </c>
      <c r="DD17" s="56">
        <v>80</v>
      </c>
      <c r="DE17" s="56">
        <v>6.7</v>
      </c>
      <c r="DF17" s="56">
        <v>139.30000000000001</v>
      </c>
      <c r="DG17" s="57">
        <v>3.97</v>
      </c>
      <c r="DH17" s="56">
        <v>38.5</v>
      </c>
      <c r="DI17" s="56">
        <v>199</v>
      </c>
      <c r="DJ17" s="56">
        <v>3333</v>
      </c>
      <c r="DK17" s="56">
        <v>23</v>
      </c>
      <c r="DL17" s="56">
        <v>1</v>
      </c>
      <c r="DM17" s="58">
        <v>0</v>
      </c>
    </row>
    <row r="18" spans="1:117" x14ac:dyDescent="0.2">
      <c r="A18" s="33">
        <v>16</v>
      </c>
      <c r="B18" s="34" t="s">
        <v>295</v>
      </c>
      <c r="C18" s="116">
        <v>6.072222222222222</v>
      </c>
      <c r="D18" s="117" t="s">
        <v>434</v>
      </c>
      <c r="E18" s="37">
        <v>1</v>
      </c>
      <c r="F18" s="118">
        <v>37432</v>
      </c>
      <c r="G18" s="119">
        <v>22.852054794520548</v>
      </c>
      <c r="H18" s="39" t="s">
        <v>395</v>
      </c>
      <c r="I18" s="119">
        <v>21.854794520547944</v>
      </c>
      <c r="J18" s="120">
        <v>70</v>
      </c>
      <c r="K18" s="120">
        <v>221</v>
      </c>
      <c r="L18" s="120">
        <v>4.55</v>
      </c>
      <c r="M18" s="40">
        <v>186</v>
      </c>
      <c r="N18" s="121">
        <v>0</v>
      </c>
      <c r="O18" s="122">
        <v>0.11581764488741234</v>
      </c>
      <c r="P18" s="122">
        <v>0.1179602703256195</v>
      </c>
      <c r="Q18" s="122">
        <v>0.13304305757135945</v>
      </c>
      <c r="R18" s="122">
        <v>0.2010178117048346</v>
      </c>
      <c r="S18" s="42">
        <v>0.2010178117048346</v>
      </c>
      <c r="T18" s="42">
        <v>0.2010178117048346</v>
      </c>
      <c r="U18" s="42">
        <v>4.7547479163820197E-2</v>
      </c>
      <c r="V18" s="42">
        <v>4.8513192796314386E-2</v>
      </c>
      <c r="W18" s="42">
        <v>4.8513192796314386E-2</v>
      </c>
      <c r="X18" s="43">
        <v>4.8513192796314386E-2</v>
      </c>
      <c r="Y18" s="44">
        <v>21.208219178082192</v>
      </c>
      <c r="Z18" s="163">
        <v>103.12802073631514</v>
      </c>
      <c r="AA18" s="45">
        <v>31.70673469387755</v>
      </c>
      <c r="AB18" s="45">
        <v>0.27071823204419887</v>
      </c>
      <c r="AC18" s="45">
        <v>5.8648648648648649</v>
      </c>
      <c r="AD18" s="45">
        <v>87.2</v>
      </c>
      <c r="AE18" s="45">
        <v>3.5</v>
      </c>
      <c r="AF18" s="46">
        <v>34.700000000000003</v>
      </c>
      <c r="AG18" s="123">
        <v>4</v>
      </c>
      <c r="AH18" s="49">
        <v>5</v>
      </c>
      <c r="AI18" s="49">
        <v>2</v>
      </c>
      <c r="AJ18" s="49">
        <v>6</v>
      </c>
      <c r="AK18" s="49">
        <v>7</v>
      </c>
      <c r="AL18" s="49">
        <v>2</v>
      </c>
      <c r="AM18" s="49">
        <v>3</v>
      </c>
      <c r="AN18" s="49">
        <v>2</v>
      </c>
      <c r="AO18" s="49">
        <v>2</v>
      </c>
      <c r="AP18" s="124">
        <v>1</v>
      </c>
      <c r="AQ18" s="55"/>
      <c r="AR18" s="56">
        <v>1</v>
      </c>
      <c r="AS18" s="56"/>
      <c r="AT18" s="56"/>
      <c r="AU18" s="56"/>
      <c r="AV18" s="56"/>
      <c r="AW18" s="57"/>
      <c r="AX18" s="56"/>
      <c r="AY18" s="56"/>
      <c r="AZ18" s="56"/>
      <c r="BA18" s="56"/>
      <c r="BB18" s="56">
        <v>1</v>
      </c>
      <c r="BC18" s="56"/>
      <c r="BD18" s="56"/>
      <c r="BE18" s="58"/>
      <c r="BF18" s="55">
        <v>250</v>
      </c>
      <c r="BG18" s="56">
        <v>734.4</v>
      </c>
      <c r="BH18" s="56">
        <v>2</v>
      </c>
      <c r="BI18" s="56">
        <v>11.2</v>
      </c>
      <c r="BJ18" s="56">
        <v>24</v>
      </c>
      <c r="BK18" s="56">
        <v>6</v>
      </c>
      <c r="BL18" s="57">
        <v>10.416666666666666</v>
      </c>
      <c r="BM18" s="56">
        <v>180</v>
      </c>
      <c r="BN18" s="56">
        <v>7.5</v>
      </c>
      <c r="BO18" s="56">
        <v>65.2</v>
      </c>
      <c r="BP18" s="56">
        <v>1</v>
      </c>
      <c r="BQ18" s="56">
        <v>1432.8</v>
      </c>
      <c r="BR18" s="56">
        <v>1</v>
      </c>
      <c r="BS18" s="56">
        <v>0</v>
      </c>
      <c r="BT18" s="58">
        <v>12.8</v>
      </c>
      <c r="BU18" s="55">
        <v>191</v>
      </c>
      <c r="BV18" s="56">
        <v>750.5</v>
      </c>
      <c r="BW18" s="56">
        <v>1</v>
      </c>
      <c r="BX18" s="56">
        <v>7</v>
      </c>
      <c r="BY18" s="56">
        <v>40</v>
      </c>
      <c r="BZ18" s="56">
        <v>15</v>
      </c>
      <c r="CA18" s="57">
        <v>4.7750000000000004</v>
      </c>
      <c r="CB18" s="56">
        <v>127.1</v>
      </c>
      <c r="CC18" s="56">
        <v>3.03</v>
      </c>
      <c r="CD18" s="56">
        <v>35.1</v>
      </c>
      <c r="CE18" s="56">
        <v>97</v>
      </c>
      <c r="CF18" s="56">
        <v>1691</v>
      </c>
      <c r="CG18" s="56">
        <v>10</v>
      </c>
      <c r="CH18" s="56">
        <v>3</v>
      </c>
      <c r="CI18" s="58">
        <v>16</v>
      </c>
      <c r="CJ18" s="55">
        <v>651</v>
      </c>
      <c r="CK18" s="56">
        <v>2541.5</v>
      </c>
      <c r="CL18" s="56">
        <v>7</v>
      </c>
      <c r="CM18" s="56">
        <v>26</v>
      </c>
      <c r="CN18" s="56">
        <v>111</v>
      </c>
      <c r="CO18" s="56">
        <v>31</v>
      </c>
      <c r="CP18" s="57">
        <v>5.8648648648648649</v>
      </c>
      <c r="CQ18" s="56">
        <v>86.7</v>
      </c>
      <c r="CR18" s="57">
        <v>3.5</v>
      </c>
      <c r="CS18" s="56">
        <v>34.700000000000003</v>
      </c>
      <c r="CT18" s="56">
        <v>174</v>
      </c>
      <c r="CU18" s="56">
        <v>3659.5</v>
      </c>
      <c r="CV18" s="56">
        <v>14</v>
      </c>
      <c r="CW18" s="56">
        <v>3</v>
      </c>
      <c r="CX18" s="58">
        <v>36.4</v>
      </c>
      <c r="CY18" s="55">
        <v>888</v>
      </c>
      <c r="CZ18" s="56">
        <v>2243.7999999999997</v>
      </c>
      <c r="DA18" s="56">
        <v>8</v>
      </c>
      <c r="DB18" s="56">
        <v>29.9</v>
      </c>
      <c r="DC18" s="56">
        <v>181</v>
      </c>
      <c r="DD18" s="56">
        <v>49</v>
      </c>
      <c r="DE18" s="56">
        <v>4.9000000000000004</v>
      </c>
      <c r="DF18" s="56">
        <v>87.2</v>
      </c>
      <c r="DG18" s="57">
        <v>3.21</v>
      </c>
      <c r="DH18" s="56">
        <v>32.9</v>
      </c>
      <c r="DI18" s="56">
        <v>139</v>
      </c>
      <c r="DJ18" s="56">
        <v>2865.2000000000003</v>
      </c>
      <c r="DK18" s="56">
        <v>14</v>
      </c>
      <c r="DL18" s="56">
        <v>0</v>
      </c>
      <c r="DM18" s="58">
        <v>20.8</v>
      </c>
    </row>
    <row r="19" spans="1:117" x14ac:dyDescent="0.2">
      <c r="A19" s="33">
        <v>17</v>
      </c>
      <c r="B19" s="34" t="s">
        <v>297</v>
      </c>
      <c r="C19" s="116">
        <v>5.9499999999999993</v>
      </c>
      <c r="D19" s="117" t="s">
        <v>402</v>
      </c>
      <c r="E19" s="37">
        <v>3</v>
      </c>
      <c r="F19" s="118">
        <v>36572</v>
      </c>
      <c r="G19" s="119">
        <v>25.208219178082192</v>
      </c>
      <c r="H19" s="39" t="s">
        <v>443</v>
      </c>
      <c r="I19" s="119">
        <v>24.210958904109589</v>
      </c>
      <c r="J19" s="120">
        <v>68</v>
      </c>
      <c r="K19" s="120">
        <v>191</v>
      </c>
      <c r="L19" s="120">
        <v>4.42</v>
      </c>
      <c r="M19" s="40">
        <v>167</v>
      </c>
      <c r="N19" s="121">
        <v>6.2145233900959093E-2</v>
      </c>
      <c r="O19" s="122">
        <v>0</v>
      </c>
      <c r="P19" s="122">
        <v>0.1707361023515632</v>
      </c>
      <c r="Q19" s="122">
        <v>5.4612519696318577E-2</v>
      </c>
      <c r="R19" s="122">
        <v>3.3158813263525308E-2</v>
      </c>
      <c r="S19" s="42">
        <v>0.10194745780754425</v>
      </c>
      <c r="T19" s="42">
        <v>9.1752712026789821E-2</v>
      </c>
      <c r="U19" s="42">
        <v>6.9785227200305902E-2</v>
      </c>
      <c r="V19" s="42">
        <v>1.6142050040355124E-2</v>
      </c>
      <c r="W19" s="42">
        <v>4.2963638620330515E-2</v>
      </c>
      <c r="X19" s="43">
        <v>3.8667274758297461E-2</v>
      </c>
      <c r="Y19" s="44">
        <v>21.553424657534247</v>
      </c>
      <c r="Z19" s="163">
        <v>100.08621957253737</v>
      </c>
      <c r="AA19" s="45">
        <v>29.038278546712803</v>
      </c>
      <c r="AB19" s="45">
        <v>0.5</v>
      </c>
      <c r="AC19" s="45">
        <v>11.166666666666666</v>
      </c>
      <c r="AD19" s="45">
        <v>197.1</v>
      </c>
      <c r="AE19" s="45">
        <v>3.58</v>
      </c>
      <c r="AF19" s="46">
        <v>59.7</v>
      </c>
      <c r="AG19" s="123">
        <v>0</v>
      </c>
      <c r="AH19" s="49">
        <v>4</v>
      </c>
      <c r="AI19" s="49">
        <v>2</v>
      </c>
      <c r="AJ19" s="49">
        <v>5</v>
      </c>
      <c r="AK19" s="49">
        <v>10</v>
      </c>
      <c r="AL19" s="49">
        <v>10</v>
      </c>
      <c r="AM19" s="49">
        <v>9</v>
      </c>
      <c r="AN19" s="49">
        <v>2</v>
      </c>
      <c r="AO19" s="49">
        <v>3</v>
      </c>
      <c r="AP19" s="124">
        <v>0</v>
      </c>
      <c r="AQ19" s="55">
        <v>254</v>
      </c>
      <c r="AR19" s="56">
        <v>1349.6</v>
      </c>
      <c r="AS19" s="56">
        <v>16.8</v>
      </c>
      <c r="AT19" s="56">
        <v>16.8</v>
      </c>
      <c r="AU19" s="56">
        <v>39</v>
      </c>
      <c r="AV19" s="56">
        <v>6</v>
      </c>
      <c r="AW19" s="56">
        <v>6.5128205128205128</v>
      </c>
      <c r="AX19" s="56">
        <v>73.400000000000006</v>
      </c>
      <c r="AY19" s="56">
        <v>4.7699999999999996</v>
      </c>
      <c r="AZ19" s="56">
        <v>55.1</v>
      </c>
      <c r="BA19" s="56">
        <v>0</v>
      </c>
      <c r="BB19" s="56">
        <v>2737.6</v>
      </c>
      <c r="BC19" s="56">
        <v>0</v>
      </c>
      <c r="BD19" s="56">
        <v>0</v>
      </c>
      <c r="BE19" s="58">
        <v>30.4</v>
      </c>
      <c r="BF19" s="55"/>
      <c r="BG19" s="56">
        <v>1</v>
      </c>
      <c r="BH19" s="56"/>
      <c r="BI19" s="56"/>
      <c r="BJ19" s="56"/>
      <c r="BK19" s="56"/>
      <c r="BL19" s="56"/>
      <c r="BM19" s="56"/>
      <c r="BN19" s="56"/>
      <c r="BO19" s="56"/>
      <c r="BP19" s="56"/>
      <c r="BQ19" s="56">
        <v>1</v>
      </c>
      <c r="BR19" s="56"/>
      <c r="BS19" s="56"/>
      <c r="BT19" s="58">
        <v>0</v>
      </c>
      <c r="BU19" s="55">
        <v>322</v>
      </c>
      <c r="BV19" s="56">
        <v>2193.4</v>
      </c>
      <c r="BW19" s="56">
        <v>3</v>
      </c>
      <c r="BX19" s="56">
        <v>23.1</v>
      </c>
      <c r="BY19" s="56">
        <v>45</v>
      </c>
      <c r="BZ19" s="56">
        <v>16</v>
      </c>
      <c r="CA19" s="56">
        <v>7.1555555555555559</v>
      </c>
      <c r="CB19" s="56">
        <v>122.8</v>
      </c>
      <c r="CC19" s="56">
        <v>3.76</v>
      </c>
      <c r="CD19" s="56">
        <v>60.2</v>
      </c>
      <c r="CE19" s="56">
        <v>57</v>
      </c>
      <c r="CF19" s="56">
        <v>26.4</v>
      </c>
      <c r="CG19" s="56">
        <v>7</v>
      </c>
      <c r="CH19" s="56">
        <v>0</v>
      </c>
      <c r="CI19" s="58">
        <v>26.4</v>
      </c>
      <c r="CJ19" s="55">
        <v>86</v>
      </c>
      <c r="CK19" s="56">
        <v>2446.6</v>
      </c>
      <c r="CL19" s="56">
        <v>0</v>
      </c>
      <c r="CM19" s="56">
        <v>28.6</v>
      </c>
      <c r="CN19" s="56">
        <v>25</v>
      </c>
      <c r="CO19" s="56">
        <v>6</v>
      </c>
      <c r="CP19" s="56">
        <v>3.44</v>
      </c>
      <c r="CQ19" s="56">
        <v>54.8</v>
      </c>
      <c r="CR19" s="56">
        <v>2.2400000000000002</v>
      </c>
      <c r="CS19" s="56">
        <v>30.2</v>
      </c>
      <c r="CT19" s="56">
        <v>219</v>
      </c>
      <c r="CU19" s="56">
        <v>3138.2000000000003</v>
      </c>
      <c r="CV19" s="56">
        <v>20</v>
      </c>
      <c r="CW19" s="56">
        <v>3</v>
      </c>
      <c r="CX19" s="58">
        <v>22.099999999999998</v>
      </c>
      <c r="CY19" s="55">
        <v>134</v>
      </c>
      <c r="CZ19" s="56">
        <v>2260.8000000000002</v>
      </c>
      <c r="DA19" s="56">
        <v>3</v>
      </c>
      <c r="DB19" s="56">
        <v>25.200000000000003</v>
      </c>
      <c r="DC19" s="56">
        <v>12</v>
      </c>
      <c r="DD19" s="56">
        <v>6</v>
      </c>
      <c r="DE19" s="56">
        <v>11.166666666666666</v>
      </c>
      <c r="DF19" s="56">
        <v>197.1</v>
      </c>
      <c r="DG19" s="57">
        <v>3.58</v>
      </c>
      <c r="DH19" s="56">
        <v>59.7</v>
      </c>
      <c r="DI19" s="56">
        <v>56</v>
      </c>
      <c r="DJ19" s="56">
        <v>3469.2000000000003</v>
      </c>
      <c r="DK19" s="56">
        <v>8</v>
      </c>
      <c r="DL19" s="56">
        <v>0</v>
      </c>
      <c r="DM19" s="58">
        <v>21.6</v>
      </c>
    </row>
    <row r="20" spans="1:117" x14ac:dyDescent="0.2">
      <c r="A20" s="33">
        <v>18</v>
      </c>
      <c r="B20" s="34" t="s">
        <v>306</v>
      </c>
      <c r="C20" s="116">
        <v>5.6055555555555561</v>
      </c>
      <c r="D20" s="117" t="s">
        <v>450</v>
      </c>
      <c r="E20" s="37">
        <v>6</v>
      </c>
      <c r="F20" s="118">
        <v>36447</v>
      </c>
      <c r="G20" s="119">
        <v>25.550684931506851</v>
      </c>
      <c r="H20" s="39" t="s">
        <v>395</v>
      </c>
      <c r="I20" s="119">
        <v>24.553424657534247</v>
      </c>
      <c r="J20" s="120">
        <v>69</v>
      </c>
      <c r="K20" s="120">
        <v>195</v>
      </c>
      <c r="L20" s="120">
        <v>4.55</v>
      </c>
      <c r="M20" s="40">
        <v>0</v>
      </c>
      <c r="N20" s="121">
        <v>6.4462809917355368E-2</v>
      </c>
      <c r="O20" s="122">
        <v>0</v>
      </c>
      <c r="P20" s="122">
        <v>0.28564465025591029</v>
      </c>
      <c r="Q20" s="122">
        <v>0.33070022760744411</v>
      </c>
      <c r="R20" s="122">
        <v>0.2741380756647932</v>
      </c>
      <c r="S20" s="42">
        <v>0.30241915163611865</v>
      </c>
      <c r="T20" s="42">
        <v>0.22681436372708899</v>
      </c>
      <c r="U20" s="42">
        <v>0.11547513974698441</v>
      </c>
      <c r="V20" s="42">
        <v>0.12121972643995482</v>
      </c>
      <c r="W20" s="42">
        <v>0.12121972643995482</v>
      </c>
      <c r="X20" s="43">
        <v>9.0914794829966117E-2</v>
      </c>
      <c r="Y20" s="44">
        <v>21.895890410958906</v>
      </c>
      <c r="Z20" s="163">
        <v>90.995312414395713</v>
      </c>
      <c r="AA20" s="45">
        <v>28.793320730938877</v>
      </c>
      <c r="AB20" s="45">
        <v>0.26041666666666669</v>
      </c>
      <c r="AC20" s="45">
        <v>6</v>
      </c>
      <c r="AD20" s="45">
        <v>177.3</v>
      </c>
      <c r="AE20" s="45">
        <v>4.57</v>
      </c>
      <c r="AF20" s="46">
        <v>46.5</v>
      </c>
      <c r="AG20" s="123">
        <v>4</v>
      </c>
      <c r="AH20" s="49">
        <v>9</v>
      </c>
      <c r="AI20" s="49">
        <v>2</v>
      </c>
      <c r="AJ20" s="49">
        <v>2</v>
      </c>
      <c r="AK20" s="49">
        <v>7</v>
      </c>
      <c r="AL20" s="49">
        <v>3</v>
      </c>
      <c r="AM20" s="49">
        <v>8</v>
      </c>
      <c r="AN20" s="49">
        <v>7</v>
      </c>
      <c r="AO20" s="49">
        <v>0</v>
      </c>
      <c r="AP20" s="124">
        <v>0</v>
      </c>
      <c r="AQ20" s="55">
        <v>116</v>
      </c>
      <c r="AR20" s="56">
        <v>1084.5999999999999</v>
      </c>
      <c r="AS20" s="56">
        <v>1</v>
      </c>
      <c r="AT20" s="56">
        <v>14.3</v>
      </c>
      <c r="AU20" s="56">
        <v>25</v>
      </c>
      <c r="AV20" s="56">
        <v>13</v>
      </c>
      <c r="AW20" s="57">
        <v>4.6399999999999997</v>
      </c>
      <c r="AX20" s="56">
        <v>212.9</v>
      </c>
      <c r="AY20" s="56">
        <v>4.76</v>
      </c>
      <c r="AZ20" s="56">
        <v>31</v>
      </c>
      <c r="BA20" s="56">
        <v>79</v>
      </c>
      <c r="BB20" s="56">
        <v>1940.4</v>
      </c>
      <c r="BC20" s="56">
        <v>13</v>
      </c>
      <c r="BD20" s="56">
        <v>0</v>
      </c>
      <c r="BE20" s="58">
        <v>4.4000000000000004</v>
      </c>
      <c r="BF20" s="55"/>
      <c r="BG20" s="56">
        <v>1</v>
      </c>
      <c r="BH20" s="56"/>
      <c r="BI20" s="56"/>
      <c r="BJ20" s="56"/>
      <c r="BK20" s="56"/>
      <c r="BL20" s="57"/>
      <c r="BM20" s="56"/>
      <c r="BN20" s="56"/>
      <c r="BO20" s="56"/>
      <c r="BP20" s="56"/>
      <c r="BQ20" s="56">
        <v>1</v>
      </c>
      <c r="BR20" s="56"/>
      <c r="BS20" s="56"/>
      <c r="BT20" s="58"/>
      <c r="BU20" s="55">
        <v>1117</v>
      </c>
      <c r="BV20" s="56">
        <v>1740.1999999999998</v>
      </c>
      <c r="BW20" s="56">
        <v>8</v>
      </c>
      <c r="BX20" s="56">
        <v>1.7</v>
      </c>
      <c r="BY20" s="56">
        <v>215</v>
      </c>
      <c r="BZ20" s="56">
        <v>33</v>
      </c>
      <c r="CA20" s="57">
        <v>5.195348837209302</v>
      </c>
      <c r="CB20" s="56">
        <v>51.5</v>
      </c>
      <c r="CC20" s="56">
        <v>3.13</v>
      </c>
      <c r="CD20" s="56">
        <v>27.9</v>
      </c>
      <c r="CE20" s="56">
        <v>55</v>
      </c>
      <c r="CF20" s="56">
        <v>2362.8000000000002</v>
      </c>
      <c r="CG20" s="56">
        <v>10</v>
      </c>
      <c r="CH20" s="56">
        <v>1</v>
      </c>
      <c r="CI20" s="58">
        <v>13.2</v>
      </c>
      <c r="CJ20" s="55">
        <v>921</v>
      </c>
      <c r="CK20" s="56">
        <v>1015.3</v>
      </c>
      <c r="CL20" s="56">
        <v>5</v>
      </c>
      <c r="CM20" s="56">
        <v>7.6999999999999993</v>
      </c>
      <c r="CN20" s="56">
        <v>159</v>
      </c>
      <c r="CO20" s="56">
        <v>60</v>
      </c>
      <c r="CP20" s="57">
        <v>5.7924528301886795</v>
      </c>
      <c r="CQ20" s="56">
        <v>177.3</v>
      </c>
      <c r="CR20" s="57">
        <v>4.57</v>
      </c>
      <c r="CS20" s="56">
        <v>44.7</v>
      </c>
      <c r="CT20" s="56">
        <v>314</v>
      </c>
      <c r="CU20" s="56">
        <v>2719.2</v>
      </c>
      <c r="CV20" s="56">
        <v>37</v>
      </c>
      <c r="CW20" s="56">
        <v>2</v>
      </c>
      <c r="CX20" s="58">
        <v>17.600000000000001</v>
      </c>
      <c r="CY20" s="55">
        <v>1151</v>
      </c>
      <c r="CZ20" s="56">
        <v>1976</v>
      </c>
      <c r="DA20" s="56">
        <v>14</v>
      </c>
      <c r="DB20" s="56">
        <v>31.2</v>
      </c>
      <c r="DC20" s="56">
        <v>192</v>
      </c>
      <c r="DD20" s="56">
        <v>50</v>
      </c>
      <c r="DE20" s="56">
        <v>6</v>
      </c>
      <c r="DF20" s="56">
        <v>111.6</v>
      </c>
      <c r="DG20" s="57">
        <v>3.74</v>
      </c>
      <c r="DH20" s="56">
        <v>46.5</v>
      </c>
      <c r="DI20" s="56">
        <v>483</v>
      </c>
      <c r="DJ20" s="56">
        <v>3984.5</v>
      </c>
      <c r="DK20" s="56">
        <v>53</v>
      </c>
      <c r="DL20" s="56">
        <v>3</v>
      </c>
      <c r="DM20" s="58">
        <v>32.5</v>
      </c>
    </row>
    <row r="21" spans="1:117" ht="15.75" customHeight="1" x14ac:dyDescent="0.2">
      <c r="A21" s="33">
        <v>19</v>
      </c>
      <c r="B21" s="34" t="s">
        <v>307</v>
      </c>
      <c r="C21" s="116">
        <v>5.5222222222222221</v>
      </c>
      <c r="D21" s="117" t="s">
        <v>529</v>
      </c>
      <c r="E21" s="37">
        <v>6</v>
      </c>
      <c r="F21" s="118">
        <v>36938</v>
      </c>
      <c r="G21" s="119">
        <v>24.205479452054796</v>
      </c>
      <c r="H21" s="39" t="s">
        <v>395</v>
      </c>
      <c r="I21" s="119">
        <v>23.208219178082192</v>
      </c>
      <c r="J21" s="120">
        <v>71</v>
      </c>
      <c r="K21" s="120">
        <v>206</v>
      </c>
      <c r="L21" s="120">
        <v>4.4000000000000004</v>
      </c>
      <c r="M21" s="40">
        <v>165</v>
      </c>
      <c r="N21" s="121">
        <v>0</v>
      </c>
      <c r="O21" s="122">
        <v>2.811142346026067E-2</v>
      </c>
      <c r="P21" s="122">
        <v>0.29176557738606324</v>
      </c>
      <c r="Q21" s="122">
        <v>0.23707799279550976</v>
      </c>
      <c r="R21" s="122">
        <v>0.3100883310088331</v>
      </c>
      <c r="S21" s="42">
        <v>0.3100883310088331</v>
      </c>
      <c r="T21" s="42">
        <v>0.23256624825662481</v>
      </c>
      <c r="U21" s="42">
        <v>1.7361111111111112E-2</v>
      </c>
      <c r="V21" s="42">
        <v>7.6259946949602128E-2</v>
      </c>
      <c r="W21" s="42">
        <v>7.6259946949602128E-2</v>
      </c>
      <c r="X21" s="43">
        <v>5.7194960212201593E-2</v>
      </c>
      <c r="Y21" s="44">
        <v>20.550684931506851</v>
      </c>
      <c r="Z21" s="163">
        <v>109.92247797281604</v>
      </c>
      <c r="AA21" s="45">
        <v>28.728030152747472</v>
      </c>
      <c r="AB21" s="45">
        <v>0.13333333333333333</v>
      </c>
      <c r="AC21" s="45">
        <v>5.8085106382978724</v>
      </c>
      <c r="AD21" s="45">
        <v>110.5</v>
      </c>
      <c r="AE21" s="45">
        <v>4.51</v>
      </c>
      <c r="AF21" s="46">
        <v>47.5</v>
      </c>
      <c r="AG21" s="123">
        <v>5</v>
      </c>
      <c r="AH21" s="49">
        <v>6</v>
      </c>
      <c r="AI21" s="49">
        <v>3</v>
      </c>
      <c r="AJ21" s="49">
        <v>9</v>
      </c>
      <c r="AK21" s="49">
        <v>0</v>
      </c>
      <c r="AL21" s="49">
        <v>2</v>
      </c>
      <c r="AM21" s="49">
        <v>5</v>
      </c>
      <c r="AN21" s="49">
        <v>7</v>
      </c>
      <c r="AO21" s="49">
        <v>3</v>
      </c>
      <c r="AP21" s="124">
        <v>0</v>
      </c>
      <c r="AQ21" s="55"/>
      <c r="AR21" s="56">
        <v>1783</v>
      </c>
      <c r="AS21" s="56"/>
      <c r="AT21" s="56">
        <v>18</v>
      </c>
      <c r="AU21" s="56"/>
      <c r="AV21" s="56"/>
      <c r="AW21" s="57"/>
      <c r="AX21" s="56"/>
      <c r="AY21" s="56"/>
      <c r="AZ21" s="56"/>
      <c r="BA21" s="56"/>
      <c r="BB21" s="56">
        <v>2129</v>
      </c>
      <c r="BC21" s="56"/>
      <c r="BD21" s="56"/>
      <c r="BE21" s="58">
        <v>19</v>
      </c>
      <c r="BF21" s="55">
        <v>22</v>
      </c>
      <c r="BG21" s="56">
        <v>356.8</v>
      </c>
      <c r="BH21" s="56">
        <v>0</v>
      </c>
      <c r="BI21" s="56">
        <v>3.4</v>
      </c>
      <c r="BJ21" s="56">
        <v>5</v>
      </c>
      <c r="BK21" s="56">
        <v>1</v>
      </c>
      <c r="BL21" s="57">
        <v>4.4000000000000004</v>
      </c>
      <c r="BM21" s="56">
        <v>64</v>
      </c>
      <c r="BN21" s="56">
        <v>3.2</v>
      </c>
      <c r="BO21" s="56">
        <v>0</v>
      </c>
      <c r="BP21" s="56"/>
      <c r="BQ21" s="56">
        <v>425.8</v>
      </c>
      <c r="BR21" s="56"/>
      <c r="BS21" s="56"/>
      <c r="BT21" s="58">
        <v>3.8</v>
      </c>
      <c r="BU21" s="55">
        <v>1389</v>
      </c>
      <c r="BV21" s="56">
        <v>2109.9</v>
      </c>
      <c r="BW21" s="56">
        <v>23</v>
      </c>
      <c r="BX21" s="56">
        <v>37.699999999999996</v>
      </c>
      <c r="BY21" s="56">
        <v>250</v>
      </c>
      <c r="BZ21" s="56">
        <v>58</v>
      </c>
      <c r="CA21" s="57">
        <v>5.556</v>
      </c>
      <c r="CB21" s="56">
        <v>87.1</v>
      </c>
      <c r="CC21" s="56">
        <v>3.53</v>
      </c>
      <c r="CD21" s="56">
        <v>38.9</v>
      </c>
      <c r="CE21" s="56">
        <v>344</v>
      </c>
      <c r="CF21" s="56">
        <v>3829.8</v>
      </c>
      <c r="CG21" s="56">
        <v>46</v>
      </c>
      <c r="CH21" s="56">
        <v>1</v>
      </c>
      <c r="CI21" s="58">
        <v>18.2</v>
      </c>
      <c r="CJ21" s="55">
        <v>273</v>
      </c>
      <c r="CK21" s="56">
        <v>617.70000000000005</v>
      </c>
      <c r="CL21" s="56">
        <v>1</v>
      </c>
      <c r="CM21" s="56">
        <v>4.5</v>
      </c>
      <c r="CN21" s="56">
        <v>47</v>
      </c>
      <c r="CO21" s="56">
        <v>12</v>
      </c>
      <c r="CP21" s="57">
        <v>5.8085106382978724</v>
      </c>
      <c r="CQ21" s="56">
        <v>110.5</v>
      </c>
      <c r="CR21" s="57">
        <v>4.51</v>
      </c>
      <c r="CS21" s="56">
        <v>37</v>
      </c>
      <c r="CT21" s="56">
        <v>10</v>
      </c>
      <c r="CU21" s="56">
        <v>576</v>
      </c>
      <c r="CV21" s="56">
        <v>2</v>
      </c>
      <c r="CW21" s="56">
        <v>1</v>
      </c>
      <c r="CX21" s="58">
        <v>3.5999999999999996</v>
      </c>
      <c r="CY21" s="55">
        <v>1127</v>
      </c>
      <c r="CZ21" s="56">
        <v>1587.6000000000001</v>
      </c>
      <c r="DA21" s="56">
        <v>15</v>
      </c>
      <c r="DB21" s="56">
        <v>19.200000000000003</v>
      </c>
      <c r="DC21" s="56">
        <v>210</v>
      </c>
      <c r="DD21" s="56">
        <v>28</v>
      </c>
      <c r="DE21" s="56">
        <v>5.4</v>
      </c>
      <c r="DF21" s="56">
        <v>35.299999999999997</v>
      </c>
      <c r="DG21" s="57">
        <v>2.54</v>
      </c>
      <c r="DH21" s="56">
        <v>47.5</v>
      </c>
      <c r="DI21" s="56">
        <v>207</v>
      </c>
      <c r="DJ21" s="56">
        <v>2714.3999999999996</v>
      </c>
      <c r="DK21" s="56">
        <v>27</v>
      </c>
      <c r="DL21" s="56">
        <v>1</v>
      </c>
      <c r="DM21" s="58">
        <v>10.8</v>
      </c>
    </row>
    <row r="22" spans="1:117" ht="15.75" customHeight="1" x14ac:dyDescent="0.2">
      <c r="A22" s="33">
        <v>20</v>
      </c>
      <c r="B22" s="34" t="s">
        <v>308</v>
      </c>
      <c r="C22" s="116">
        <v>5.5166666666666666</v>
      </c>
      <c r="D22" s="117" t="s">
        <v>467</v>
      </c>
      <c r="E22" s="37">
        <v>5</v>
      </c>
      <c r="F22" s="118">
        <v>37550</v>
      </c>
      <c r="G22" s="119">
        <v>22.528767123287672</v>
      </c>
      <c r="H22" s="39" t="s">
        <v>385</v>
      </c>
      <c r="I22" s="119">
        <v>21.531506849315068</v>
      </c>
      <c r="J22" s="120">
        <v>73</v>
      </c>
      <c r="K22" s="120">
        <v>215</v>
      </c>
      <c r="L22" s="120">
        <v>4.55</v>
      </c>
      <c r="M22" s="40">
        <v>0</v>
      </c>
      <c r="N22" s="121">
        <v>0</v>
      </c>
      <c r="O22" s="122">
        <v>0</v>
      </c>
      <c r="P22" s="122">
        <v>0.1544727488151659</v>
      </c>
      <c r="Q22" s="122">
        <v>0.23882960263751518</v>
      </c>
      <c r="R22" s="122">
        <v>0.19667525169749475</v>
      </c>
      <c r="S22" s="42">
        <v>0.21775242716750498</v>
      </c>
      <c r="T22" s="42">
        <v>0.18508956309237923</v>
      </c>
      <c r="U22" s="42">
        <v>6.0539752005835154E-2</v>
      </c>
      <c r="V22" s="42">
        <v>5.9264107038976159E-2</v>
      </c>
      <c r="W22" s="42">
        <v>5.9901929522405653E-2</v>
      </c>
      <c r="X22" s="43">
        <v>5.0916640094044806E-2</v>
      </c>
      <c r="Y22" s="44">
        <v>18.873972602739727</v>
      </c>
      <c r="Z22" s="163">
        <v>100.32816496971834</v>
      </c>
      <c r="AA22" s="45">
        <v>28.362732219928692</v>
      </c>
      <c r="AB22" s="45">
        <v>0.23353293413173654</v>
      </c>
      <c r="AC22" s="45">
        <v>5.2871972318339102</v>
      </c>
      <c r="AD22" s="45">
        <v>132.6</v>
      </c>
      <c r="AE22" s="45">
        <v>4.0199999999999996</v>
      </c>
      <c r="AF22" s="46">
        <v>38.200000000000003</v>
      </c>
      <c r="AG22" s="123">
        <v>3</v>
      </c>
      <c r="AH22" s="49">
        <v>5</v>
      </c>
      <c r="AI22" s="49">
        <v>8</v>
      </c>
      <c r="AJ22" s="49">
        <v>5</v>
      </c>
      <c r="AK22" s="49">
        <v>5</v>
      </c>
      <c r="AL22" s="49">
        <v>0</v>
      </c>
      <c r="AM22" s="49">
        <v>7</v>
      </c>
      <c r="AN22" s="49">
        <v>5</v>
      </c>
      <c r="AO22" s="49">
        <v>0</v>
      </c>
      <c r="AP22" s="124">
        <v>0</v>
      </c>
      <c r="AQ22" s="55"/>
      <c r="AR22" s="56">
        <v>1</v>
      </c>
      <c r="AS22" s="56"/>
      <c r="AT22" s="56"/>
      <c r="AU22" s="56"/>
      <c r="AV22" s="56"/>
      <c r="AW22" s="57"/>
      <c r="AX22" s="56"/>
      <c r="AY22" s="56"/>
      <c r="AZ22" s="56"/>
      <c r="BA22" s="56"/>
      <c r="BB22" s="56">
        <v>1</v>
      </c>
      <c r="BC22" s="56"/>
      <c r="BD22" s="56"/>
      <c r="BE22" s="58"/>
      <c r="BF22" s="55"/>
      <c r="BG22" s="56">
        <v>1</v>
      </c>
      <c r="BH22" s="56"/>
      <c r="BI22" s="56"/>
      <c r="BJ22" s="56"/>
      <c r="BK22" s="56"/>
      <c r="BL22" s="57"/>
      <c r="BM22" s="56"/>
      <c r="BN22" s="56"/>
      <c r="BO22" s="56"/>
      <c r="BP22" s="56"/>
      <c r="BQ22" s="56">
        <v>1</v>
      </c>
      <c r="BR22" s="56"/>
      <c r="BS22" s="56"/>
      <c r="BT22" s="58"/>
      <c r="BU22" s="55">
        <v>886</v>
      </c>
      <c r="BV22" s="56">
        <v>1690</v>
      </c>
      <c r="BW22" s="56">
        <v>6</v>
      </c>
      <c r="BX22" s="56">
        <v>16.900000000000002</v>
      </c>
      <c r="BY22" s="56">
        <v>192</v>
      </c>
      <c r="BZ22" s="56">
        <v>48</v>
      </c>
      <c r="CA22" s="57">
        <v>4.614583333333333</v>
      </c>
      <c r="CB22" s="56">
        <v>92</v>
      </c>
      <c r="CC22" s="56">
        <v>3.61</v>
      </c>
      <c r="CD22" s="56">
        <v>31.4</v>
      </c>
      <c r="CE22" s="56">
        <v>157</v>
      </c>
      <c r="CF22" s="56">
        <v>2698.7999999999997</v>
      </c>
      <c r="CG22" s="56">
        <v>12</v>
      </c>
      <c r="CH22" s="56">
        <v>1</v>
      </c>
      <c r="CI22" s="58">
        <v>18.2</v>
      </c>
      <c r="CJ22" s="55">
        <v>1528</v>
      </c>
      <c r="CK22" s="56">
        <v>1868.3999999999999</v>
      </c>
      <c r="CL22" s="56">
        <v>14</v>
      </c>
      <c r="CM22" s="56">
        <v>14.399999999999999</v>
      </c>
      <c r="CN22" s="56">
        <v>289</v>
      </c>
      <c r="CO22" s="56"/>
      <c r="CP22" s="57">
        <v>5.2871972318339102</v>
      </c>
      <c r="CQ22" s="56">
        <v>132.6</v>
      </c>
      <c r="CR22" s="57">
        <v>4.0199999999999996</v>
      </c>
      <c r="CS22" s="56">
        <v>38.200000000000003</v>
      </c>
      <c r="CT22" s="56">
        <v>166</v>
      </c>
      <c r="CU22" s="56">
        <v>2742</v>
      </c>
      <c r="CV22" s="56">
        <v>29</v>
      </c>
      <c r="CW22" s="56">
        <v>1</v>
      </c>
      <c r="CX22" s="58">
        <v>18</v>
      </c>
      <c r="CY22" s="55">
        <v>845</v>
      </c>
      <c r="CZ22" s="56">
        <v>2374.8000000000002</v>
      </c>
      <c r="DA22" s="56">
        <v>6</v>
      </c>
      <c r="DB22" s="56">
        <v>19.200000000000003</v>
      </c>
      <c r="DC22" s="56">
        <v>167</v>
      </c>
      <c r="DD22" s="56">
        <v>39</v>
      </c>
      <c r="DE22" s="56">
        <v>5.0999999999999996</v>
      </c>
      <c r="DF22" s="56">
        <v>98.4</v>
      </c>
      <c r="DG22" s="57">
        <v>3.85</v>
      </c>
      <c r="DH22" s="56">
        <v>22.4</v>
      </c>
      <c r="DI22" s="56">
        <v>163</v>
      </c>
      <c r="DJ22" s="56">
        <v>2750.3999999999996</v>
      </c>
      <c r="DK22" s="56">
        <v>17</v>
      </c>
      <c r="DL22" s="56">
        <v>2</v>
      </c>
      <c r="DM22" s="58">
        <v>21.6</v>
      </c>
    </row>
    <row r="23" spans="1:117" ht="15.75" customHeight="1" x14ac:dyDescent="0.2">
      <c r="A23" s="33">
        <v>21</v>
      </c>
      <c r="B23" s="34" t="s">
        <v>309</v>
      </c>
      <c r="C23" s="116">
        <v>5.5111111111111111</v>
      </c>
      <c r="D23" s="117" t="s">
        <v>470</v>
      </c>
      <c r="E23" s="37">
        <v>3</v>
      </c>
      <c r="F23" s="118">
        <v>37223</v>
      </c>
      <c r="G23" s="119">
        <v>23.424657534246574</v>
      </c>
      <c r="H23" s="39" t="s">
        <v>400</v>
      </c>
      <c r="I23" s="119">
        <v>22.427397260273974</v>
      </c>
      <c r="J23" s="120">
        <v>67</v>
      </c>
      <c r="K23" s="120">
        <v>202</v>
      </c>
      <c r="L23" s="120">
        <v>4.6100000000000003</v>
      </c>
      <c r="M23" s="40">
        <v>0</v>
      </c>
      <c r="N23" s="121">
        <v>0</v>
      </c>
      <c r="O23" s="122">
        <v>4.7415836889521099E-2</v>
      </c>
      <c r="P23" s="122">
        <v>0.17463883016208601</v>
      </c>
      <c r="Q23" s="122">
        <v>0.11546914623837701</v>
      </c>
      <c r="R23" s="122">
        <v>0.24908935076065997</v>
      </c>
      <c r="S23" s="42">
        <v>0.24908935076065997</v>
      </c>
      <c r="T23" s="42">
        <v>0.22418041568459399</v>
      </c>
      <c r="U23" s="42">
        <v>1.2639252226565945E-2</v>
      </c>
      <c r="V23" s="42">
        <v>4.9113815929959434E-2</v>
      </c>
      <c r="W23" s="42">
        <v>4.9113815929959434E-2</v>
      </c>
      <c r="X23" s="43">
        <v>4.4202434336963491E-2</v>
      </c>
      <c r="Y23" s="44">
        <v>19.769863013698629</v>
      </c>
      <c r="Z23" s="163">
        <v>89.44944773385231</v>
      </c>
      <c r="AA23" s="45">
        <v>31.634216974827357</v>
      </c>
      <c r="AB23" s="45">
        <v>0.31390134529147984</v>
      </c>
      <c r="AC23" s="45">
        <v>8</v>
      </c>
      <c r="AD23" s="45">
        <v>117.1</v>
      </c>
      <c r="AE23" s="45">
        <v>3.68</v>
      </c>
      <c r="AF23" s="46">
        <v>57.5</v>
      </c>
      <c r="AG23" s="123">
        <v>4</v>
      </c>
      <c r="AH23" s="49">
        <v>5</v>
      </c>
      <c r="AI23" s="49">
        <v>5</v>
      </c>
      <c r="AJ23" s="49">
        <v>2</v>
      </c>
      <c r="AK23" s="49">
        <v>8</v>
      </c>
      <c r="AL23" s="49">
        <v>8</v>
      </c>
      <c r="AM23" s="49">
        <v>5</v>
      </c>
      <c r="AN23" s="49">
        <v>3</v>
      </c>
      <c r="AO23" s="49">
        <v>0</v>
      </c>
      <c r="AP23" s="124">
        <v>0</v>
      </c>
      <c r="AQ23" s="55"/>
      <c r="AR23" s="56">
        <v>1</v>
      </c>
      <c r="AS23" s="56"/>
      <c r="AT23" s="56"/>
      <c r="AU23" s="56"/>
      <c r="AV23" s="56"/>
      <c r="AW23" s="56"/>
      <c r="AX23" s="56"/>
      <c r="AY23" s="56"/>
      <c r="AZ23" s="56"/>
      <c r="BA23" s="56"/>
      <c r="BB23" s="56">
        <v>1</v>
      </c>
      <c r="BC23" s="56"/>
      <c r="BD23" s="56"/>
      <c r="BE23" s="58"/>
      <c r="BF23" s="55">
        <v>60</v>
      </c>
      <c r="BG23" s="56">
        <v>639.90000000000009</v>
      </c>
      <c r="BH23" s="56">
        <v>0</v>
      </c>
      <c r="BI23" s="56">
        <v>6.8999999999999995</v>
      </c>
      <c r="BJ23" s="56">
        <v>10</v>
      </c>
      <c r="BK23" s="56">
        <v>3</v>
      </c>
      <c r="BL23" s="56">
        <v>6</v>
      </c>
      <c r="BM23" s="56">
        <v>123</v>
      </c>
      <c r="BN23" s="56">
        <v>4.0999999999999996</v>
      </c>
      <c r="BO23" s="56">
        <v>41.7</v>
      </c>
      <c r="BP23" s="56">
        <v>0</v>
      </c>
      <c r="BQ23" s="56">
        <v>625.5</v>
      </c>
      <c r="BR23" s="56">
        <v>0</v>
      </c>
      <c r="BS23" s="56">
        <v>0</v>
      </c>
      <c r="BT23" s="58">
        <v>5.4</v>
      </c>
      <c r="BU23" s="55">
        <v>640</v>
      </c>
      <c r="BV23" s="56">
        <v>2136.1999999999998</v>
      </c>
      <c r="BW23" s="56">
        <v>8</v>
      </c>
      <c r="BX23" s="56">
        <v>26.4</v>
      </c>
      <c r="BY23" s="56">
        <v>103</v>
      </c>
      <c r="BZ23" s="56">
        <v>24</v>
      </c>
      <c r="CA23" s="56">
        <v>6.2</v>
      </c>
      <c r="CB23" s="56">
        <v>80.7</v>
      </c>
      <c r="CC23" s="56">
        <v>3.17</v>
      </c>
      <c r="CD23" s="56">
        <v>31.1</v>
      </c>
      <c r="CE23" s="56">
        <v>153</v>
      </c>
      <c r="CF23" s="56">
        <v>2404.6</v>
      </c>
      <c r="CG23" s="56">
        <v>15</v>
      </c>
      <c r="CH23" s="56">
        <v>0</v>
      </c>
      <c r="CI23" s="58">
        <v>17.600000000000001</v>
      </c>
      <c r="CJ23" s="55">
        <v>640</v>
      </c>
      <c r="CK23" s="56">
        <v>2512.9</v>
      </c>
      <c r="CL23" s="56">
        <v>2</v>
      </c>
      <c r="CM23" s="56">
        <v>32.5</v>
      </c>
      <c r="CN23" s="56">
        <v>31</v>
      </c>
      <c r="CO23" s="56">
        <v>5</v>
      </c>
      <c r="CP23" s="56">
        <v>8</v>
      </c>
      <c r="CQ23" s="56">
        <v>88.7</v>
      </c>
      <c r="CR23" s="56">
        <v>3.06</v>
      </c>
      <c r="CS23" s="56">
        <v>57.5</v>
      </c>
      <c r="CT23" s="56">
        <v>43</v>
      </c>
      <c r="CU23" s="56">
        <v>3402.1</v>
      </c>
      <c r="CV23" s="56">
        <v>7</v>
      </c>
      <c r="CW23" s="56">
        <v>0</v>
      </c>
      <c r="CX23" s="58">
        <v>28.6</v>
      </c>
      <c r="CY23" s="55">
        <v>1211</v>
      </c>
      <c r="CZ23" s="56">
        <v>1854</v>
      </c>
      <c r="DA23" s="56">
        <v>8</v>
      </c>
      <c r="DB23" s="56">
        <v>19.200000000000003</v>
      </c>
      <c r="DC23" s="56">
        <v>223</v>
      </c>
      <c r="DD23" s="56">
        <v>70</v>
      </c>
      <c r="DE23" s="56">
        <v>5.4</v>
      </c>
      <c r="DF23" s="56">
        <v>117.1</v>
      </c>
      <c r="DG23" s="57">
        <v>3.68</v>
      </c>
      <c r="DH23" s="56">
        <v>43.9</v>
      </c>
      <c r="DI23" s="56">
        <v>184</v>
      </c>
      <c r="DJ23" s="56">
        <v>3746.3999999999996</v>
      </c>
      <c r="DK23" s="56">
        <v>25</v>
      </c>
      <c r="DL23" s="56">
        <v>1</v>
      </c>
      <c r="DM23" s="58">
        <v>27.599999999999998</v>
      </c>
    </row>
    <row r="24" spans="1:117" ht="15.75" customHeight="1" x14ac:dyDescent="0.2">
      <c r="A24" s="33">
        <v>22</v>
      </c>
      <c r="B24" s="34" t="s">
        <v>315</v>
      </c>
      <c r="C24" s="116">
        <v>5.2944444444444443</v>
      </c>
      <c r="D24" s="117" t="s">
        <v>530</v>
      </c>
      <c r="E24" s="37">
        <v>8</v>
      </c>
      <c r="F24" s="118">
        <v>37131</v>
      </c>
      <c r="G24" s="119">
        <v>23.676712328767124</v>
      </c>
      <c r="H24" s="39" t="s">
        <v>395</v>
      </c>
      <c r="I24" s="119">
        <v>22.67945205479452</v>
      </c>
      <c r="J24" s="120">
        <v>68</v>
      </c>
      <c r="K24" s="120">
        <v>213</v>
      </c>
      <c r="L24" s="120">
        <v>4.46</v>
      </c>
      <c r="M24" s="40">
        <v>181</v>
      </c>
      <c r="N24" s="121">
        <v>0</v>
      </c>
      <c r="O24" s="122">
        <v>0.20798010625070648</v>
      </c>
      <c r="P24" s="122">
        <v>0.22272727272727272</v>
      </c>
      <c r="Q24" s="122">
        <v>0.16532370102806335</v>
      </c>
      <c r="R24" s="122">
        <v>0.31694938347298862</v>
      </c>
      <c r="S24" s="42">
        <v>0.31694938347298862</v>
      </c>
      <c r="T24" s="42">
        <v>0.2060170992574426</v>
      </c>
      <c r="U24" s="42">
        <v>3.9404810915720755E-2</v>
      </c>
      <c r="V24" s="42">
        <v>5.3705692803437163E-2</v>
      </c>
      <c r="W24" s="42">
        <v>5.3705692803437163E-2</v>
      </c>
      <c r="X24" s="43">
        <v>3.4908700322234157E-2</v>
      </c>
      <c r="Y24" s="44">
        <v>19.024657534246575</v>
      </c>
      <c r="Z24" s="163">
        <v>107.66391405009836</v>
      </c>
      <c r="AA24" s="45">
        <v>32.383001730103807</v>
      </c>
      <c r="AB24" s="45">
        <v>0.31186440677966104</v>
      </c>
      <c r="AC24" s="45">
        <v>5.6</v>
      </c>
      <c r="AD24" s="45">
        <v>116.7</v>
      </c>
      <c r="AE24" s="45">
        <v>3.58</v>
      </c>
      <c r="AF24" s="46">
        <v>37.6</v>
      </c>
      <c r="AG24" s="123">
        <v>4</v>
      </c>
      <c r="AH24" s="49">
        <v>3</v>
      </c>
      <c r="AI24" s="49">
        <v>8</v>
      </c>
      <c r="AJ24" s="49">
        <v>8</v>
      </c>
      <c r="AK24" s="49">
        <v>8</v>
      </c>
      <c r="AL24" s="49">
        <v>1</v>
      </c>
      <c r="AM24" s="49">
        <v>5</v>
      </c>
      <c r="AN24" s="49">
        <v>2</v>
      </c>
      <c r="AO24" s="49">
        <v>2</v>
      </c>
      <c r="AP24" s="124">
        <v>0</v>
      </c>
      <c r="AQ24" s="55"/>
      <c r="AR24" s="56">
        <v>1</v>
      </c>
      <c r="AS24" s="56"/>
      <c r="AT24" s="56"/>
      <c r="AU24" s="56"/>
      <c r="AV24" s="56"/>
      <c r="AW24" s="56"/>
      <c r="AX24" s="56"/>
      <c r="AY24" s="56"/>
      <c r="AZ24" s="56"/>
      <c r="BA24" s="56"/>
      <c r="BB24" s="56">
        <v>1</v>
      </c>
      <c r="BC24" s="56"/>
      <c r="BD24" s="56"/>
      <c r="BE24" s="58"/>
      <c r="BF24" s="55">
        <v>511</v>
      </c>
      <c r="BG24" s="56">
        <v>927</v>
      </c>
      <c r="BH24" s="56">
        <v>4</v>
      </c>
      <c r="BI24" s="56">
        <v>9</v>
      </c>
      <c r="BJ24" s="56">
        <v>101</v>
      </c>
      <c r="BK24" s="56">
        <v>30</v>
      </c>
      <c r="BL24" s="56">
        <v>5.0999999999999996</v>
      </c>
      <c r="BM24" s="56">
        <v>117.7</v>
      </c>
      <c r="BN24" s="56">
        <v>3.83</v>
      </c>
      <c r="BO24" s="56">
        <v>34.4</v>
      </c>
      <c r="BP24" s="56">
        <v>225</v>
      </c>
      <c r="BQ24" s="56">
        <v>2611.7999999999997</v>
      </c>
      <c r="BR24" s="56">
        <v>26</v>
      </c>
      <c r="BS24" s="56">
        <v>0</v>
      </c>
      <c r="BT24" s="58">
        <v>18</v>
      </c>
      <c r="BU24" s="55">
        <v>699</v>
      </c>
      <c r="BV24" s="56">
        <v>1114.3</v>
      </c>
      <c r="BW24" s="56">
        <v>5</v>
      </c>
      <c r="BX24" s="56">
        <v>16.5</v>
      </c>
      <c r="BY24" s="56">
        <v>153</v>
      </c>
      <c r="BZ24" s="56">
        <v>41</v>
      </c>
      <c r="CA24" s="56">
        <v>4.5999999999999996</v>
      </c>
      <c r="CB24" s="56">
        <v>106.5</v>
      </c>
      <c r="CC24" s="56">
        <v>3.52</v>
      </c>
      <c r="CD24" s="56">
        <v>34.299999999999997</v>
      </c>
      <c r="CE24" s="56">
        <v>134</v>
      </c>
      <c r="CF24" s="56">
        <v>2625.7</v>
      </c>
      <c r="CG24" s="56">
        <v>22</v>
      </c>
      <c r="CH24" s="56">
        <v>0</v>
      </c>
      <c r="CI24" s="58">
        <v>14.3</v>
      </c>
      <c r="CJ24" s="55">
        <v>699</v>
      </c>
      <c r="CK24" s="56">
        <v>1638</v>
      </c>
      <c r="CL24" s="56">
        <v>10</v>
      </c>
      <c r="CM24" s="56">
        <v>21</v>
      </c>
      <c r="CN24" s="56">
        <v>231</v>
      </c>
      <c r="CO24" s="56">
        <v>64</v>
      </c>
      <c r="CP24" s="56">
        <v>4.9000000000000004</v>
      </c>
      <c r="CQ24" s="56">
        <v>89.6</v>
      </c>
      <c r="CR24" s="56">
        <v>3.32</v>
      </c>
      <c r="CS24" s="56">
        <v>32.4</v>
      </c>
      <c r="CT24" s="56">
        <v>134</v>
      </c>
      <c r="CU24" s="56">
        <v>3400.6</v>
      </c>
      <c r="CV24" s="56">
        <v>25</v>
      </c>
      <c r="CW24" s="56">
        <v>0</v>
      </c>
      <c r="CX24" s="58">
        <v>19.599999999999998</v>
      </c>
      <c r="CY24" s="55">
        <v>1661</v>
      </c>
      <c r="CZ24" s="56">
        <v>2147.6</v>
      </c>
      <c r="DA24" s="56">
        <v>14</v>
      </c>
      <c r="DB24" s="56">
        <v>19.599999999999998</v>
      </c>
      <c r="DC24" s="56">
        <v>295</v>
      </c>
      <c r="DD24" s="56">
        <v>92</v>
      </c>
      <c r="DE24" s="56">
        <v>5.6</v>
      </c>
      <c r="DF24" s="56">
        <v>116.7</v>
      </c>
      <c r="DG24" s="57">
        <v>3.58</v>
      </c>
      <c r="DH24" s="56">
        <v>37.6</v>
      </c>
      <c r="DI24" s="56">
        <v>200</v>
      </c>
      <c r="DJ24" s="56">
        <v>3724</v>
      </c>
      <c r="DK24" s="56">
        <v>18</v>
      </c>
      <c r="DL24" s="56">
        <v>1</v>
      </c>
      <c r="DM24" s="58">
        <v>29.400000000000002</v>
      </c>
    </row>
    <row r="25" spans="1:117" ht="15.75" customHeight="1" x14ac:dyDescent="0.2">
      <c r="A25" s="33">
        <v>23</v>
      </c>
      <c r="B25" s="34" t="s">
        <v>317</v>
      </c>
      <c r="C25" s="116">
        <v>5.1944444444444446</v>
      </c>
      <c r="D25" s="117" t="s">
        <v>436</v>
      </c>
      <c r="E25" s="37">
        <v>8</v>
      </c>
      <c r="F25" s="118">
        <v>37328</v>
      </c>
      <c r="G25" s="119">
        <v>23.136986301369863</v>
      </c>
      <c r="H25" s="39" t="s">
        <v>395</v>
      </c>
      <c r="I25" s="119">
        <v>22.139726027397259</v>
      </c>
      <c r="J25" s="120">
        <v>68</v>
      </c>
      <c r="K25" s="120">
        <v>201</v>
      </c>
      <c r="L25" s="120">
        <v>4.55</v>
      </c>
      <c r="M25" s="40">
        <v>0</v>
      </c>
      <c r="N25" s="121">
        <v>0</v>
      </c>
      <c r="O25" s="122">
        <v>0.21612903225806451</v>
      </c>
      <c r="P25" s="122">
        <v>0.29257314328582146</v>
      </c>
      <c r="Q25" s="122">
        <v>0.35249972409226354</v>
      </c>
      <c r="R25" s="122">
        <v>0.31659594530881657</v>
      </c>
      <c r="S25" s="42">
        <v>0.33454783470054006</v>
      </c>
      <c r="T25" s="42">
        <v>0.21745609255535103</v>
      </c>
      <c r="U25" s="42">
        <v>8.1500502400357264E-2</v>
      </c>
      <c r="V25" s="42">
        <v>9.7884985142457623E-2</v>
      </c>
      <c r="W25" s="42">
        <v>9.7884985142457623E-2</v>
      </c>
      <c r="X25" s="43">
        <v>6.3625240342597464E-2</v>
      </c>
      <c r="Y25" s="44">
        <v>18.484931506849314</v>
      </c>
      <c r="Z25" s="163">
        <v>93.795168180992491</v>
      </c>
      <c r="AA25" s="45">
        <v>30.558607266435985</v>
      </c>
      <c r="AB25" s="45">
        <v>0.27510917030567683</v>
      </c>
      <c r="AC25" s="45">
        <v>6.070484581497797</v>
      </c>
      <c r="AD25" s="45">
        <v>149.4</v>
      </c>
      <c r="AE25" s="45">
        <v>4.17</v>
      </c>
      <c r="AF25" s="46">
        <v>46.7</v>
      </c>
      <c r="AG25" s="123">
        <v>4</v>
      </c>
      <c r="AH25" s="49">
        <v>7</v>
      </c>
      <c r="AI25" s="49">
        <v>9</v>
      </c>
      <c r="AJ25" s="49">
        <v>2</v>
      </c>
      <c r="AK25" s="49">
        <v>7</v>
      </c>
      <c r="AL25" s="49">
        <v>3</v>
      </c>
      <c r="AM25" s="49">
        <v>7</v>
      </c>
      <c r="AN25" s="49">
        <v>6</v>
      </c>
      <c r="AO25" s="49">
        <v>0</v>
      </c>
      <c r="AP25" s="124">
        <v>0</v>
      </c>
      <c r="AQ25" s="55"/>
      <c r="AR25" s="56">
        <v>1</v>
      </c>
      <c r="AS25" s="56"/>
      <c r="AT25" s="56"/>
      <c r="AU25" s="56"/>
      <c r="AV25" s="56"/>
      <c r="AW25" s="57"/>
      <c r="AX25" s="56"/>
      <c r="AY25" s="56"/>
      <c r="AZ25" s="56"/>
      <c r="BA25" s="56"/>
      <c r="BB25" s="56">
        <v>1</v>
      </c>
      <c r="BC25" s="56"/>
      <c r="BD25" s="56"/>
      <c r="BE25" s="58"/>
      <c r="BF25" s="55">
        <v>707</v>
      </c>
      <c r="BG25" s="56">
        <v>1590</v>
      </c>
      <c r="BH25" s="56">
        <v>2</v>
      </c>
      <c r="BI25" s="56">
        <v>18</v>
      </c>
      <c r="BJ25" s="56">
        <v>122</v>
      </c>
      <c r="BK25" s="56">
        <v>41</v>
      </c>
      <c r="BL25" s="57">
        <v>5.7950819672131146</v>
      </c>
      <c r="BM25" s="56">
        <v>122.5</v>
      </c>
      <c r="BN25" s="56">
        <v>3.65</v>
      </c>
      <c r="BO25" s="56">
        <v>42.4</v>
      </c>
      <c r="BP25" s="56">
        <v>97</v>
      </c>
      <c r="BQ25" s="56">
        <v>2130</v>
      </c>
      <c r="BR25" s="56">
        <v>9</v>
      </c>
      <c r="BS25" s="56">
        <v>1</v>
      </c>
      <c r="BT25" s="58">
        <v>12</v>
      </c>
      <c r="BU25" s="55">
        <v>781</v>
      </c>
      <c r="BV25" s="56">
        <v>1453.1999999999998</v>
      </c>
      <c r="BW25" s="56">
        <v>5</v>
      </c>
      <c r="BX25" s="56">
        <v>8.3999999999999986</v>
      </c>
      <c r="BY25" s="56">
        <v>179</v>
      </c>
      <c r="BZ25" s="56">
        <v>42</v>
      </c>
      <c r="CA25" s="57">
        <v>4.3631284916201114</v>
      </c>
      <c r="CB25" s="56">
        <v>70.599999999999994</v>
      </c>
      <c r="CC25" s="56">
        <v>3.07</v>
      </c>
      <c r="CD25" s="56">
        <v>34.4</v>
      </c>
      <c r="CE25" s="56">
        <v>155</v>
      </c>
      <c r="CF25" s="56">
        <v>1746</v>
      </c>
      <c r="CG25" s="56">
        <v>20</v>
      </c>
      <c r="CH25" s="56">
        <v>0</v>
      </c>
      <c r="CI25" s="58">
        <v>14.399999999999999</v>
      </c>
      <c r="CJ25" s="55">
        <v>1378</v>
      </c>
      <c r="CK25" s="56">
        <v>1843.4</v>
      </c>
      <c r="CL25" s="56">
        <v>9</v>
      </c>
      <c r="CM25" s="56">
        <v>15.6</v>
      </c>
      <c r="CN25" s="56">
        <v>227</v>
      </c>
      <c r="CO25" s="56">
        <v>83</v>
      </c>
      <c r="CP25" s="57">
        <v>6.070484581497797</v>
      </c>
      <c r="CQ25" s="56">
        <v>149.4</v>
      </c>
      <c r="CR25" s="57">
        <v>4.17</v>
      </c>
      <c r="CS25" s="56">
        <v>39.799999999999997</v>
      </c>
      <c r="CT25" s="56">
        <v>219</v>
      </c>
      <c r="CU25" s="56">
        <v>2687.1</v>
      </c>
      <c r="CV25" s="56">
        <v>19</v>
      </c>
      <c r="CW25" s="56">
        <v>0</v>
      </c>
      <c r="CX25" s="58">
        <v>19.5</v>
      </c>
      <c r="CY25" s="55">
        <v>1119</v>
      </c>
      <c r="CZ25" s="56">
        <v>1953.6000000000001</v>
      </c>
      <c r="DA25" s="56">
        <v>10</v>
      </c>
      <c r="DB25" s="56">
        <v>15.600000000000001</v>
      </c>
      <c r="DC25" s="56">
        <v>229</v>
      </c>
      <c r="DD25" s="56">
        <v>63</v>
      </c>
      <c r="DE25" s="56">
        <v>4.9000000000000004</v>
      </c>
      <c r="DF25" s="56">
        <v>105.4</v>
      </c>
      <c r="DG25" s="57">
        <v>3.6</v>
      </c>
      <c r="DH25" s="56">
        <v>46.7</v>
      </c>
      <c r="DI25" s="56">
        <v>224</v>
      </c>
      <c r="DJ25" s="56">
        <v>2288.3999999999996</v>
      </c>
      <c r="DK25" s="56">
        <v>27</v>
      </c>
      <c r="DL25" s="56">
        <v>3</v>
      </c>
      <c r="DM25" s="58">
        <v>15.600000000000001</v>
      </c>
    </row>
    <row r="26" spans="1:117" ht="15.75" customHeight="1" x14ac:dyDescent="0.2">
      <c r="A26" s="33">
        <v>24</v>
      </c>
      <c r="B26" s="34" t="s">
        <v>329</v>
      </c>
      <c r="C26" s="116">
        <v>4.6111111111111107</v>
      </c>
      <c r="D26" s="117" t="s">
        <v>458</v>
      </c>
      <c r="E26" s="37">
        <v>2</v>
      </c>
      <c r="F26" s="118">
        <v>37193</v>
      </c>
      <c r="G26" s="119">
        <v>23.506849315068493</v>
      </c>
      <c r="H26" s="39" t="s">
        <v>400</v>
      </c>
      <c r="I26" s="119">
        <v>22.509589041095889</v>
      </c>
      <c r="J26" s="120">
        <v>68</v>
      </c>
      <c r="K26" s="120">
        <v>229</v>
      </c>
      <c r="L26" s="120">
        <v>4.55</v>
      </c>
      <c r="M26" s="40">
        <v>0</v>
      </c>
      <c r="N26" s="121">
        <v>0</v>
      </c>
      <c r="O26" s="122">
        <v>3.0804774740084716E-2</v>
      </c>
      <c r="P26" s="122">
        <v>0.10343599786362827</v>
      </c>
      <c r="Q26" s="122">
        <v>0.15784500805898807</v>
      </c>
      <c r="R26" s="122">
        <v>8.1719375663969918E-2</v>
      </c>
      <c r="S26" s="42">
        <v>0.119782191861479</v>
      </c>
      <c r="T26" s="42">
        <v>0.119782191861479</v>
      </c>
      <c r="U26" s="42">
        <v>8.2284460427269682E-3</v>
      </c>
      <c r="V26" s="42">
        <v>2.601263470828688E-2</v>
      </c>
      <c r="W26" s="42">
        <v>2.601263470828688E-2</v>
      </c>
      <c r="X26" s="43">
        <v>2.601263470828688E-2</v>
      </c>
      <c r="Y26" s="44">
        <v>20.865753424657534</v>
      </c>
      <c r="Z26" s="163">
        <v>106.86116175844418</v>
      </c>
      <c r="AA26" s="45">
        <v>34.815527681660903</v>
      </c>
      <c r="AB26" s="45">
        <v>0.20408163265306123</v>
      </c>
      <c r="AC26" s="45">
        <v>6.4453125</v>
      </c>
      <c r="AD26" s="45">
        <v>157.6</v>
      </c>
      <c r="AE26" s="45">
        <v>4.37</v>
      </c>
      <c r="AF26" s="46">
        <v>38.1</v>
      </c>
      <c r="AG26" s="123">
        <v>0</v>
      </c>
      <c r="AH26" s="49">
        <v>2</v>
      </c>
      <c r="AI26" s="49">
        <v>3</v>
      </c>
      <c r="AJ26" s="49">
        <v>8</v>
      </c>
      <c r="AK26" s="49">
        <v>4</v>
      </c>
      <c r="AL26" s="49">
        <v>4</v>
      </c>
      <c r="AM26" s="49">
        <v>8</v>
      </c>
      <c r="AN26" s="49">
        <v>6</v>
      </c>
      <c r="AO26" s="49">
        <v>0</v>
      </c>
      <c r="AP26" s="124">
        <v>0</v>
      </c>
      <c r="AQ26" s="55"/>
      <c r="AR26" s="56">
        <v>1</v>
      </c>
      <c r="AS26" s="56"/>
      <c r="AT26" s="56"/>
      <c r="AU26" s="56"/>
      <c r="AV26" s="56"/>
      <c r="AW26" s="57"/>
      <c r="AX26" s="56"/>
      <c r="AY26" s="56"/>
      <c r="AZ26" s="56"/>
      <c r="BA26" s="56"/>
      <c r="BB26" s="56">
        <v>1</v>
      </c>
      <c r="BC26" s="56"/>
      <c r="BD26" s="56"/>
      <c r="BE26" s="58"/>
      <c r="BF26" s="55">
        <v>64</v>
      </c>
      <c r="BG26" s="56">
        <v>1027.5999999999999</v>
      </c>
      <c r="BH26" s="56">
        <v>0</v>
      </c>
      <c r="BI26" s="56">
        <v>9.6</v>
      </c>
      <c r="BJ26" s="56">
        <v>10</v>
      </c>
      <c r="BK26" s="56">
        <v>9</v>
      </c>
      <c r="BL26" s="57">
        <v>6.4</v>
      </c>
      <c r="BM26" s="56">
        <v>396</v>
      </c>
      <c r="BN26" s="56">
        <v>4.4000000000000004</v>
      </c>
      <c r="BO26" s="56">
        <v>23.4</v>
      </c>
      <c r="BP26" s="56"/>
      <c r="BQ26" s="56">
        <v>1050</v>
      </c>
      <c r="BR26" s="56"/>
      <c r="BS26" s="56"/>
      <c r="BT26" s="58">
        <v>11.2</v>
      </c>
      <c r="BU26" s="55">
        <v>507</v>
      </c>
      <c r="BV26" s="56">
        <v>1808</v>
      </c>
      <c r="BW26" s="56">
        <v>3</v>
      </c>
      <c r="BX26" s="56">
        <v>18</v>
      </c>
      <c r="BY26" s="56">
        <v>71</v>
      </c>
      <c r="BZ26" s="56">
        <v>31</v>
      </c>
      <c r="CA26" s="57">
        <v>7.140845070422535</v>
      </c>
      <c r="CB26" s="56">
        <v>210.4</v>
      </c>
      <c r="CC26" s="56">
        <v>4.68</v>
      </c>
      <c r="CD26" s="56">
        <v>40</v>
      </c>
      <c r="CE26" s="56">
        <v>74</v>
      </c>
      <c r="CF26" s="56">
        <v>3809</v>
      </c>
      <c r="CG26" s="56">
        <v>9</v>
      </c>
      <c r="CH26" s="56">
        <v>0</v>
      </c>
      <c r="CI26" s="58">
        <v>35</v>
      </c>
      <c r="CJ26" s="55">
        <v>825</v>
      </c>
      <c r="CK26" s="56">
        <v>2116.4</v>
      </c>
      <c r="CL26" s="56">
        <v>14</v>
      </c>
      <c r="CM26" s="56">
        <v>25.299999999999997</v>
      </c>
      <c r="CN26" s="56">
        <v>128</v>
      </c>
      <c r="CO26" s="56">
        <v>48</v>
      </c>
      <c r="CP26" s="57">
        <v>6.4453125</v>
      </c>
      <c r="CQ26" s="56">
        <v>157.6</v>
      </c>
      <c r="CR26" s="57">
        <v>4.37</v>
      </c>
      <c r="CS26" s="56">
        <v>38.1</v>
      </c>
      <c r="CT26" s="56">
        <v>27</v>
      </c>
      <c r="CU26" s="56">
        <v>3281.3</v>
      </c>
      <c r="CV26" s="56">
        <v>5</v>
      </c>
      <c r="CW26" s="56">
        <v>0</v>
      </c>
      <c r="CX26" s="58">
        <v>35.200000000000003</v>
      </c>
      <c r="CY26" s="55">
        <v>158</v>
      </c>
      <c r="CZ26" s="56">
        <v>832.80000000000007</v>
      </c>
      <c r="DA26" s="56">
        <v>3</v>
      </c>
      <c r="DB26" s="56">
        <v>9</v>
      </c>
      <c r="DC26" s="56">
        <v>49</v>
      </c>
      <c r="DD26" s="56">
        <v>10</v>
      </c>
      <c r="DE26" s="56">
        <v>3.2</v>
      </c>
      <c r="DF26" s="56">
        <v>37.4</v>
      </c>
      <c r="DG26" s="57">
        <v>1.98</v>
      </c>
      <c r="DH26" s="56">
        <v>0</v>
      </c>
      <c r="DI26" s="56">
        <v>42</v>
      </c>
      <c r="DJ26" s="56">
        <v>1614.6000000000001</v>
      </c>
      <c r="DK26" s="56">
        <v>4</v>
      </c>
      <c r="DL26" s="56">
        <v>0</v>
      </c>
      <c r="DM26" s="58">
        <v>12</v>
      </c>
    </row>
    <row r="27" spans="1:117" ht="15.75" customHeight="1" x14ac:dyDescent="0.2">
      <c r="A27" s="33">
        <v>25</v>
      </c>
      <c r="B27" s="34" t="s">
        <v>333</v>
      </c>
      <c r="C27" s="116">
        <v>4.2777777777777777</v>
      </c>
      <c r="D27" s="117" t="s">
        <v>454</v>
      </c>
      <c r="E27" s="37">
        <v>2</v>
      </c>
      <c r="F27" s="118">
        <v>37484</v>
      </c>
      <c r="G27" s="119">
        <v>22.709589041095889</v>
      </c>
      <c r="H27" s="39" t="s">
        <v>385</v>
      </c>
      <c r="I27" s="119">
        <v>21.712328767123289</v>
      </c>
      <c r="J27" s="120">
        <v>72</v>
      </c>
      <c r="K27" s="120">
        <v>200</v>
      </c>
      <c r="L27" s="120">
        <v>4.55</v>
      </c>
      <c r="M27" s="40">
        <v>0</v>
      </c>
      <c r="N27" s="121">
        <v>0</v>
      </c>
      <c r="O27" s="122">
        <v>0</v>
      </c>
      <c r="P27" s="122">
        <v>5.430273776302888E-2</v>
      </c>
      <c r="Q27" s="122">
        <v>0.24964077018871539</v>
      </c>
      <c r="R27" s="122">
        <v>0.20357901845121057</v>
      </c>
      <c r="S27" s="42">
        <v>0.22660989431996298</v>
      </c>
      <c r="T27" s="42">
        <v>0.22660989431996298</v>
      </c>
      <c r="U27" s="42">
        <v>9.3123632708567383E-2</v>
      </c>
      <c r="V27" s="42">
        <v>9.6257274457346179E-2</v>
      </c>
      <c r="W27" s="42">
        <v>9.6257274457346179E-2</v>
      </c>
      <c r="X27" s="43">
        <v>9.6257274457346179E-2</v>
      </c>
      <c r="Y27" s="44">
        <v>20.068493150684933</v>
      </c>
      <c r="Z27" s="163">
        <v>93.32852555322637</v>
      </c>
      <c r="AA27" s="45">
        <v>27.121913580246911</v>
      </c>
      <c r="AB27" s="45">
        <v>0.20422535211267606</v>
      </c>
      <c r="AC27" s="45">
        <v>5.2834224598930479</v>
      </c>
      <c r="AD27" s="45">
        <v>85.7</v>
      </c>
      <c r="AE27" s="45">
        <v>3.76</v>
      </c>
      <c r="AF27" s="46">
        <v>39.799999999999997</v>
      </c>
      <c r="AG27" s="123">
        <v>4</v>
      </c>
      <c r="AH27" s="49">
        <v>9</v>
      </c>
      <c r="AI27" s="49">
        <v>4</v>
      </c>
      <c r="AJ27" s="49">
        <v>2</v>
      </c>
      <c r="AK27" s="49">
        <v>4</v>
      </c>
      <c r="AL27" s="49">
        <v>0</v>
      </c>
      <c r="AM27" s="49">
        <v>2</v>
      </c>
      <c r="AN27" s="49">
        <v>3</v>
      </c>
      <c r="AO27" s="49">
        <v>0</v>
      </c>
      <c r="AP27" s="124">
        <v>0</v>
      </c>
      <c r="AQ27" s="55"/>
      <c r="AR27" s="56">
        <v>1</v>
      </c>
      <c r="AS27" s="56"/>
      <c r="AT27" s="56"/>
      <c r="AU27" s="56"/>
      <c r="AV27" s="56"/>
      <c r="AW27" s="57"/>
      <c r="AX27" s="56"/>
      <c r="AY27" s="56"/>
      <c r="AZ27" s="56"/>
      <c r="BA27" s="56"/>
      <c r="BB27" s="56">
        <v>1</v>
      </c>
      <c r="BC27" s="56"/>
      <c r="BD27" s="56"/>
      <c r="BE27" s="58"/>
      <c r="BF27" s="55"/>
      <c r="BG27" s="56">
        <v>1</v>
      </c>
      <c r="BH27" s="56"/>
      <c r="BI27" s="56"/>
      <c r="BJ27" s="56"/>
      <c r="BK27" s="56"/>
      <c r="BL27" s="57"/>
      <c r="BM27" s="56"/>
      <c r="BN27" s="56"/>
      <c r="BO27" s="56"/>
      <c r="BP27" s="56"/>
      <c r="BQ27" s="56">
        <v>1</v>
      </c>
      <c r="BR27" s="56"/>
      <c r="BS27" s="56"/>
      <c r="BT27" s="58"/>
      <c r="BU27" s="55">
        <v>71</v>
      </c>
      <c r="BV27" s="56">
        <v>411.90000000000003</v>
      </c>
      <c r="BW27" s="56">
        <v>2</v>
      </c>
      <c r="BX27" s="56">
        <v>4.5</v>
      </c>
      <c r="BY27" s="56">
        <v>17</v>
      </c>
      <c r="BZ27" s="56">
        <v>1</v>
      </c>
      <c r="CA27" s="57">
        <v>4.1764705882352944</v>
      </c>
      <c r="CB27" s="56">
        <v>15.4</v>
      </c>
      <c r="CC27" s="56">
        <v>2.76</v>
      </c>
      <c r="CD27" s="56">
        <v>0</v>
      </c>
      <c r="CE27" s="56">
        <v>1</v>
      </c>
      <c r="CF27" s="56">
        <v>914</v>
      </c>
      <c r="CG27" s="56">
        <v>1</v>
      </c>
      <c r="CH27" s="56">
        <v>0</v>
      </c>
      <c r="CI27" s="58">
        <v>6.3000000000000007</v>
      </c>
      <c r="CJ27" s="55">
        <v>988</v>
      </c>
      <c r="CK27" s="56">
        <v>1836.9</v>
      </c>
      <c r="CL27" s="56">
        <v>10</v>
      </c>
      <c r="CM27" s="56">
        <v>23.400000000000002</v>
      </c>
      <c r="CN27" s="56">
        <v>187</v>
      </c>
      <c r="CO27" s="56">
        <v>36</v>
      </c>
      <c r="CP27" s="57">
        <v>5.2834224598930479</v>
      </c>
      <c r="CQ27" s="56">
        <v>57.2</v>
      </c>
      <c r="CR27" s="57">
        <v>2.81</v>
      </c>
      <c r="CS27" s="56">
        <v>36</v>
      </c>
      <c r="CT27" s="56">
        <v>315</v>
      </c>
      <c r="CU27" s="56">
        <v>3382.6</v>
      </c>
      <c r="CV27" s="56">
        <v>34</v>
      </c>
      <c r="CW27" s="56">
        <v>1</v>
      </c>
      <c r="CX27" s="58">
        <v>20.8</v>
      </c>
      <c r="CY27" s="55">
        <v>676</v>
      </c>
      <c r="CZ27" s="56">
        <v>1409.2</v>
      </c>
      <c r="DA27" s="56">
        <v>4</v>
      </c>
      <c r="DB27" s="56">
        <v>19.5</v>
      </c>
      <c r="DC27" s="56">
        <v>142</v>
      </c>
      <c r="DD27" s="56">
        <v>29</v>
      </c>
      <c r="DE27" s="56">
        <v>4.8</v>
      </c>
      <c r="DF27" s="56">
        <v>85.7</v>
      </c>
      <c r="DG27" s="57">
        <v>3.76</v>
      </c>
      <c r="DH27" s="56">
        <v>39.799999999999997</v>
      </c>
      <c r="DI27" s="56">
        <v>349</v>
      </c>
      <c r="DJ27" s="56">
        <v>3625.7</v>
      </c>
      <c r="DK27" s="56">
        <v>38</v>
      </c>
      <c r="DL27" s="56">
        <v>3</v>
      </c>
      <c r="DM27" s="58">
        <v>27.3</v>
      </c>
    </row>
    <row r="28" spans="1:117" ht="15.75" customHeight="1" x14ac:dyDescent="0.2">
      <c r="A28" s="33">
        <v>26</v>
      </c>
      <c r="B28" s="34" t="s">
        <v>334</v>
      </c>
      <c r="C28" s="116">
        <v>4.2555555555555555</v>
      </c>
      <c r="D28" s="117" t="s">
        <v>428</v>
      </c>
      <c r="E28" s="37">
        <v>1</v>
      </c>
      <c r="F28" s="118">
        <v>37297</v>
      </c>
      <c r="G28" s="119">
        <v>23.221917808219178</v>
      </c>
      <c r="H28" s="39" t="s">
        <v>395</v>
      </c>
      <c r="I28" s="119">
        <v>22.224657534246575</v>
      </c>
      <c r="J28" s="120">
        <v>73</v>
      </c>
      <c r="K28" s="120">
        <v>225</v>
      </c>
      <c r="L28" s="120">
        <v>4.62</v>
      </c>
      <c r="M28" s="40">
        <v>0</v>
      </c>
      <c r="N28" s="121">
        <v>0</v>
      </c>
      <c r="O28" s="122">
        <v>7.0738033482669188E-2</v>
      </c>
      <c r="P28" s="122">
        <v>8.6081826095367062E-2</v>
      </c>
      <c r="Q28" s="122">
        <v>9.8225796549818889E-2</v>
      </c>
      <c r="R28" s="122">
        <v>0.12626849484855526</v>
      </c>
      <c r="S28" s="42">
        <v>0.12626849484855526</v>
      </c>
      <c r="T28" s="42">
        <v>0.12626849484855526</v>
      </c>
      <c r="U28" s="42">
        <v>1.19583019211272E-2</v>
      </c>
      <c r="V28" s="42">
        <v>6.2989745269470127E-3</v>
      </c>
      <c r="W28" s="42">
        <v>9.1286382240371063E-3</v>
      </c>
      <c r="X28" s="43">
        <v>9.1286382240371063E-3</v>
      </c>
      <c r="Y28" s="44" t="s">
        <v>435</v>
      </c>
      <c r="Z28" s="163">
        <v>98.774448054784855</v>
      </c>
      <c r="AA28" s="45">
        <v>29.681929067367236</v>
      </c>
      <c r="AB28" s="45">
        <v>0.24793388429752067</v>
      </c>
      <c r="AC28" s="45">
        <v>6.9069767441860463</v>
      </c>
      <c r="AD28" s="45">
        <v>105.4</v>
      </c>
      <c r="AE28" s="45">
        <v>4.12</v>
      </c>
      <c r="AF28" s="46">
        <v>47.5</v>
      </c>
      <c r="AG28" s="123">
        <v>1</v>
      </c>
      <c r="AH28" s="49">
        <v>1</v>
      </c>
      <c r="AI28" s="49">
        <v>0</v>
      </c>
      <c r="AJ28" s="49">
        <v>5</v>
      </c>
      <c r="AK28" s="49">
        <v>6</v>
      </c>
      <c r="AL28" s="49">
        <v>6</v>
      </c>
      <c r="AM28" s="49">
        <v>4</v>
      </c>
      <c r="AN28" s="49">
        <v>5</v>
      </c>
      <c r="AO28" s="49">
        <v>0</v>
      </c>
      <c r="AP28" s="124">
        <v>1</v>
      </c>
      <c r="AQ28" s="55"/>
      <c r="AR28" s="56">
        <v>1</v>
      </c>
      <c r="AS28" s="56"/>
      <c r="AT28" s="56"/>
      <c r="AU28" s="56"/>
      <c r="AV28" s="56"/>
      <c r="AW28" s="57"/>
      <c r="AX28" s="56"/>
      <c r="AY28" s="56"/>
      <c r="AZ28" s="56"/>
      <c r="BA28" s="56"/>
      <c r="BB28" s="56">
        <v>1</v>
      </c>
      <c r="BC28" s="56"/>
      <c r="BD28" s="56"/>
      <c r="BE28" s="58"/>
      <c r="BF28" s="55">
        <v>188</v>
      </c>
      <c r="BG28" s="56">
        <v>1219.3999999999999</v>
      </c>
      <c r="BH28" s="56">
        <v>0</v>
      </c>
      <c r="BI28" s="56">
        <v>12.6</v>
      </c>
      <c r="BJ28" s="56">
        <v>35</v>
      </c>
      <c r="BK28" s="56">
        <v>11</v>
      </c>
      <c r="BL28" s="57">
        <v>5.371428571428571</v>
      </c>
      <c r="BM28" s="56">
        <v>117.1</v>
      </c>
      <c r="BN28" s="56">
        <v>3.51</v>
      </c>
      <c r="BO28" s="56">
        <v>21.8</v>
      </c>
      <c r="BP28" s="56">
        <v>22</v>
      </c>
      <c r="BQ28" s="56">
        <v>1749.3</v>
      </c>
      <c r="BR28" s="56">
        <v>1</v>
      </c>
      <c r="BS28" s="56">
        <v>0</v>
      </c>
      <c r="BT28" s="58">
        <v>13.299999999999999</v>
      </c>
      <c r="BU28" s="55">
        <v>262</v>
      </c>
      <c r="BV28" s="56">
        <v>1338.3999999999999</v>
      </c>
      <c r="BW28" s="56">
        <v>1</v>
      </c>
      <c r="BX28" s="56">
        <v>13.299999999999999</v>
      </c>
      <c r="BY28" s="56">
        <v>56</v>
      </c>
      <c r="BZ28" s="56">
        <v>13</v>
      </c>
      <c r="CA28" s="57">
        <v>4.6785714285714288</v>
      </c>
      <c r="CB28" s="56">
        <v>77.599999999999994</v>
      </c>
      <c r="CC28" s="56">
        <v>3.46</v>
      </c>
      <c r="CD28" s="56">
        <v>21.8</v>
      </c>
      <c r="CE28" s="56">
        <v>5</v>
      </c>
      <c r="CF28" s="56">
        <v>1763.3</v>
      </c>
      <c r="CG28" s="56">
        <v>2</v>
      </c>
      <c r="CH28" s="56">
        <v>0</v>
      </c>
      <c r="CI28" s="58">
        <v>18.2</v>
      </c>
      <c r="CJ28" s="55">
        <v>594</v>
      </c>
      <c r="CK28" s="56">
        <v>2668.9</v>
      </c>
      <c r="CL28" s="56">
        <v>9</v>
      </c>
      <c r="CM28" s="56">
        <v>37.699999999999996</v>
      </c>
      <c r="CN28" s="56">
        <v>86</v>
      </c>
      <c r="CO28" s="56">
        <v>19</v>
      </c>
      <c r="CP28" s="57">
        <v>6.9069767441860463</v>
      </c>
      <c r="CQ28" s="56">
        <v>84</v>
      </c>
      <c r="CR28" s="57">
        <v>3.98</v>
      </c>
      <c r="CS28" s="56">
        <v>47.5</v>
      </c>
      <c r="CT28" s="56">
        <v>46</v>
      </c>
      <c r="CU28" s="56">
        <v>3846.7</v>
      </c>
      <c r="CV28" s="56">
        <v>4</v>
      </c>
      <c r="CW28" s="56">
        <v>0</v>
      </c>
      <c r="CX28" s="58">
        <v>27.3</v>
      </c>
      <c r="CY28" s="55">
        <v>790</v>
      </c>
      <c r="CZ28" s="56">
        <v>2485.6</v>
      </c>
      <c r="DA28" s="56">
        <v>14</v>
      </c>
      <c r="DB28" s="56">
        <v>37.699999999999996</v>
      </c>
      <c r="DC28" s="56">
        <v>121</v>
      </c>
      <c r="DD28" s="56">
        <v>30</v>
      </c>
      <c r="DE28" s="56">
        <v>6.5</v>
      </c>
      <c r="DF28" s="56">
        <v>105.4</v>
      </c>
      <c r="DG28" s="57">
        <v>4.12</v>
      </c>
      <c r="DH28" s="56">
        <v>47</v>
      </c>
      <c r="DI28" s="56">
        <v>25</v>
      </c>
      <c r="DJ28" s="56">
        <v>3968.9</v>
      </c>
      <c r="DK28" s="56">
        <v>4</v>
      </c>
      <c r="DL28" s="56">
        <v>0</v>
      </c>
      <c r="DM28" s="58">
        <v>27.3</v>
      </c>
    </row>
    <row r="29" spans="1:117" ht="15.75" customHeight="1" x14ac:dyDescent="0.2">
      <c r="A29" s="33">
        <v>27</v>
      </c>
      <c r="B29" s="34" t="s">
        <v>343</v>
      </c>
      <c r="C29" s="116">
        <v>3.8999999999999995</v>
      </c>
      <c r="D29" s="117" t="s">
        <v>428</v>
      </c>
      <c r="E29" s="37">
        <v>1</v>
      </c>
      <c r="F29" s="118">
        <v>36992</v>
      </c>
      <c r="G29" s="119">
        <v>24.057534246575344</v>
      </c>
      <c r="H29" s="39" t="s">
        <v>395</v>
      </c>
      <c r="I29" s="119">
        <v>23.06027397260274</v>
      </c>
      <c r="J29" s="120">
        <v>70</v>
      </c>
      <c r="K29" s="120">
        <v>207</v>
      </c>
      <c r="L29" s="120">
        <v>4.55</v>
      </c>
      <c r="M29" s="40">
        <v>0</v>
      </c>
      <c r="N29" s="121">
        <v>0</v>
      </c>
      <c r="O29" s="122">
        <v>8.6850585553721604E-2</v>
      </c>
      <c r="P29" s="122">
        <v>5.8000451365380276E-2</v>
      </c>
      <c r="Q29" s="122">
        <v>4.2032455440276673E-2</v>
      </c>
      <c r="R29" s="122">
        <v>0.18059751594494797</v>
      </c>
      <c r="S29" s="42">
        <v>0.18059751594494797</v>
      </c>
      <c r="T29" s="42">
        <v>0.18059751594494797</v>
      </c>
      <c r="U29" s="42">
        <v>2.2755435394840599E-2</v>
      </c>
      <c r="V29" s="42">
        <v>5.3772245878370997E-2</v>
      </c>
      <c r="W29" s="42">
        <v>5.3772245878370997E-2</v>
      </c>
      <c r="X29" s="43">
        <v>5.3772245878370997E-2</v>
      </c>
      <c r="Y29" s="44">
        <v>22.413698630136988</v>
      </c>
      <c r="Z29" s="163">
        <v>96.595023947589283</v>
      </c>
      <c r="AA29" s="45">
        <v>29.698163265306121</v>
      </c>
      <c r="AB29" s="45">
        <v>0.23170731707317074</v>
      </c>
      <c r="AC29" s="45">
        <v>5.6</v>
      </c>
      <c r="AD29" s="45">
        <v>77.7</v>
      </c>
      <c r="AE29" s="45">
        <v>3.06</v>
      </c>
      <c r="AF29" s="46">
        <v>39.9</v>
      </c>
      <c r="AG29" s="123">
        <v>3</v>
      </c>
      <c r="AH29" s="49">
        <v>6</v>
      </c>
      <c r="AI29" s="49">
        <v>1</v>
      </c>
      <c r="AJ29" s="49">
        <v>4</v>
      </c>
      <c r="AK29" s="49">
        <v>5</v>
      </c>
      <c r="AL29" s="49">
        <v>1</v>
      </c>
      <c r="AM29" s="49">
        <v>2</v>
      </c>
      <c r="AN29" s="49">
        <v>0</v>
      </c>
      <c r="AO29" s="49">
        <v>2</v>
      </c>
      <c r="AP29" s="124">
        <v>0</v>
      </c>
      <c r="AQ29" s="55"/>
      <c r="AR29" s="56">
        <v>1</v>
      </c>
      <c r="AS29" s="56"/>
      <c r="AT29" s="56"/>
      <c r="AU29" s="56"/>
      <c r="AV29" s="56"/>
      <c r="AW29" s="56"/>
      <c r="AX29" s="56"/>
      <c r="AY29" s="56"/>
      <c r="AZ29" s="56"/>
      <c r="BA29" s="56"/>
      <c r="BB29" s="56">
        <v>1</v>
      </c>
      <c r="BC29" s="56"/>
      <c r="BD29" s="56"/>
      <c r="BE29" s="58"/>
      <c r="BF29" s="55">
        <v>218</v>
      </c>
      <c r="BG29" s="56">
        <v>1045.1999999999998</v>
      </c>
      <c r="BH29" s="56">
        <v>1</v>
      </c>
      <c r="BI29" s="56">
        <v>10.8</v>
      </c>
      <c r="BJ29" s="56">
        <v>37</v>
      </c>
      <c r="BK29" s="56">
        <v>13</v>
      </c>
      <c r="BL29" s="56">
        <v>5.9</v>
      </c>
      <c r="BM29" s="56">
        <v>147</v>
      </c>
      <c r="BN29" s="56">
        <v>4.3</v>
      </c>
      <c r="BO29" s="56">
        <v>33</v>
      </c>
      <c r="BP29" s="56">
        <v>3</v>
      </c>
      <c r="BQ29" s="56">
        <v>1499.4</v>
      </c>
      <c r="BR29" s="56">
        <v>1</v>
      </c>
      <c r="BS29" s="56">
        <v>0</v>
      </c>
      <c r="BT29" s="58">
        <v>11.399999999999999</v>
      </c>
      <c r="BU29" s="55">
        <v>215</v>
      </c>
      <c r="BV29" s="56">
        <v>1912</v>
      </c>
      <c r="BW29" s="56">
        <v>3</v>
      </c>
      <c r="BX29" s="56">
        <v>19</v>
      </c>
      <c r="BY29" s="56">
        <v>49</v>
      </c>
      <c r="BZ29" s="56">
        <v>17</v>
      </c>
      <c r="CA29" s="56">
        <v>4.4000000000000004</v>
      </c>
      <c r="CB29" s="56">
        <v>114.3</v>
      </c>
      <c r="CC29" s="56">
        <v>3.43</v>
      </c>
      <c r="CD29" s="56">
        <v>47.4</v>
      </c>
      <c r="CE29" s="56">
        <v>42</v>
      </c>
      <c r="CF29" s="56">
        <v>2519</v>
      </c>
      <c r="CG29" s="56">
        <v>2</v>
      </c>
      <c r="CH29" s="56">
        <v>0</v>
      </c>
      <c r="CI29" s="58">
        <v>26</v>
      </c>
      <c r="CJ29" s="55">
        <v>215</v>
      </c>
      <c r="CK29" s="56">
        <v>3079.5</v>
      </c>
      <c r="CL29" s="56">
        <v>7</v>
      </c>
      <c r="CM29" s="56">
        <v>43.5</v>
      </c>
      <c r="CN29" s="56">
        <v>140</v>
      </c>
      <c r="CO29" s="56">
        <v>35</v>
      </c>
      <c r="CP29" s="56">
        <v>5.6</v>
      </c>
      <c r="CQ29" s="56">
        <v>75.599999999999994</v>
      </c>
      <c r="CR29" s="56">
        <v>3.06</v>
      </c>
      <c r="CS29" s="56">
        <v>38.6</v>
      </c>
      <c r="CT29" s="56">
        <v>101</v>
      </c>
      <c r="CU29" s="56">
        <v>4438.5</v>
      </c>
      <c r="CV29" s="56">
        <v>14</v>
      </c>
      <c r="CW29" s="56">
        <v>0</v>
      </c>
      <c r="CX29" s="58">
        <v>31.5</v>
      </c>
      <c r="CY29" s="55">
        <v>879</v>
      </c>
      <c r="CZ29" s="56">
        <v>2294.3999999999996</v>
      </c>
      <c r="DA29" s="56">
        <v>13</v>
      </c>
      <c r="DB29" s="56">
        <v>34.799999999999997</v>
      </c>
      <c r="DC29" s="56">
        <v>164</v>
      </c>
      <c r="DD29" s="56">
        <v>38</v>
      </c>
      <c r="DE29" s="56">
        <v>5.4</v>
      </c>
      <c r="DF29" s="56">
        <v>77.7</v>
      </c>
      <c r="DG29" s="57">
        <v>3.04</v>
      </c>
      <c r="DH29" s="56">
        <v>39.9</v>
      </c>
      <c r="DI29" s="56">
        <v>197</v>
      </c>
      <c r="DJ29" s="56">
        <v>3663.6000000000004</v>
      </c>
      <c r="DK29" s="56">
        <v>20</v>
      </c>
      <c r="DL29" s="56">
        <v>0</v>
      </c>
      <c r="DM29" s="58">
        <v>25.200000000000003</v>
      </c>
    </row>
    <row r="30" spans="1:117" ht="15.75" customHeight="1" x14ac:dyDescent="0.2">
      <c r="A30" s="33">
        <v>28</v>
      </c>
      <c r="B30" s="34" t="s">
        <v>348</v>
      </c>
      <c r="C30" s="116">
        <v>3.7611111111111111</v>
      </c>
      <c r="D30" s="117" t="s">
        <v>477</v>
      </c>
      <c r="E30" s="37">
        <v>1</v>
      </c>
      <c r="F30" s="118">
        <v>36411</v>
      </c>
      <c r="G30" s="119">
        <v>25.649315068493152</v>
      </c>
      <c r="H30" s="39" t="s">
        <v>443</v>
      </c>
      <c r="I30" s="119">
        <v>24.652054794520549</v>
      </c>
      <c r="J30" s="120">
        <v>68</v>
      </c>
      <c r="K30" s="120">
        <v>202</v>
      </c>
      <c r="L30" s="120">
        <v>4.6100000000000003</v>
      </c>
      <c r="M30" s="40">
        <v>0</v>
      </c>
      <c r="N30" s="121">
        <v>0.17874706008124866</v>
      </c>
      <c r="O30" s="122">
        <v>0.27747419550698238</v>
      </c>
      <c r="P30" s="122">
        <v>0.4481002741872307</v>
      </c>
      <c r="Q30" s="122">
        <v>0.18346715480301204</v>
      </c>
      <c r="R30" s="122">
        <v>0.32200357781753131</v>
      </c>
      <c r="S30" s="42">
        <v>0.38505192600238103</v>
      </c>
      <c r="T30" s="42">
        <v>0.38505192600238103</v>
      </c>
      <c r="U30" s="42">
        <v>4.9222146373010457E-2</v>
      </c>
      <c r="V30" s="42">
        <v>5.6013372826182586E-2</v>
      </c>
      <c r="W30" s="42">
        <v>5.6013372826182586E-2</v>
      </c>
      <c r="X30" s="43">
        <v>5.6013372826182586E-2</v>
      </c>
      <c r="Y30" s="44">
        <v>19.991780821917807</v>
      </c>
      <c r="Z30" s="163">
        <v>89.44944773385231</v>
      </c>
      <c r="AA30" s="45">
        <v>30.710640138408305</v>
      </c>
      <c r="AB30" s="45">
        <v>0.18478260869565216</v>
      </c>
      <c r="AC30" s="45">
        <v>5.8</v>
      </c>
      <c r="AD30" s="45">
        <v>56.7</v>
      </c>
      <c r="AE30" s="45">
        <v>3.07</v>
      </c>
      <c r="AF30" s="46">
        <v>35.9</v>
      </c>
      <c r="AG30" s="123">
        <v>10</v>
      </c>
      <c r="AH30" s="49">
        <v>6</v>
      </c>
      <c r="AI30" s="49">
        <v>5</v>
      </c>
      <c r="AJ30" s="49">
        <v>2</v>
      </c>
      <c r="AK30" s="49">
        <v>2</v>
      </c>
      <c r="AL30" s="49">
        <v>2</v>
      </c>
      <c r="AM30" s="49">
        <v>0</v>
      </c>
      <c r="AN30" s="49">
        <v>0</v>
      </c>
      <c r="AO30" s="49">
        <v>0</v>
      </c>
      <c r="AP30" s="124">
        <v>0</v>
      </c>
      <c r="AQ30" s="55">
        <v>605</v>
      </c>
      <c r="AR30" s="56">
        <v>2581</v>
      </c>
      <c r="AS30" s="56">
        <v>7</v>
      </c>
      <c r="AT30" s="56"/>
      <c r="AU30" s="56">
        <v>96</v>
      </c>
      <c r="AV30" s="56"/>
      <c r="AW30" s="57"/>
      <c r="AX30" s="56"/>
      <c r="AY30" s="56"/>
      <c r="AZ30" s="56"/>
      <c r="BA30" s="56">
        <v>231</v>
      </c>
      <c r="BB30" s="56">
        <v>2096</v>
      </c>
      <c r="BC30" s="56"/>
      <c r="BD30" s="56"/>
      <c r="BE30" s="58"/>
      <c r="BF30" s="55">
        <v>405</v>
      </c>
      <c r="BG30" s="56">
        <v>829</v>
      </c>
      <c r="BH30" s="56">
        <v>7</v>
      </c>
      <c r="BI30" s="56"/>
      <c r="BJ30" s="56">
        <v>83</v>
      </c>
      <c r="BK30" s="56"/>
      <c r="BL30" s="57"/>
      <c r="BM30" s="56"/>
      <c r="BN30" s="56"/>
      <c r="BO30" s="56"/>
      <c r="BP30" s="56">
        <v>52</v>
      </c>
      <c r="BQ30" s="56">
        <v>818</v>
      </c>
      <c r="BR30" s="56"/>
      <c r="BS30" s="56"/>
      <c r="BT30" s="58"/>
      <c r="BU30" s="55">
        <v>2074</v>
      </c>
      <c r="BV30" s="56">
        <v>2878</v>
      </c>
      <c r="BW30" s="56">
        <v>25</v>
      </c>
      <c r="BX30" s="56"/>
      <c r="BY30" s="56">
        <v>300</v>
      </c>
      <c r="BZ30" s="56"/>
      <c r="CA30" s="57"/>
      <c r="CB30" s="56"/>
      <c r="CC30" s="56"/>
      <c r="CD30" s="56"/>
      <c r="CE30" s="56">
        <v>214</v>
      </c>
      <c r="CF30" s="56">
        <v>2228</v>
      </c>
      <c r="CG30" s="56"/>
      <c r="CH30" s="56"/>
      <c r="CI30" s="58"/>
      <c r="CJ30" s="55">
        <v>745</v>
      </c>
      <c r="CK30" s="56">
        <v>2024.1</v>
      </c>
      <c r="CL30" s="56">
        <v>9</v>
      </c>
      <c r="CM30" s="56">
        <v>19.5</v>
      </c>
      <c r="CN30" s="56">
        <v>170</v>
      </c>
      <c r="CO30" s="56">
        <v>29</v>
      </c>
      <c r="CP30" s="57">
        <v>5.8</v>
      </c>
      <c r="CQ30" s="56">
        <v>52.3</v>
      </c>
      <c r="CR30" s="57">
        <v>2.88</v>
      </c>
      <c r="CS30" s="56">
        <v>27.7</v>
      </c>
      <c r="CT30" s="56">
        <v>137</v>
      </c>
      <c r="CU30" s="56">
        <v>2783.2999999999997</v>
      </c>
      <c r="CV30" s="56">
        <v>19</v>
      </c>
      <c r="CW30" s="56">
        <v>0</v>
      </c>
      <c r="CX30" s="58">
        <v>14.3</v>
      </c>
      <c r="CY30" s="55">
        <v>1627</v>
      </c>
      <c r="CZ30" s="56">
        <v>2236</v>
      </c>
      <c r="DA30" s="56">
        <v>14</v>
      </c>
      <c r="DB30" s="56">
        <v>24.7</v>
      </c>
      <c r="DC30" s="56">
        <v>276</v>
      </c>
      <c r="DD30" s="56">
        <v>51</v>
      </c>
      <c r="DE30" s="56">
        <v>5.8</v>
      </c>
      <c r="DF30" s="56">
        <v>56.7</v>
      </c>
      <c r="DG30" s="57">
        <v>3.07</v>
      </c>
      <c r="DH30" s="56">
        <v>35.9</v>
      </c>
      <c r="DI30" s="56">
        <v>191</v>
      </c>
      <c r="DJ30" s="56">
        <v>3409.9</v>
      </c>
      <c r="DK30" s="56">
        <v>22</v>
      </c>
      <c r="DL30" s="56">
        <v>0</v>
      </c>
      <c r="DM30" s="58">
        <v>23.400000000000002</v>
      </c>
    </row>
    <row r="31" spans="1:117" ht="15.75" customHeight="1" x14ac:dyDescent="0.2">
      <c r="A31" s="33">
        <v>29</v>
      </c>
      <c r="B31" s="34" t="s">
        <v>352</v>
      </c>
      <c r="C31" s="116">
        <v>3.4444444444444446</v>
      </c>
      <c r="D31" s="117" t="s">
        <v>459</v>
      </c>
      <c r="E31" s="37">
        <v>5</v>
      </c>
      <c r="F31" s="118">
        <v>37057</v>
      </c>
      <c r="G31" s="119">
        <v>23.87945205479452</v>
      </c>
      <c r="H31" s="39" t="s">
        <v>400</v>
      </c>
      <c r="I31" s="119">
        <v>22.882191780821916</v>
      </c>
      <c r="J31" s="120">
        <v>72</v>
      </c>
      <c r="K31" s="120">
        <v>217</v>
      </c>
      <c r="L31" s="120">
        <v>4.68</v>
      </c>
      <c r="M31" s="40">
        <v>0</v>
      </c>
      <c r="N31" s="121">
        <v>0</v>
      </c>
      <c r="O31" s="122">
        <v>0.10207899096787985</v>
      </c>
      <c r="P31" s="122">
        <v>0.15802770276156458</v>
      </c>
      <c r="Q31" s="122">
        <v>0.17885652143733083</v>
      </c>
      <c r="R31" s="122">
        <v>0.21315732525427394</v>
      </c>
      <c r="S31" s="42">
        <v>0.21315732525427394</v>
      </c>
      <c r="T31" s="42">
        <v>0.18118372646613284</v>
      </c>
      <c r="U31" s="42">
        <v>8.004206590324843E-2</v>
      </c>
      <c r="V31" s="42">
        <v>3.9486262936946674E-2</v>
      </c>
      <c r="W31" s="42">
        <v>5.9764164420097549E-2</v>
      </c>
      <c r="X31" s="43">
        <v>5.0799539757082915E-2</v>
      </c>
      <c r="Y31" s="44">
        <v>20.224657534246575</v>
      </c>
      <c r="Z31" s="163">
        <v>90.47035973952778</v>
      </c>
      <c r="AA31" s="45">
        <v>29.427276234567902</v>
      </c>
      <c r="AB31" s="45">
        <v>0.18454935622317598</v>
      </c>
      <c r="AC31" s="45">
        <v>5.606741573033708</v>
      </c>
      <c r="AD31" s="45">
        <v>85.1</v>
      </c>
      <c r="AE31" s="45">
        <v>3.51</v>
      </c>
      <c r="AF31" s="46">
        <v>35.200000000000003</v>
      </c>
      <c r="AG31" s="123">
        <v>3</v>
      </c>
      <c r="AH31" s="49">
        <v>5</v>
      </c>
      <c r="AI31" s="49">
        <v>4</v>
      </c>
      <c r="AJ31" s="49">
        <v>2</v>
      </c>
      <c r="AK31" s="49">
        <v>2</v>
      </c>
      <c r="AL31" s="49">
        <v>1</v>
      </c>
      <c r="AM31" s="49">
        <v>2</v>
      </c>
      <c r="AN31" s="49">
        <v>2</v>
      </c>
      <c r="AO31" s="49">
        <v>0</v>
      </c>
      <c r="AP31" s="124">
        <v>0.25</v>
      </c>
      <c r="AQ31" s="55"/>
      <c r="AR31" s="56">
        <v>1</v>
      </c>
      <c r="AS31" s="56"/>
      <c r="AT31" s="56"/>
      <c r="AU31" s="56"/>
      <c r="AV31" s="56"/>
      <c r="AW31" s="57"/>
      <c r="AX31" s="56"/>
      <c r="AY31" s="56"/>
      <c r="AZ31" s="56"/>
      <c r="BA31" s="56"/>
      <c r="BB31" s="56">
        <v>1</v>
      </c>
      <c r="BC31" s="56"/>
      <c r="BD31" s="56"/>
      <c r="BE31" s="58"/>
      <c r="BF31" s="55">
        <v>225</v>
      </c>
      <c r="BG31" s="56">
        <v>482.9</v>
      </c>
      <c r="BH31" s="56">
        <v>4</v>
      </c>
      <c r="BI31" s="56">
        <v>7.6999999999999993</v>
      </c>
      <c r="BJ31" s="56">
        <v>51</v>
      </c>
      <c r="BK31" s="56">
        <v>17</v>
      </c>
      <c r="BL31" s="56">
        <v>4.4117647058823533</v>
      </c>
      <c r="BM31" s="56">
        <v>78.3</v>
      </c>
      <c r="BN31" s="56">
        <v>2.96</v>
      </c>
      <c r="BO31" s="56">
        <v>0</v>
      </c>
      <c r="BP31" s="56">
        <v>157</v>
      </c>
      <c r="BQ31" s="56">
        <v>3259.3</v>
      </c>
      <c r="BR31" s="56">
        <v>36</v>
      </c>
      <c r="BS31" s="56">
        <v>0</v>
      </c>
      <c r="BT31" s="58">
        <v>16.5</v>
      </c>
      <c r="BU31" s="55">
        <v>485</v>
      </c>
      <c r="BV31" s="56">
        <v>821.6</v>
      </c>
      <c r="BW31" s="56">
        <v>4</v>
      </c>
      <c r="BX31" s="56">
        <v>10.4</v>
      </c>
      <c r="BY31" s="56">
        <v>89</v>
      </c>
      <c r="BZ31" s="56">
        <v>14</v>
      </c>
      <c r="CA31" s="56">
        <v>5.4494382022471912</v>
      </c>
      <c r="CB31" s="56">
        <v>61.9</v>
      </c>
      <c r="CC31" s="56">
        <v>2.89</v>
      </c>
      <c r="CD31" s="56">
        <v>21.4</v>
      </c>
      <c r="CE31" s="56">
        <v>422</v>
      </c>
      <c r="CF31" s="56">
        <v>4917.9000000000005</v>
      </c>
      <c r="CG31" s="56">
        <v>65</v>
      </c>
      <c r="CH31" s="56">
        <v>1</v>
      </c>
      <c r="CI31" s="58">
        <v>36.4</v>
      </c>
      <c r="CJ31" s="55">
        <v>499</v>
      </c>
      <c r="CK31" s="56">
        <v>898.7</v>
      </c>
      <c r="CL31" s="56">
        <v>3</v>
      </c>
      <c r="CM31" s="56">
        <v>9.9</v>
      </c>
      <c r="CN31" s="56">
        <v>89</v>
      </c>
      <c r="CO31" s="56">
        <v>19</v>
      </c>
      <c r="CP31" s="56">
        <v>5.606741573033708</v>
      </c>
      <c r="CQ31" s="56">
        <v>85.1</v>
      </c>
      <c r="CR31" s="56">
        <v>3.51</v>
      </c>
      <c r="CS31" s="56">
        <v>32.299999999999997</v>
      </c>
      <c r="CT31" s="56">
        <v>274</v>
      </c>
      <c r="CU31" s="56">
        <v>3423.2</v>
      </c>
      <c r="CV31" s="56">
        <v>47</v>
      </c>
      <c r="CW31" s="56">
        <v>0</v>
      </c>
      <c r="CX31" s="58">
        <v>30.799999999999997</v>
      </c>
      <c r="CY31" s="55">
        <v>1189</v>
      </c>
      <c r="CZ31" s="56">
        <v>1657.6000000000001</v>
      </c>
      <c r="DA31" s="56">
        <v>16</v>
      </c>
      <c r="DB31" s="56">
        <v>26.599999999999998</v>
      </c>
      <c r="DC31" s="56">
        <v>233</v>
      </c>
      <c r="DD31" s="56">
        <v>43</v>
      </c>
      <c r="DE31" s="56">
        <v>5.1030042918454939</v>
      </c>
      <c r="DF31" s="56">
        <v>54.9</v>
      </c>
      <c r="DG31" s="57">
        <v>3</v>
      </c>
      <c r="DH31" s="56">
        <v>35.200000000000003</v>
      </c>
      <c r="DI31" s="56">
        <v>190</v>
      </c>
      <c r="DJ31" s="56">
        <v>4811.8</v>
      </c>
      <c r="DK31" s="56">
        <v>24</v>
      </c>
      <c r="DL31" s="56">
        <v>0</v>
      </c>
      <c r="DM31" s="58">
        <v>35</v>
      </c>
    </row>
    <row r="32" spans="1:117" ht="15.75" customHeight="1" x14ac:dyDescent="0.2">
      <c r="A32" s="33">
        <v>30</v>
      </c>
      <c r="B32" s="34" t="s">
        <v>361</v>
      </c>
      <c r="C32" s="116">
        <v>2.3944444444444444</v>
      </c>
      <c r="D32" s="117" t="s">
        <v>494</v>
      </c>
      <c r="E32" s="37">
        <v>4</v>
      </c>
      <c r="F32" s="118">
        <v>36390</v>
      </c>
      <c r="G32" s="119">
        <v>25.706849315068492</v>
      </c>
      <c r="H32" s="39" t="s">
        <v>443</v>
      </c>
      <c r="I32" s="119">
        <v>24.709589041095889</v>
      </c>
      <c r="J32" s="120">
        <v>69</v>
      </c>
      <c r="K32" s="120">
        <v>193</v>
      </c>
      <c r="L32" s="120">
        <v>4.5599999999999996</v>
      </c>
      <c r="M32" s="40">
        <v>0</v>
      </c>
      <c r="N32" s="121">
        <v>0.12164216928535225</v>
      </c>
      <c r="O32" s="122">
        <v>0.13318256062319386</v>
      </c>
      <c r="P32" s="122">
        <v>8.8053130363405716E-2</v>
      </c>
      <c r="Q32" s="122">
        <v>3.3906010266512611E-2</v>
      </c>
      <c r="R32" s="122">
        <v>0.2536923447547394</v>
      </c>
      <c r="S32" s="42">
        <v>0.2536923447547394</v>
      </c>
      <c r="T32" s="42">
        <v>0.22832311027926547</v>
      </c>
      <c r="U32" s="42">
        <v>3.1817331087404081E-2</v>
      </c>
      <c r="V32" s="42">
        <v>7.9979192405227911E-2</v>
      </c>
      <c r="W32" s="42">
        <v>7.9979192405227911E-2</v>
      </c>
      <c r="X32" s="43">
        <v>7.1981273164705123E-2</v>
      </c>
      <c r="Y32" s="44">
        <v>24.063013698630137</v>
      </c>
      <c r="Z32" s="163">
        <v>89.274604322223936</v>
      </c>
      <c r="AA32" s="45">
        <v>28.498004620877968</v>
      </c>
      <c r="AB32" s="45">
        <v>0.17679558011049723</v>
      </c>
      <c r="AC32" s="45">
        <v>6.2</v>
      </c>
      <c r="AD32" s="45">
        <v>73.599999999999994</v>
      </c>
      <c r="AE32" s="45">
        <v>3.29</v>
      </c>
      <c r="AF32" s="46">
        <v>48.2</v>
      </c>
      <c r="AG32" s="123">
        <v>4</v>
      </c>
      <c r="AH32" s="49">
        <v>7</v>
      </c>
      <c r="AI32" s="49">
        <v>0</v>
      </c>
      <c r="AJ32" s="49">
        <v>2</v>
      </c>
      <c r="AK32" s="49">
        <v>2</v>
      </c>
      <c r="AL32" s="49">
        <v>4</v>
      </c>
      <c r="AM32" s="49">
        <v>1</v>
      </c>
      <c r="AN32" s="49">
        <v>1</v>
      </c>
      <c r="AO32" s="49">
        <v>0</v>
      </c>
      <c r="AP32" s="124">
        <v>0</v>
      </c>
      <c r="AQ32" s="55">
        <v>105</v>
      </c>
      <c r="AR32" s="56">
        <v>616</v>
      </c>
      <c r="AS32" s="56">
        <v>1</v>
      </c>
      <c r="AT32" s="56">
        <v>5.2</v>
      </c>
      <c r="AU32" s="56">
        <v>15</v>
      </c>
      <c r="AV32" s="56">
        <v>4</v>
      </c>
      <c r="AW32" s="56">
        <v>7</v>
      </c>
      <c r="AX32" s="56">
        <v>153.69999999999999</v>
      </c>
      <c r="AY32" s="56">
        <v>3.73</v>
      </c>
      <c r="AZ32" s="56">
        <v>33.299999999999997</v>
      </c>
      <c r="BA32" s="56">
        <v>87</v>
      </c>
      <c r="BB32" s="56">
        <v>962.4</v>
      </c>
      <c r="BC32" s="56">
        <v>2</v>
      </c>
      <c r="BD32" s="56">
        <v>0</v>
      </c>
      <c r="BE32" s="58">
        <v>7.6</v>
      </c>
      <c r="BF32" s="55">
        <v>66</v>
      </c>
      <c r="BG32" s="56">
        <v>276</v>
      </c>
      <c r="BH32" s="56">
        <v>0</v>
      </c>
      <c r="BI32" s="56">
        <v>1.5</v>
      </c>
      <c r="BJ32" s="56">
        <v>28</v>
      </c>
      <c r="BK32" s="56">
        <v>3</v>
      </c>
      <c r="BL32" s="56">
        <v>2.4</v>
      </c>
      <c r="BM32" s="56">
        <v>33.1</v>
      </c>
      <c r="BN32" s="56">
        <v>2.25</v>
      </c>
      <c r="BO32" s="56">
        <v>0</v>
      </c>
      <c r="BP32" s="56">
        <v>40</v>
      </c>
      <c r="BQ32" s="56">
        <v>519.90000000000009</v>
      </c>
      <c r="BR32" s="56">
        <v>6</v>
      </c>
      <c r="BS32" s="56">
        <v>0</v>
      </c>
      <c r="BT32" s="58">
        <v>4.1999999999999993</v>
      </c>
      <c r="BU32" s="55">
        <v>94</v>
      </c>
      <c r="BV32" s="56">
        <v>630.59999999999991</v>
      </c>
      <c r="BW32" s="56">
        <v>0</v>
      </c>
      <c r="BX32" s="56">
        <v>6.6000000000000005</v>
      </c>
      <c r="BY32" s="56">
        <v>14</v>
      </c>
      <c r="BZ32" s="56">
        <v>2</v>
      </c>
      <c r="CA32" s="56">
        <v>6.7</v>
      </c>
      <c r="CB32" s="56">
        <v>59</v>
      </c>
      <c r="CC32" s="56">
        <v>4.43</v>
      </c>
      <c r="CD32" s="56">
        <v>38.299999999999997</v>
      </c>
      <c r="CE32" s="56">
        <v>24</v>
      </c>
      <c r="CF32" s="56">
        <v>709.5</v>
      </c>
      <c r="CG32" s="56">
        <v>1</v>
      </c>
      <c r="CH32" s="56">
        <v>0</v>
      </c>
      <c r="CI32" s="58">
        <v>4.8000000000000007</v>
      </c>
      <c r="CJ32" s="55">
        <v>94</v>
      </c>
      <c r="CK32" s="56">
        <v>2607.7999999999997</v>
      </c>
      <c r="CL32" s="56">
        <v>4</v>
      </c>
      <c r="CM32" s="56">
        <v>24.7</v>
      </c>
      <c r="CN32" s="56">
        <v>142</v>
      </c>
      <c r="CO32" s="56">
        <v>33</v>
      </c>
      <c r="CP32" s="56">
        <v>5.7</v>
      </c>
      <c r="CQ32" s="56">
        <v>73.599999999999994</v>
      </c>
      <c r="CR32" s="56">
        <v>3.29</v>
      </c>
      <c r="CS32" s="56">
        <v>48.2</v>
      </c>
      <c r="CT32" s="56">
        <v>85</v>
      </c>
      <c r="CU32" s="56">
        <v>2671.5</v>
      </c>
      <c r="CV32" s="56">
        <v>10</v>
      </c>
      <c r="CW32" s="56">
        <v>0</v>
      </c>
      <c r="CX32" s="58">
        <v>13</v>
      </c>
      <c r="CY32" s="55">
        <v>1123</v>
      </c>
      <c r="CZ32" s="56">
        <v>2320.5</v>
      </c>
      <c r="DA32" s="56">
        <v>13</v>
      </c>
      <c r="DB32" s="56">
        <v>28.6</v>
      </c>
      <c r="DC32" s="56">
        <v>181</v>
      </c>
      <c r="DD32" s="56">
        <v>32</v>
      </c>
      <c r="DE32" s="56">
        <v>6.2</v>
      </c>
      <c r="DF32" s="56">
        <v>60</v>
      </c>
      <c r="DG32" s="57">
        <v>3.19</v>
      </c>
      <c r="DH32" s="56">
        <v>44.9</v>
      </c>
      <c r="DI32" s="56">
        <v>246</v>
      </c>
      <c r="DJ32" s="56">
        <v>3075.7999999999997</v>
      </c>
      <c r="DK32" s="56">
        <v>21</v>
      </c>
      <c r="DL32" s="56">
        <v>1</v>
      </c>
      <c r="DM32" s="58">
        <v>20.8</v>
      </c>
    </row>
    <row r="33" spans="1:117" ht="15.75" customHeight="1" thickBot="1" x14ac:dyDescent="0.25">
      <c r="A33" s="60">
        <v>31</v>
      </c>
      <c r="B33" s="62" t="s">
        <v>526</v>
      </c>
      <c r="C33" s="132">
        <v>1.4777777777777779</v>
      </c>
      <c r="D33" s="133" t="s">
        <v>493</v>
      </c>
      <c r="E33" s="66">
        <v>2</v>
      </c>
      <c r="F33" s="217">
        <v>36678</v>
      </c>
      <c r="G33" s="135">
        <v>24.917808219178081</v>
      </c>
      <c r="H33" s="68" t="s">
        <v>443</v>
      </c>
      <c r="I33" s="135">
        <v>23.920547945205481</v>
      </c>
      <c r="J33" s="136">
        <v>68</v>
      </c>
      <c r="K33" s="136">
        <v>185</v>
      </c>
      <c r="L33" s="136">
        <v>4.55</v>
      </c>
      <c r="M33" s="69">
        <v>0</v>
      </c>
      <c r="N33" s="138">
        <v>7.4040834642135969E-2</v>
      </c>
      <c r="O33" s="139">
        <v>0.17253961634695578</v>
      </c>
      <c r="P33" s="139">
        <v>0.2074996294649474</v>
      </c>
      <c r="Q33" s="139">
        <v>0.31263796909492275</v>
      </c>
      <c r="R33" s="139">
        <v>8.2087072116982393E-2</v>
      </c>
      <c r="S33" s="71">
        <v>0.19736252060595258</v>
      </c>
      <c r="T33" s="71">
        <v>0.19736252060595258</v>
      </c>
      <c r="U33" s="71">
        <v>5.5823777911888958E-2</v>
      </c>
      <c r="V33" s="71">
        <v>3.4867503486750349E-3</v>
      </c>
      <c r="W33" s="71">
        <v>2.9655264130281998E-2</v>
      </c>
      <c r="X33" s="72">
        <v>2.9655264130281998E-2</v>
      </c>
      <c r="Y33" s="73">
        <v>20.265753424657536</v>
      </c>
      <c r="Z33" s="165">
        <v>86.328886136734383</v>
      </c>
      <c r="AA33" s="74">
        <v>28.126081314878896</v>
      </c>
      <c r="AB33" s="74">
        <v>0.18032786885245902</v>
      </c>
      <c r="AC33" s="74">
        <v>4.8666666666666663</v>
      </c>
      <c r="AD33" s="74">
        <v>59.6</v>
      </c>
      <c r="AE33" s="74">
        <v>3.23</v>
      </c>
      <c r="AF33" s="75">
        <v>49.3</v>
      </c>
      <c r="AG33" s="140">
        <v>3</v>
      </c>
      <c r="AH33" s="78">
        <v>3</v>
      </c>
      <c r="AI33" s="78">
        <v>4</v>
      </c>
      <c r="AJ33" s="78">
        <v>1</v>
      </c>
      <c r="AK33" s="78">
        <v>2</v>
      </c>
      <c r="AL33" s="78">
        <v>0</v>
      </c>
      <c r="AM33" s="78">
        <v>0</v>
      </c>
      <c r="AN33" s="78">
        <v>1</v>
      </c>
      <c r="AO33" s="78">
        <v>0</v>
      </c>
      <c r="AP33" s="141">
        <v>0</v>
      </c>
      <c r="AQ33" s="80">
        <v>384</v>
      </c>
      <c r="AR33" s="81">
        <v>2666.2999999999997</v>
      </c>
      <c r="AS33" s="81">
        <v>5</v>
      </c>
      <c r="AT33" s="81">
        <v>35.1</v>
      </c>
      <c r="AU33" s="81">
        <v>68</v>
      </c>
      <c r="AV33" s="81">
        <v>16</v>
      </c>
      <c r="AW33" s="82">
        <v>5.6470588235294121</v>
      </c>
      <c r="AX33" s="81">
        <v>75.8</v>
      </c>
      <c r="AY33" s="81">
        <v>3.12</v>
      </c>
      <c r="AZ33" s="81">
        <v>40.6</v>
      </c>
      <c r="BA33" s="81">
        <v>45</v>
      </c>
      <c r="BB33" s="81">
        <v>3127.7999999999997</v>
      </c>
      <c r="BC33" s="81">
        <v>6</v>
      </c>
      <c r="BD33" s="81">
        <v>0</v>
      </c>
      <c r="BE33" s="83">
        <v>20.8</v>
      </c>
      <c r="BF33" s="80">
        <v>263</v>
      </c>
      <c r="BG33" s="81">
        <v>783.2</v>
      </c>
      <c r="BH33" s="81">
        <v>2</v>
      </c>
      <c r="BI33" s="81">
        <v>9.1999999999999993</v>
      </c>
      <c r="BJ33" s="81">
        <v>40</v>
      </c>
      <c r="BK33" s="81">
        <v>11</v>
      </c>
      <c r="BL33" s="82">
        <v>6.5750000000000002</v>
      </c>
      <c r="BM33" s="81">
        <v>74.099999999999994</v>
      </c>
      <c r="BN33" s="81">
        <v>3.15</v>
      </c>
      <c r="BO33" s="81">
        <v>31.2</v>
      </c>
      <c r="BP33" s="81">
        <v>68</v>
      </c>
      <c r="BQ33" s="81">
        <v>1135.2</v>
      </c>
      <c r="BR33" s="81">
        <v>11</v>
      </c>
      <c r="BS33" s="81">
        <v>0</v>
      </c>
      <c r="BT33" s="83">
        <v>12</v>
      </c>
      <c r="BU33" s="80">
        <v>1146</v>
      </c>
      <c r="BV33" s="81">
        <v>2775.5</v>
      </c>
      <c r="BW33" s="81">
        <v>9</v>
      </c>
      <c r="BX33" s="81">
        <v>31.2</v>
      </c>
      <c r="BY33" s="81">
        <v>177</v>
      </c>
      <c r="BZ33" s="81">
        <v>28</v>
      </c>
      <c r="CA33" s="82">
        <v>6.4745762711864403</v>
      </c>
      <c r="CB33" s="81">
        <v>47.9</v>
      </c>
      <c r="CC33" s="81">
        <v>3.27</v>
      </c>
      <c r="CD33" s="81">
        <v>41</v>
      </c>
      <c r="CE33" s="81">
        <v>114</v>
      </c>
      <c r="CF33" s="81">
        <v>3296.7999999999997</v>
      </c>
      <c r="CG33" s="81">
        <v>14</v>
      </c>
      <c r="CH33" s="81">
        <v>2</v>
      </c>
      <c r="CI33" s="83">
        <v>23.400000000000002</v>
      </c>
      <c r="CJ33" s="80">
        <v>1022</v>
      </c>
      <c r="CK33" s="81">
        <v>1635.6000000000001</v>
      </c>
      <c r="CL33" s="81">
        <v>7</v>
      </c>
      <c r="CM33" s="81">
        <v>14.399999999999999</v>
      </c>
      <c r="CN33" s="81">
        <v>210</v>
      </c>
      <c r="CO33" s="81">
        <v>39</v>
      </c>
      <c r="CP33" s="82">
        <v>4.8666666666666663</v>
      </c>
      <c r="CQ33" s="81">
        <v>59.6</v>
      </c>
      <c r="CR33" s="82">
        <v>3.23</v>
      </c>
      <c r="CS33" s="81">
        <v>49.3</v>
      </c>
      <c r="CT33" s="81">
        <v>111</v>
      </c>
      <c r="CU33" s="81">
        <v>1988.3999999999999</v>
      </c>
      <c r="CV33" s="81">
        <v>12</v>
      </c>
      <c r="CW33" s="81">
        <v>1</v>
      </c>
      <c r="CX33" s="83">
        <v>9.6000000000000014</v>
      </c>
      <c r="CY33" s="80">
        <v>242</v>
      </c>
      <c r="CZ33" s="81">
        <v>1575</v>
      </c>
      <c r="DA33" s="81">
        <v>0</v>
      </c>
      <c r="DB33" s="81">
        <v>10</v>
      </c>
      <c r="DC33" s="81">
        <v>61</v>
      </c>
      <c r="DD33" s="81">
        <v>11</v>
      </c>
      <c r="DE33" s="81">
        <v>4</v>
      </c>
      <c r="DF33" s="81">
        <v>35.799999999999997</v>
      </c>
      <c r="DG33" s="82">
        <v>2.11</v>
      </c>
      <c r="DH33" s="81">
        <v>7.9</v>
      </c>
      <c r="DI33" s="81">
        <v>5</v>
      </c>
      <c r="DJ33" s="81">
        <v>1434</v>
      </c>
      <c r="DK33" s="81">
        <v>4</v>
      </c>
      <c r="DL33" s="81">
        <v>0</v>
      </c>
      <c r="DM33" s="83">
        <v>12</v>
      </c>
    </row>
    <row r="34" spans="1:117" ht="15.75" customHeight="1" x14ac:dyDescent="0.2"/>
    <row r="35" spans="1:117" ht="15.75" customHeight="1" x14ac:dyDescent="0.2"/>
    <row r="36" spans="1:117" ht="15.75" customHeight="1" x14ac:dyDescent="0.2"/>
    <row r="37" spans="1:117" ht="15.75" customHeight="1" x14ac:dyDescent="0.2"/>
    <row r="38" spans="1:117" ht="15.75" customHeight="1" x14ac:dyDescent="0.2"/>
    <row r="39" spans="1:117" ht="15.75" customHeight="1" x14ac:dyDescent="0.2"/>
    <row r="40" spans="1:117" ht="15.75" customHeight="1" x14ac:dyDescent="0.2"/>
    <row r="41" spans="1:117" ht="15.75" customHeight="1" x14ac:dyDescent="0.2"/>
    <row r="42" spans="1:117" ht="15.75" customHeight="1" x14ac:dyDescent="0.2"/>
    <row r="43" spans="1:117" ht="15.75" customHeight="1" x14ac:dyDescent="0.2"/>
    <row r="44" spans="1:117" ht="15.75" customHeight="1" x14ac:dyDescent="0.2"/>
    <row r="45" spans="1:117" ht="15.75" customHeight="1" x14ac:dyDescent="0.2"/>
    <row r="46" spans="1:117" ht="15.75" customHeight="1" x14ac:dyDescent="0.2"/>
    <row r="47" spans="1:117" ht="15.75" customHeight="1" x14ac:dyDescent="0.2"/>
    <row r="48" spans="1:11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DM2" xr:uid="{00000000-0009-0000-0000-00000D000000}"/>
  <mergeCells count="10">
    <mergeCell ref="BU1:CI1"/>
    <mergeCell ref="CJ1:CX1"/>
    <mergeCell ref="CY1:DM1"/>
    <mergeCell ref="A1:C1"/>
    <mergeCell ref="D1:M1"/>
    <mergeCell ref="N1:X1"/>
    <mergeCell ref="Y1:AF1"/>
    <mergeCell ref="AG1:AP1"/>
    <mergeCell ref="AQ1:BE1"/>
    <mergeCell ref="BF1:BT1"/>
  </mergeCells>
  <conditionalFormatting sqref="B3:B33">
    <cfRule type="expression" dxfId="32" priority="1" stopIfTrue="1">
      <formula>C3&gt;=13</formula>
    </cfRule>
    <cfRule type="expression" dxfId="31" priority="2">
      <formula>AND(C3&gt;=12,C3&lt;13)</formula>
    </cfRule>
    <cfRule type="expression" dxfId="30" priority="3" stopIfTrue="1">
      <formula>AND(C3&gt;=11,C3&lt;12)</formula>
    </cfRule>
    <cfRule type="expression" dxfId="29" priority="4">
      <formula>AND(C3&gt;=9,C3&lt;11)</formula>
    </cfRule>
    <cfRule type="expression" dxfId="28" priority="5">
      <formula>AND(C3&gt;=7,C3&lt;9)</formula>
    </cfRule>
    <cfRule type="expression" dxfId="27" priority="6" stopIfTrue="1">
      <formula>AND(C3&gt;=6,C3&lt;7)</formula>
    </cfRule>
    <cfRule type="expression" dxfId="26" priority="7" stopIfTrue="1">
      <formula>AND(C3&gt;=5,C3&lt;6)</formula>
    </cfRule>
    <cfRule type="expression" dxfId="25" priority="8">
      <formula>C3&lt;5</formula>
    </cfRule>
  </conditionalFormatting>
  <conditionalFormatting sqref="C3:C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33">
    <cfRule type="containsText" dxfId="24" priority="10" operator="containsText" text="SR">
      <formula>NOT(ISERROR(SEARCH(("SR"),(H3))))</formula>
    </cfRule>
  </conditionalFormatting>
  <conditionalFormatting sqref="N3:R27">
    <cfRule type="colorScale" priority="11">
      <colorScale>
        <cfvo type="formula" val="0.1499"/>
        <cfvo type="formula" val="0.15"/>
        <cfvo type="formula" val="0.4"/>
        <color rgb="FFFACACA"/>
        <color rgb="FFC0E399"/>
        <color rgb="FF63BE7B"/>
      </colorScale>
    </cfRule>
    <cfRule type="colorScale" priority="12">
      <colorScale>
        <cfvo type="formula" val="0.1499"/>
        <cfvo type="formula" val="0.15"/>
        <cfvo type="formula" val="0.4"/>
        <color rgb="FFFACACA"/>
        <color rgb="FFC0E399"/>
        <color rgb="FF63BE7B"/>
      </colorScale>
    </cfRule>
  </conditionalFormatting>
  <conditionalFormatting sqref="N3:R33">
    <cfRule type="cellIs" dxfId="23" priority="13" stopIfTrue="1" operator="between">
      <formula>0.15</formula>
      <formula>0.199</formula>
    </cfRule>
    <cfRule type="cellIs" dxfId="22" priority="14" operator="equal">
      <formula>0</formula>
    </cfRule>
  </conditionalFormatting>
  <conditionalFormatting sqref="N28:R33">
    <cfRule type="colorScale" priority="15">
      <colorScale>
        <cfvo type="formula" val="0.1499"/>
        <cfvo type="formula" val="0.15"/>
        <cfvo type="formula" val="0.4"/>
        <color rgb="FFFACACA"/>
        <color rgb="FFC0E399"/>
        <color rgb="FF63BE7B"/>
      </colorScale>
    </cfRule>
    <cfRule type="colorScale" priority="16">
      <colorScale>
        <cfvo type="formula" val="0.1499"/>
        <cfvo type="formula" val="0.15"/>
        <cfvo type="formula" val="0.4"/>
        <color rgb="FFFACACA"/>
        <color rgb="FFC0E399"/>
        <color rgb="FF63BE7B"/>
      </colorScale>
    </cfRule>
  </conditionalFormatting>
  <conditionalFormatting sqref="S3:T27">
    <cfRule type="colorScale" priority="17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S28:T33">
    <cfRule type="colorScale" priority="18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U3:V3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3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3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S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M21" sqref="M21"/>
    </sheetView>
  </sheetViews>
  <sheetFormatPr baseColWidth="10" defaultColWidth="14.5" defaultRowHeight="15" customHeight="1" x14ac:dyDescent="0.2"/>
  <cols>
    <col min="1" max="1" width="8.5" customWidth="1"/>
    <col min="2" max="2" width="21.6640625" customWidth="1"/>
    <col min="3" max="3" width="12" customWidth="1"/>
    <col min="4" max="4" width="17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0" customWidth="1"/>
    <col min="11" max="11" width="10.5" customWidth="1"/>
    <col min="12" max="12" width="11.33203125" customWidth="1"/>
    <col min="13" max="13" width="12.5" customWidth="1"/>
    <col min="14" max="20" width="9.83203125" customWidth="1"/>
    <col min="21" max="22" width="11" customWidth="1"/>
    <col min="23" max="23" width="10" customWidth="1"/>
    <col min="24" max="24" width="11" customWidth="1"/>
    <col min="25" max="25" width="9.33203125" customWidth="1"/>
    <col min="26" max="26" width="9.5" customWidth="1"/>
    <col min="27" max="27" width="7.6640625" customWidth="1"/>
    <col min="28" max="28" width="10.1640625" customWidth="1"/>
    <col min="29" max="29" width="7.33203125" customWidth="1"/>
    <col min="30" max="30" width="7.5" customWidth="1"/>
    <col min="31" max="31" width="9.83203125" customWidth="1"/>
    <col min="32" max="32" width="11.5" customWidth="1"/>
    <col min="33" max="33" width="10.83203125" customWidth="1"/>
    <col min="34" max="34" width="11" customWidth="1"/>
    <col min="35" max="35" width="10.33203125" customWidth="1"/>
    <col min="36" max="36" width="10.5" customWidth="1"/>
    <col min="37" max="37" width="10.1640625" customWidth="1"/>
    <col min="38" max="39" width="8.5" customWidth="1"/>
    <col min="40" max="40" width="10.83203125" customWidth="1"/>
    <col min="41" max="41" width="7.6640625" customWidth="1"/>
    <col min="42" max="42" width="9.5" customWidth="1"/>
    <col min="43" max="43" width="12" customWidth="1"/>
    <col min="44" max="44" width="12.6640625" customWidth="1"/>
    <col min="45" max="45" width="12.33203125" customWidth="1"/>
    <col min="46" max="46" width="12.1640625" customWidth="1"/>
    <col min="47" max="47" width="6.6640625" customWidth="1"/>
    <col min="48" max="48" width="8" customWidth="1"/>
    <col min="49" max="49" width="7.33203125" customWidth="1"/>
    <col min="50" max="50" width="7.5" customWidth="1"/>
    <col min="51" max="51" width="9.83203125" customWidth="1"/>
    <col min="52" max="52" width="11.5" customWidth="1"/>
    <col min="53" max="53" width="10.83203125" customWidth="1"/>
    <col min="54" max="54" width="12.6640625" customWidth="1"/>
    <col min="55" max="55" width="8.1640625" customWidth="1"/>
    <col min="56" max="56" width="11.33203125" customWidth="1"/>
    <col min="57" max="57" width="13" customWidth="1"/>
    <col min="58" max="58" width="12" customWidth="1"/>
    <col min="59" max="59" width="12.6640625" customWidth="1"/>
    <col min="60" max="60" width="12.33203125" customWidth="1"/>
    <col min="61" max="61" width="12.1640625" customWidth="1"/>
    <col min="62" max="62" width="6.6640625" customWidth="1"/>
    <col min="63" max="63" width="8" customWidth="1"/>
    <col min="64" max="64" width="7.33203125" customWidth="1"/>
    <col min="65" max="65" width="7.5" customWidth="1"/>
    <col min="66" max="66" width="9.83203125" customWidth="1"/>
    <col min="67" max="67" width="11.5" customWidth="1"/>
    <col min="68" max="68" width="10.83203125" customWidth="1"/>
    <col min="69" max="69" width="12.6640625" customWidth="1"/>
    <col min="70" max="70" width="8.1640625" customWidth="1"/>
    <col min="71" max="71" width="11.33203125" customWidth="1"/>
    <col min="72" max="72" width="13" customWidth="1"/>
    <col min="73" max="73" width="12" customWidth="1"/>
    <col min="74" max="74" width="12.6640625" customWidth="1"/>
    <col min="75" max="75" width="12.33203125" customWidth="1"/>
    <col min="76" max="76" width="12.1640625" customWidth="1"/>
    <col min="77" max="77" width="6.6640625" customWidth="1"/>
    <col min="78" max="78" width="8" customWidth="1"/>
    <col min="79" max="79" width="7.33203125" customWidth="1"/>
    <col min="80" max="80" width="7.5" customWidth="1"/>
    <col min="81" max="81" width="9.83203125" customWidth="1"/>
    <col min="82" max="82" width="11.5" customWidth="1"/>
    <col min="83" max="83" width="10.83203125" customWidth="1"/>
    <col min="84" max="84" width="12.6640625" customWidth="1"/>
    <col min="85" max="85" width="8.1640625" customWidth="1"/>
    <col min="86" max="86" width="11.33203125" customWidth="1"/>
    <col min="87" max="87" width="13" customWidth="1"/>
    <col min="88" max="88" width="12" customWidth="1"/>
    <col min="89" max="89" width="12.6640625" customWidth="1"/>
    <col min="90" max="90" width="12.33203125" customWidth="1"/>
    <col min="91" max="91" width="12.1640625" customWidth="1"/>
    <col min="92" max="92" width="6.6640625" customWidth="1"/>
    <col min="93" max="93" width="8" customWidth="1"/>
    <col min="94" max="94" width="7.33203125" customWidth="1"/>
    <col min="95" max="95" width="7.5" customWidth="1"/>
    <col min="96" max="96" width="9.83203125" customWidth="1"/>
    <col min="97" max="97" width="11.5" customWidth="1"/>
    <col min="98" max="98" width="10.83203125" customWidth="1"/>
    <col min="99" max="99" width="12.6640625" customWidth="1"/>
    <col min="100" max="100" width="8.1640625" customWidth="1"/>
    <col min="101" max="101" width="11.33203125" customWidth="1"/>
    <col min="102" max="102" width="13" customWidth="1"/>
    <col min="103" max="103" width="12" customWidth="1"/>
    <col min="104" max="104" width="12.6640625" customWidth="1"/>
    <col min="105" max="105" width="12.33203125" customWidth="1"/>
    <col min="106" max="106" width="12.1640625" customWidth="1"/>
    <col min="107" max="107" width="6.6640625" customWidth="1"/>
    <col min="108" max="108" width="8" customWidth="1"/>
    <col min="109" max="109" width="7.33203125" customWidth="1"/>
    <col min="110" max="110" width="7.5" customWidth="1"/>
    <col min="111" max="111" width="9.83203125" customWidth="1"/>
    <col min="112" max="112" width="11.5" customWidth="1"/>
    <col min="113" max="113" width="10.83203125" customWidth="1"/>
    <col min="114" max="114" width="12.6640625" customWidth="1"/>
    <col min="115" max="115" width="8.1640625" customWidth="1"/>
    <col min="116" max="116" width="11.33203125" customWidth="1"/>
    <col min="117" max="117" width="13" customWidth="1"/>
    <col min="118" max="118" width="4.5" customWidth="1"/>
    <col min="119" max="119" width="3.5" customWidth="1"/>
    <col min="120" max="120" width="16.5" customWidth="1"/>
    <col min="121" max="121" width="11" customWidth="1"/>
    <col min="122" max="122" width="14.5" customWidth="1"/>
    <col min="123" max="123" width="10.5" customWidth="1"/>
  </cols>
  <sheetData>
    <row r="1" spans="1:123" x14ac:dyDescent="0.2">
      <c r="A1" s="212"/>
      <c r="B1" s="205"/>
      <c r="C1" s="206"/>
      <c r="D1" s="207" t="s">
        <v>156</v>
      </c>
      <c r="E1" s="205"/>
      <c r="F1" s="205"/>
      <c r="G1" s="205"/>
      <c r="H1" s="205"/>
      <c r="I1" s="205"/>
      <c r="J1" s="205"/>
      <c r="K1" s="205"/>
      <c r="L1" s="205"/>
      <c r="M1" s="206"/>
      <c r="N1" s="208" t="s">
        <v>157</v>
      </c>
      <c r="O1" s="205"/>
      <c r="P1" s="205"/>
      <c r="Q1" s="205"/>
      <c r="R1" s="205"/>
      <c r="S1" s="205"/>
      <c r="T1" s="205"/>
      <c r="U1" s="205"/>
      <c r="V1" s="205"/>
      <c r="W1" s="205"/>
      <c r="X1" s="206"/>
      <c r="Y1" s="209" t="s">
        <v>158</v>
      </c>
      <c r="Z1" s="205"/>
      <c r="AA1" s="205"/>
      <c r="AB1" s="205"/>
      <c r="AC1" s="205"/>
      <c r="AD1" s="205"/>
      <c r="AE1" s="205"/>
      <c r="AF1" s="206"/>
      <c r="AG1" s="210" t="s">
        <v>159</v>
      </c>
      <c r="AH1" s="205"/>
      <c r="AI1" s="205"/>
      <c r="AJ1" s="205"/>
      <c r="AK1" s="205"/>
      <c r="AL1" s="205"/>
      <c r="AM1" s="205"/>
      <c r="AN1" s="205"/>
      <c r="AO1" s="205"/>
      <c r="AP1" s="206"/>
      <c r="AQ1" s="201" t="s">
        <v>472</v>
      </c>
      <c r="AR1" s="202"/>
      <c r="AS1" s="202"/>
      <c r="AT1" s="202"/>
      <c r="AU1" s="202"/>
      <c r="AV1" s="202"/>
      <c r="AW1" s="202"/>
      <c r="AX1" s="202"/>
      <c r="AY1" s="202"/>
      <c r="AZ1" s="202"/>
      <c r="BA1" s="202"/>
      <c r="BB1" s="202"/>
      <c r="BC1" s="202"/>
      <c r="BD1" s="202"/>
      <c r="BE1" s="203"/>
      <c r="BF1" s="201" t="s">
        <v>481</v>
      </c>
      <c r="BG1" s="202"/>
      <c r="BH1" s="202"/>
      <c r="BI1" s="202"/>
      <c r="BJ1" s="202"/>
      <c r="BK1" s="202"/>
      <c r="BL1" s="202"/>
      <c r="BM1" s="202"/>
      <c r="BN1" s="202"/>
      <c r="BO1" s="202"/>
      <c r="BP1" s="202"/>
      <c r="BQ1" s="202"/>
      <c r="BR1" s="202"/>
      <c r="BS1" s="202"/>
      <c r="BT1" s="203"/>
      <c r="BU1" s="201" t="s">
        <v>486</v>
      </c>
      <c r="BV1" s="202"/>
      <c r="BW1" s="202"/>
      <c r="BX1" s="202"/>
      <c r="BY1" s="202"/>
      <c r="BZ1" s="202"/>
      <c r="CA1" s="202"/>
      <c r="CB1" s="202"/>
      <c r="CC1" s="202"/>
      <c r="CD1" s="202"/>
      <c r="CE1" s="202"/>
      <c r="CF1" s="202"/>
      <c r="CG1" s="202"/>
      <c r="CH1" s="202"/>
      <c r="CI1" s="203"/>
      <c r="CJ1" s="201" t="s">
        <v>527</v>
      </c>
      <c r="CK1" s="202"/>
      <c r="CL1" s="202"/>
      <c r="CM1" s="202"/>
      <c r="CN1" s="202"/>
      <c r="CO1" s="202"/>
      <c r="CP1" s="202"/>
      <c r="CQ1" s="202"/>
      <c r="CR1" s="202"/>
      <c r="CS1" s="202"/>
      <c r="CT1" s="202"/>
      <c r="CU1" s="202"/>
      <c r="CV1" s="202"/>
      <c r="CW1" s="202"/>
      <c r="CX1" s="203"/>
      <c r="CY1" s="201" t="s">
        <v>531</v>
      </c>
      <c r="CZ1" s="202"/>
      <c r="DA1" s="202"/>
      <c r="DB1" s="202"/>
      <c r="DC1" s="202"/>
      <c r="DD1" s="202"/>
      <c r="DE1" s="202"/>
      <c r="DF1" s="202"/>
      <c r="DG1" s="202"/>
      <c r="DH1" s="202"/>
      <c r="DI1" s="202"/>
      <c r="DJ1" s="202"/>
      <c r="DK1" s="202"/>
      <c r="DL1" s="202"/>
      <c r="DM1" s="203"/>
    </row>
    <row r="2" spans="1:123" ht="16" thickBot="1" x14ac:dyDescent="0.25">
      <c r="A2" s="15" t="s">
        <v>56</v>
      </c>
      <c r="B2" s="16" t="s">
        <v>58</v>
      </c>
      <c r="C2" s="17" t="s">
        <v>2</v>
      </c>
      <c r="D2" s="115" t="s">
        <v>168</v>
      </c>
      <c r="E2" s="19" t="s">
        <v>24</v>
      </c>
      <c r="F2" s="19" t="s">
        <v>28</v>
      </c>
      <c r="G2" s="19" t="s">
        <v>30</v>
      </c>
      <c r="H2" s="19" t="s">
        <v>57</v>
      </c>
      <c r="I2" s="19" t="s">
        <v>34</v>
      </c>
      <c r="J2" s="19" t="s">
        <v>170</v>
      </c>
      <c r="K2" s="19" t="s">
        <v>171</v>
      </c>
      <c r="L2" s="19" t="s">
        <v>172</v>
      </c>
      <c r="M2" s="20" t="s">
        <v>22</v>
      </c>
      <c r="N2" s="21" t="s">
        <v>36</v>
      </c>
      <c r="O2" s="22" t="s">
        <v>38</v>
      </c>
      <c r="P2" s="22" t="s">
        <v>40</v>
      </c>
      <c r="Q2" s="22" t="s">
        <v>42</v>
      </c>
      <c r="R2" s="22" t="s">
        <v>44</v>
      </c>
      <c r="S2" s="22" t="s">
        <v>18</v>
      </c>
      <c r="T2" s="22" t="s">
        <v>20</v>
      </c>
      <c r="U2" s="22" t="s">
        <v>173</v>
      </c>
      <c r="V2" s="22" t="s">
        <v>174</v>
      </c>
      <c r="W2" s="22" t="s">
        <v>175</v>
      </c>
      <c r="X2" s="23" t="s">
        <v>176</v>
      </c>
      <c r="Y2" s="24" t="s">
        <v>177</v>
      </c>
      <c r="Z2" s="25" t="s">
        <v>178</v>
      </c>
      <c r="AA2" s="25" t="s">
        <v>179</v>
      </c>
      <c r="AB2" s="25" t="s">
        <v>180</v>
      </c>
      <c r="AC2" s="25" t="s">
        <v>8</v>
      </c>
      <c r="AD2" s="25" t="s">
        <v>12</v>
      </c>
      <c r="AE2" s="25" t="s">
        <v>10</v>
      </c>
      <c r="AF2" s="26" t="s">
        <v>14</v>
      </c>
      <c r="AG2" s="27" t="s">
        <v>183</v>
      </c>
      <c r="AH2" s="28" t="s">
        <v>176</v>
      </c>
      <c r="AI2" s="28" t="s">
        <v>185</v>
      </c>
      <c r="AJ2" s="28" t="s">
        <v>186</v>
      </c>
      <c r="AK2" s="28" t="s">
        <v>180</v>
      </c>
      <c r="AL2" s="28" t="s">
        <v>187</v>
      </c>
      <c r="AM2" s="28" t="s">
        <v>188</v>
      </c>
      <c r="AN2" s="28" t="s">
        <v>189</v>
      </c>
      <c r="AO2" s="28" t="s">
        <v>26</v>
      </c>
      <c r="AP2" s="29" t="s">
        <v>16</v>
      </c>
      <c r="AQ2" s="30" t="s">
        <v>190</v>
      </c>
      <c r="AR2" s="31" t="s">
        <v>191</v>
      </c>
      <c r="AS2" s="31" t="s">
        <v>192</v>
      </c>
      <c r="AT2" s="31" t="s">
        <v>193</v>
      </c>
      <c r="AU2" s="31" t="s">
        <v>194</v>
      </c>
      <c r="AV2" s="31" t="s">
        <v>195</v>
      </c>
      <c r="AW2" s="31" t="s">
        <v>8</v>
      </c>
      <c r="AX2" s="31" t="s">
        <v>12</v>
      </c>
      <c r="AY2" s="31" t="s">
        <v>10</v>
      </c>
      <c r="AZ2" s="31" t="s">
        <v>14</v>
      </c>
      <c r="BA2" s="31" t="s">
        <v>196</v>
      </c>
      <c r="BB2" s="31" t="s">
        <v>191</v>
      </c>
      <c r="BC2" s="31" t="s">
        <v>197</v>
      </c>
      <c r="BD2" s="31" t="s">
        <v>198</v>
      </c>
      <c r="BE2" s="32" t="s">
        <v>199</v>
      </c>
      <c r="BF2" s="30" t="s">
        <v>190</v>
      </c>
      <c r="BG2" s="31" t="s">
        <v>191</v>
      </c>
      <c r="BH2" s="31" t="s">
        <v>192</v>
      </c>
      <c r="BI2" s="31" t="s">
        <v>193</v>
      </c>
      <c r="BJ2" s="31" t="s">
        <v>194</v>
      </c>
      <c r="BK2" s="31" t="s">
        <v>195</v>
      </c>
      <c r="BL2" s="31" t="s">
        <v>8</v>
      </c>
      <c r="BM2" s="31" t="s">
        <v>12</v>
      </c>
      <c r="BN2" s="31" t="s">
        <v>10</v>
      </c>
      <c r="BO2" s="31" t="s">
        <v>14</v>
      </c>
      <c r="BP2" s="31" t="s">
        <v>196</v>
      </c>
      <c r="BQ2" s="31" t="s">
        <v>191</v>
      </c>
      <c r="BR2" s="31" t="s">
        <v>197</v>
      </c>
      <c r="BS2" s="31" t="s">
        <v>198</v>
      </c>
      <c r="BT2" s="32" t="s">
        <v>199</v>
      </c>
      <c r="BU2" s="30" t="s">
        <v>190</v>
      </c>
      <c r="BV2" s="31" t="s">
        <v>191</v>
      </c>
      <c r="BW2" s="31" t="s">
        <v>192</v>
      </c>
      <c r="BX2" s="31" t="s">
        <v>193</v>
      </c>
      <c r="BY2" s="31" t="s">
        <v>194</v>
      </c>
      <c r="BZ2" s="31" t="s">
        <v>195</v>
      </c>
      <c r="CA2" s="31" t="s">
        <v>8</v>
      </c>
      <c r="CB2" s="31" t="s">
        <v>12</v>
      </c>
      <c r="CC2" s="31" t="s">
        <v>10</v>
      </c>
      <c r="CD2" s="31" t="s">
        <v>14</v>
      </c>
      <c r="CE2" s="31" t="s">
        <v>196</v>
      </c>
      <c r="CF2" s="31" t="s">
        <v>191</v>
      </c>
      <c r="CG2" s="31" t="s">
        <v>197</v>
      </c>
      <c r="CH2" s="31" t="s">
        <v>198</v>
      </c>
      <c r="CI2" s="32" t="s">
        <v>199</v>
      </c>
      <c r="CJ2" s="30" t="s">
        <v>190</v>
      </c>
      <c r="CK2" s="31" t="s">
        <v>191</v>
      </c>
      <c r="CL2" s="31" t="s">
        <v>192</v>
      </c>
      <c r="CM2" s="31" t="s">
        <v>193</v>
      </c>
      <c r="CN2" s="31" t="s">
        <v>194</v>
      </c>
      <c r="CO2" s="31" t="s">
        <v>195</v>
      </c>
      <c r="CP2" s="31" t="s">
        <v>8</v>
      </c>
      <c r="CQ2" s="31" t="s">
        <v>12</v>
      </c>
      <c r="CR2" s="31" t="s">
        <v>10</v>
      </c>
      <c r="CS2" s="31" t="s">
        <v>14</v>
      </c>
      <c r="CT2" s="31" t="s">
        <v>196</v>
      </c>
      <c r="CU2" s="31" t="s">
        <v>191</v>
      </c>
      <c r="CV2" s="31" t="s">
        <v>197</v>
      </c>
      <c r="CW2" s="31" t="s">
        <v>198</v>
      </c>
      <c r="CX2" s="32" t="s">
        <v>199</v>
      </c>
      <c r="CY2" s="30" t="s">
        <v>190</v>
      </c>
      <c r="CZ2" s="31" t="s">
        <v>191</v>
      </c>
      <c r="DA2" s="31" t="s">
        <v>192</v>
      </c>
      <c r="DB2" s="31" t="s">
        <v>193</v>
      </c>
      <c r="DC2" s="31" t="s">
        <v>194</v>
      </c>
      <c r="DD2" s="31" t="s">
        <v>195</v>
      </c>
      <c r="DE2" s="31" t="s">
        <v>8</v>
      </c>
      <c r="DF2" s="31" t="s">
        <v>12</v>
      </c>
      <c r="DG2" s="31" t="s">
        <v>10</v>
      </c>
      <c r="DH2" s="31" t="s">
        <v>14</v>
      </c>
      <c r="DI2" s="31" t="s">
        <v>196</v>
      </c>
      <c r="DJ2" s="31" t="s">
        <v>191</v>
      </c>
      <c r="DK2" s="31" t="s">
        <v>197</v>
      </c>
      <c r="DL2" s="31" t="s">
        <v>198</v>
      </c>
      <c r="DM2" s="32" t="s">
        <v>199</v>
      </c>
      <c r="DN2" s="34"/>
      <c r="DO2" s="34"/>
      <c r="DP2" s="34" t="s">
        <v>380</v>
      </c>
      <c r="DQ2" s="34" t="s">
        <v>381</v>
      </c>
      <c r="DR2" s="34" t="s">
        <v>382</v>
      </c>
      <c r="DS2" s="34" t="s">
        <v>383</v>
      </c>
    </row>
    <row r="3" spans="1:123" x14ac:dyDescent="0.2">
      <c r="A3" s="179">
        <v>1</v>
      </c>
      <c r="B3" s="34" t="s">
        <v>213</v>
      </c>
      <c r="C3" s="116">
        <v>14.277777777777779</v>
      </c>
      <c r="D3" s="117" t="s">
        <v>406</v>
      </c>
      <c r="E3" s="37">
        <v>7</v>
      </c>
      <c r="F3" s="118">
        <v>37957</v>
      </c>
      <c r="G3" s="119">
        <v>21.413698630136988</v>
      </c>
      <c r="H3" s="39" t="s">
        <v>385</v>
      </c>
      <c r="I3" s="119">
        <v>21.416438356164385</v>
      </c>
      <c r="J3" s="120">
        <v>68</v>
      </c>
      <c r="K3" s="120">
        <v>211</v>
      </c>
      <c r="L3" s="120">
        <v>4.42</v>
      </c>
      <c r="M3" s="40">
        <v>6</v>
      </c>
      <c r="N3" s="121">
        <v>0</v>
      </c>
      <c r="O3" s="122">
        <v>0</v>
      </c>
      <c r="P3" s="122">
        <v>0.18120087094512308</v>
      </c>
      <c r="Q3" s="122">
        <v>0.367186305975852</v>
      </c>
      <c r="R3" s="122">
        <v>0.41895330655792995</v>
      </c>
      <c r="S3" s="42">
        <v>0.41895330655792995</v>
      </c>
      <c r="T3" s="42">
        <v>0.31421497991844749</v>
      </c>
      <c r="U3" s="42">
        <v>0.21765326103328811</v>
      </c>
      <c r="V3" s="42">
        <v>4.3693009118541029E-2</v>
      </c>
      <c r="W3" s="42">
        <v>0.13067313507591458</v>
      </c>
      <c r="X3" s="43">
        <v>9.8004851306935925E-2</v>
      </c>
      <c r="Y3" s="44">
        <v>18.772602739726029</v>
      </c>
      <c r="Z3" s="163">
        <v>110.56645198850988</v>
      </c>
      <c r="AA3" s="45">
        <v>32.078935986159166</v>
      </c>
      <c r="AB3" s="45">
        <v>0.40266666666666667</v>
      </c>
      <c r="AC3" s="45">
        <v>6.92</v>
      </c>
      <c r="AD3" s="45">
        <v>215.1</v>
      </c>
      <c r="AE3" s="45">
        <v>5.25</v>
      </c>
      <c r="AF3" s="46">
        <v>52.6</v>
      </c>
      <c r="AG3" s="123">
        <v>8</v>
      </c>
      <c r="AH3" s="49">
        <v>9</v>
      </c>
      <c r="AI3" s="49">
        <v>9</v>
      </c>
      <c r="AJ3" s="49">
        <v>9</v>
      </c>
      <c r="AK3" s="49">
        <v>10</v>
      </c>
      <c r="AL3" s="49">
        <v>6</v>
      </c>
      <c r="AM3" s="49">
        <v>9</v>
      </c>
      <c r="AN3" s="49">
        <v>9</v>
      </c>
      <c r="AO3" s="49">
        <v>10</v>
      </c>
      <c r="AP3" s="50">
        <v>0</v>
      </c>
      <c r="AQ3" s="51"/>
      <c r="AR3" s="52">
        <v>1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4"/>
      <c r="BF3" s="51"/>
      <c r="BG3" s="52">
        <v>1</v>
      </c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4"/>
      <c r="BU3" s="51">
        <v>821</v>
      </c>
      <c r="BV3" s="52">
        <v>2751</v>
      </c>
      <c r="BW3" s="52">
        <v>7</v>
      </c>
      <c r="BX3" s="52">
        <v>26.599999999999998</v>
      </c>
      <c r="BY3" s="52">
        <v>156</v>
      </c>
      <c r="BZ3" s="52">
        <v>49</v>
      </c>
      <c r="CA3" s="52">
        <v>5.2628205128205128</v>
      </c>
      <c r="CB3" s="52">
        <v>122.7</v>
      </c>
      <c r="CC3" s="52">
        <v>3.88</v>
      </c>
      <c r="CD3" s="52">
        <v>38.200000000000003</v>
      </c>
      <c r="CE3" s="52">
        <v>161</v>
      </c>
      <c r="CF3" s="52">
        <v>2668.4</v>
      </c>
      <c r="CG3" s="52">
        <v>15</v>
      </c>
      <c r="CH3" s="52">
        <v>0</v>
      </c>
      <c r="CI3" s="54">
        <v>19.599999999999998</v>
      </c>
      <c r="CJ3" s="51">
        <v>1344</v>
      </c>
      <c r="CK3" s="52">
        <v>2578.8000000000002</v>
      </c>
      <c r="CL3" s="52">
        <v>14</v>
      </c>
      <c r="CM3" s="52">
        <v>28.799999999999997</v>
      </c>
      <c r="CN3" s="52">
        <v>217</v>
      </c>
      <c r="CO3" s="52">
        <v>82</v>
      </c>
      <c r="CP3" s="53">
        <v>6.193548387096774</v>
      </c>
      <c r="CQ3" s="52">
        <v>183.6</v>
      </c>
      <c r="CR3" s="53">
        <v>4.5199999999999996</v>
      </c>
      <c r="CS3" s="52">
        <v>40.6</v>
      </c>
      <c r="CT3" s="52">
        <v>578</v>
      </c>
      <c r="CU3" s="52">
        <v>2655.6000000000004</v>
      </c>
      <c r="CV3" s="52">
        <v>44</v>
      </c>
      <c r="CW3" s="52">
        <v>5</v>
      </c>
      <c r="CX3" s="54">
        <v>16.799999999999997</v>
      </c>
      <c r="CY3" s="51">
        <v>2595</v>
      </c>
      <c r="CZ3" s="52">
        <v>3365</v>
      </c>
      <c r="DA3" s="52">
        <v>29</v>
      </c>
      <c r="DB3" s="52">
        <v>38.400000000000006</v>
      </c>
      <c r="DC3" s="52">
        <v>375</v>
      </c>
      <c r="DD3" s="52">
        <v>151</v>
      </c>
      <c r="DE3" s="53">
        <v>6.92</v>
      </c>
      <c r="DF3" s="52">
        <v>215.1</v>
      </c>
      <c r="DG3" s="53">
        <v>5.25</v>
      </c>
      <c r="DH3" s="53">
        <v>52.6</v>
      </c>
      <c r="DI3" s="52">
        <v>138</v>
      </c>
      <c r="DJ3" s="52">
        <v>3158.4</v>
      </c>
      <c r="DK3" s="52">
        <v>23</v>
      </c>
      <c r="DL3" s="52">
        <v>1</v>
      </c>
      <c r="DM3" s="54">
        <v>20.399999999999999</v>
      </c>
      <c r="DO3" s="11">
        <v>1</v>
      </c>
      <c r="DP3" s="42" t="s">
        <v>386</v>
      </c>
      <c r="DQ3" s="7">
        <v>1</v>
      </c>
      <c r="DR3" s="129">
        <v>44075</v>
      </c>
      <c r="DS3" s="127">
        <v>45774</v>
      </c>
    </row>
    <row r="4" spans="1:123" x14ac:dyDescent="0.2">
      <c r="A4" s="33">
        <v>2</v>
      </c>
      <c r="B4" s="34" t="s">
        <v>216</v>
      </c>
      <c r="C4" s="116">
        <v>12.572222222222223</v>
      </c>
      <c r="D4" s="117" t="s">
        <v>413</v>
      </c>
      <c r="E4" s="37">
        <v>4</v>
      </c>
      <c r="F4" s="118">
        <v>37696</v>
      </c>
      <c r="G4" s="119">
        <v>22.12876712328767</v>
      </c>
      <c r="H4" s="39" t="s">
        <v>385</v>
      </c>
      <c r="I4" s="119">
        <v>22.13150684931507</v>
      </c>
      <c r="J4" s="120">
        <v>72</v>
      </c>
      <c r="K4" s="120">
        <v>221</v>
      </c>
      <c r="L4" s="120">
        <v>4.4800000000000004</v>
      </c>
      <c r="M4" s="40">
        <v>22</v>
      </c>
      <c r="N4" s="121">
        <v>0</v>
      </c>
      <c r="O4" s="122">
        <v>0</v>
      </c>
      <c r="P4" s="122">
        <v>7.2967222924007716E-2</v>
      </c>
      <c r="Q4" s="122">
        <v>0.26961436690726331</v>
      </c>
      <c r="R4" s="122">
        <v>0.41656421604786487</v>
      </c>
      <c r="S4" s="42">
        <v>0.41656421604786487</v>
      </c>
      <c r="T4" s="42">
        <v>0.37490779444307837</v>
      </c>
      <c r="U4" s="42">
        <v>5.7075277663512961E-2</v>
      </c>
      <c r="V4" s="42">
        <v>0.13851752822341057</v>
      </c>
      <c r="W4" s="42">
        <v>0.13851752822341057</v>
      </c>
      <c r="X4" s="43">
        <v>0.12466577540106952</v>
      </c>
      <c r="Y4" s="44">
        <v>20.484931506849314</v>
      </c>
      <c r="Z4" s="163">
        <v>109.72616822458413</v>
      </c>
      <c r="AA4" s="45">
        <v>29.969714506172842</v>
      </c>
      <c r="AB4" s="45">
        <v>0.26377952755905509</v>
      </c>
      <c r="AC4" s="45">
        <v>5.907473309608541</v>
      </c>
      <c r="AD4" s="45">
        <v>126.8</v>
      </c>
      <c r="AE4" s="45">
        <v>4.3499999999999996</v>
      </c>
      <c r="AF4" s="46">
        <v>43.9</v>
      </c>
      <c r="AG4" s="123">
        <v>10</v>
      </c>
      <c r="AH4" s="49">
        <v>9</v>
      </c>
      <c r="AI4" s="49">
        <v>4</v>
      </c>
      <c r="AJ4" s="49">
        <v>9</v>
      </c>
      <c r="AK4" s="49">
        <v>7</v>
      </c>
      <c r="AL4" s="49">
        <v>2</v>
      </c>
      <c r="AM4" s="49">
        <v>6</v>
      </c>
      <c r="AN4" s="49">
        <v>6</v>
      </c>
      <c r="AO4" s="49">
        <v>10</v>
      </c>
      <c r="AP4" s="50">
        <v>0.25</v>
      </c>
      <c r="AQ4" s="55"/>
      <c r="AR4" s="56">
        <v>1</v>
      </c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8"/>
      <c r="BF4" s="55"/>
      <c r="BG4" s="56">
        <v>1</v>
      </c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8"/>
      <c r="BU4" s="55">
        <v>403</v>
      </c>
      <c r="BV4" s="56">
        <v>1995.5</v>
      </c>
      <c r="BW4" s="56">
        <v>7</v>
      </c>
      <c r="BX4" s="56">
        <v>22.099999999999998</v>
      </c>
      <c r="BY4" s="56">
        <v>89</v>
      </c>
      <c r="BZ4" s="56">
        <v>15</v>
      </c>
      <c r="CA4" s="56">
        <v>4.5280898876404496</v>
      </c>
      <c r="CB4" s="56">
        <v>42.9</v>
      </c>
      <c r="CC4" s="56">
        <v>2.37</v>
      </c>
      <c r="CD4" s="56">
        <v>39</v>
      </c>
      <c r="CE4" s="56">
        <v>36</v>
      </c>
      <c r="CF4" s="56">
        <v>4020.9</v>
      </c>
      <c r="CG4" s="56">
        <v>5</v>
      </c>
      <c r="CH4" s="56">
        <v>0</v>
      </c>
      <c r="CI4" s="58">
        <v>35.1</v>
      </c>
      <c r="CJ4" s="55">
        <v>1500</v>
      </c>
      <c r="CK4" s="56">
        <v>2497.2999999999997</v>
      </c>
      <c r="CL4" s="56">
        <v>15</v>
      </c>
      <c r="CM4" s="56">
        <v>28.6</v>
      </c>
      <c r="CN4" s="56">
        <v>254</v>
      </c>
      <c r="CO4" s="56">
        <v>67</v>
      </c>
      <c r="CP4" s="57">
        <v>5.9055118110236222</v>
      </c>
      <c r="CQ4" s="56">
        <v>116.3</v>
      </c>
      <c r="CR4" s="57">
        <v>4.22</v>
      </c>
      <c r="CS4" s="56">
        <v>36.4</v>
      </c>
      <c r="CT4" s="56">
        <v>222</v>
      </c>
      <c r="CU4" s="56">
        <v>3889.6</v>
      </c>
      <c r="CV4" s="56">
        <v>29</v>
      </c>
      <c r="CW4" s="56">
        <v>1</v>
      </c>
      <c r="CX4" s="58">
        <v>26</v>
      </c>
      <c r="CY4" s="55">
        <v>1660</v>
      </c>
      <c r="CZ4" s="56">
        <v>2187.6000000000004</v>
      </c>
      <c r="DA4" s="56">
        <v>15</v>
      </c>
      <c r="DB4" s="56">
        <v>26.52</v>
      </c>
      <c r="DC4" s="56">
        <v>281</v>
      </c>
      <c r="DD4" s="56">
        <v>72</v>
      </c>
      <c r="DE4" s="57">
        <v>5.907473309608541</v>
      </c>
      <c r="DF4" s="56">
        <v>126.8</v>
      </c>
      <c r="DG4" s="57">
        <v>4.3499999999999996</v>
      </c>
      <c r="DH4" s="57">
        <v>43.9</v>
      </c>
      <c r="DI4" s="56">
        <v>373</v>
      </c>
      <c r="DJ4" s="56">
        <v>2692.8</v>
      </c>
      <c r="DK4" s="56">
        <v>38</v>
      </c>
      <c r="DL4" s="56">
        <v>2</v>
      </c>
      <c r="DM4" s="58">
        <v>16.799999999999997</v>
      </c>
      <c r="DO4" s="11">
        <v>2</v>
      </c>
      <c r="DP4" s="42" t="s">
        <v>388</v>
      </c>
      <c r="DQ4" s="7">
        <v>1</v>
      </c>
      <c r="DR4" s="129">
        <v>44439</v>
      </c>
    </row>
    <row r="5" spans="1:123" x14ac:dyDescent="0.2">
      <c r="A5" s="33">
        <v>3</v>
      </c>
      <c r="B5" s="34" t="s">
        <v>221</v>
      </c>
      <c r="C5" s="116">
        <v>11.383333333333333</v>
      </c>
      <c r="D5" s="117" t="s">
        <v>482</v>
      </c>
      <c r="E5" s="37">
        <v>2</v>
      </c>
      <c r="F5" s="118">
        <v>37847</v>
      </c>
      <c r="G5" s="119">
        <v>21.715068493150685</v>
      </c>
      <c r="H5" s="39" t="s">
        <v>385</v>
      </c>
      <c r="I5" s="119">
        <v>21.717808219178082</v>
      </c>
      <c r="J5" s="120">
        <v>73</v>
      </c>
      <c r="K5" s="120">
        <v>224</v>
      </c>
      <c r="L5" s="120">
        <v>4.57</v>
      </c>
      <c r="M5" s="40">
        <v>83</v>
      </c>
      <c r="N5" s="121">
        <v>0</v>
      </c>
      <c r="O5" s="122">
        <v>0</v>
      </c>
      <c r="P5" s="122">
        <v>0.24590916042208288</v>
      </c>
      <c r="Q5" s="122">
        <v>0.20810234541577824</v>
      </c>
      <c r="R5" s="122">
        <v>0.43719586374695868</v>
      </c>
      <c r="S5" s="42">
        <v>0.43719586374695868</v>
      </c>
      <c r="T5" s="42">
        <v>0.43719586374695868</v>
      </c>
      <c r="U5" s="42">
        <v>2.1079258010118045E-2</v>
      </c>
      <c r="V5" s="42">
        <v>0.12031408308004055</v>
      </c>
      <c r="W5" s="42">
        <v>0.12031408308004055</v>
      </c>
      <c r="X5" s="43">
        <v>0.12031408308004055</v>
      </c>
      <c r="Y5" s="44">
        <v>19.073972602739726</v>
      </c>
      <c r="Z5" s="163">
        <v>102.71011458343338</v>
      </c>
      <c r="AA5" s="45">
        <v>29.550009382623379</v>
      </c>
      <c r="AB5" s="45">
        <v>0.27500000000000002</v>
      </c>
      <c r="AC5" s="45">
        <v>6.395833333333333</v>
      </c>
      <c r="AD5" s="45">
        <v>131.5</v>
      </c>
      <c r="AE5" s="45">
        <v>4.42</v>
      </c>
      <c r="AF5" s="46">
        <v>56.1</v>
      </c>
      <c r="AG5" s="123">
        <v>10</v>
      </c>
      <c r="AH5" s="49">
        <v>9</v>
      </c>
      <c r="AI5" s="49">
        <v>8</v>
      </c>
      <c r="AJ5" s="49">
        <v>6</v>
      </c>
      <c r="AK5" s="49">
        <v>7</v>
      </c>
      <c r="AL5" s="49">
        <v>4</v>
      </c>
      <c r="AM5" s="49">
        <v>7</v>
      </c>
      <c r="AN5" s="49">
        <v>6</v>
      </c>
      <c r="AO5" s="49">
        <v>6</v>
      </c>
      <c r="AP5" s="50">
        <v>0.25</v>
      </c>
      <c r="AQ5" s="55"/>
      <c r="AR5" s="56">
        <v>1</v>
      </c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8"/>
      <c r="BF5" s="55"/>
      <c r="BG5" s="56">
        <v>1</v>
      </c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8"/>
      <c r="BU5" s="55">
        <v>777</v>
      </c>
      <c r="BV5" s="56">
        <v>1232.3999999999999</v>
      </c>
      <c r="BW5" s="56">
        <v>6</v>
      </c>
      <c r="BX5" s="56">
        <v>11.700000000000001</v>
      </c>
      <c r="BY5" s="56">
        <v>151</v>
      </c>
      <c r="BZ5" s="56">
        <v>50</v>
      </c>
      <c r="CA5" s="56">
        <v>5.1456953642384109</v>
      </c>
      <c r="CB5" s="56">
        <v>107.7</v>
      </c>
      <c r="CC5" s="56">
        <v>3.34</v>
      </c>
      <c r="CD5" s="56">
        <v>44.3</v>
      </c>
      <c r="CE5" s="56">
        <v>27</v>
      </c>
      <c r="CF5" s="56">
        <v>2037.1</v>
      </c>
      <c r="CG5" s="56">
        <v>4</v>
      </c>
      <c r="CH5" s="56">
        <v>0</v>
      </c>
      <c r="CI5" s="58">
        <v>6.5</v>
      </c>
      <c r="CJ5" s="55">
        <v>463</v>
      </c>
      <c r="CK5" s="56">
        <v>1159</v>
      </c>
      <c r="CL5" s="56">
        <v>3</v>
      </c>
      <c r="CM5" s="56">
        <v>8</v>
      </c>
      <c r="CN5" s="56">
        <v>117</v>
      </c>
      <c r="CO5" s="56">
        <v>19</v>
      </c>
      <c r="CP5" s="57">
        <v>3.9572649572649574</v>
      </c>
      <c r="CQ5" s="56">
        <v>41.4</v>
      </c>
      <c r="CR5" s="57">
        <v>2.62</v>
      </c>
      <c r="CS5" s="56">
        <v>41.7</v>
      </c>
      <c r="CT5" s="56">
        <v>25</v>
      </c>
      <c r="CU5" s="56">
        <v>1186</v>
      </c>
      <c r="CV5" s="56">
        <v>3</v>
      </c>
      <c r="CW5" s="56">
        <v>0</v>
      </c>
      <c r="CX5" s="58">
        <v>6</v>
      </c>
      <c r="CY5" s="55">
        <v>1535</v>
      </c>
      <c r="CZ5" s="56">
        <v>2366.3999999999996</v>
      </c>
      <c r="DA5" s="56">
        <v>21</v>
      </c>
      <c r="DB5" s="56">
        <v>28.799999999999997</v>
      </c>
      <c r="DC5" s="56">
        <v>240</v>
      </c>
      <c r="DD5" s="56">
        <v>66</v>
      </c>
      <c r="DE5" s="57">
        <v>6.395833333333333</v>
      </c>
      <c r="DF5" s="56">
        <v>131.5</v>
      </c>
      <c r="DG5" s="57">
        <v>4.42</v>
      </c>
      <c r="DH5" s="57">
        <v>56.1</v>
      </c>
      <c r="DI5" s="56">
        <v>190</v>
      </c>
      <c r="DJ5" s="56">
        <v>1579.1999999999998</v>
      </c>
      <c r="DK5" s="56">
        <v>22</v>
      </c>
      <c r="DL5" s="56">
        <v>2</v>
      </c>
      <c r="DM5" s="58">
        <v>9.6000000000000014</v>
      </c>
      <c r="DN5" s="164"/>
      <c r="DO5" s="5">
        <v>3</v>
      </c>
      <c r="DP5" s="42" t="s">
        <v>390</v>
      </c>
      <c r="DQ5" s="7">
        <v>0.9</v>
      </c>
      <c r="DR5" s="129">
        <v>44809</v>
      </c>
    </row>
    <row r="6" spans="1:123" x14ac:dyDescent="0.2">
      <c r="A6" s="33">
        <v>4</v>
      </c>
      <c r="B6" s="34" t="s">
        <v>226</v>
      </c>
      <c r="C6" s="116">
        <v>11.372222222222222</v>
      </c>
      <c r="D6" s="117" t="s">
        <v>458</v>
      </c>
      <c r="E6" s="37">
        <v>2</v>
      </c>
      <c r="F6" s="118">
        <v>37551</v>
      </c>
      <c r="G6" s="119">
        <v>22.526027397260275</v>
      </c>
      <c r="H6" s="39" t="s">
        <v>395</v>
      </c>
      <c r="I6" s="119">
        <v>22.528767123287672</v>
      </c>
      <c r="J6" s="120">
        <v>70</v>
      </c>
      <c r="K6" s="120">
        <v>202</v>
      </c>
      <c r="L6" s="120">
        <v>4.43</v>
      </c>
      <c r="M6" s="40">
        <v>38</v>
      </c>
      <c r="N6" s="121">
        <v>0</v>
      </c>
      <c r="O6" s="122">
        <v>0.21363717286807904</v>
      </c>
      <c r="P6" s="122">
        <v>0.15386183003872017</v>
      </c>
      <c r="Q6" s="122">
        <v>0.30139720558882238</v>
      </c>
      <c r="R6" s="122">
        <v>0.18791848617176127</v>
      </c>
      <c r="S6" s="42">
        <v>0.24465784588029182</v>
      </c>
      <c r="T6" s="42">
        <v>0.24465784588029182</v>
      </c>
      <c r="U6" s="42">
        <v>0.10004708097928439</v>
      </c>
      <c r="V6" s="42">
        <v>6.6777566539923949E-2</v>
      </c>
      <c r="W6" s="42">
        <v>8.3412323759604168E-2</v>
      </c>
      <c r="X6" s="43">
        <v>8.3412323759604168E-2</v>
      </c>
      <c r="Y6" s="44">
        <v>18.87123287671233</v>
      </c>
      <c r="Z6" s="163">
        <v>104.89781939490845</v>
      </c>
      <c r="AA6" s="45">
        <v>28.980816326530615</v>
      </c>
      <c r="AB6" s="45">
        <v>0.25517241379310346</v>
      </c>
      <c r="AC6" s="45">
        <v>6.9655172413793105</v>
      </c>
      <c r="AD6" s="45">
        <v>108.9</v>
      </c>
      <c r="AE6" s="45">
        <v>4.43</v>
      </c>
      <c r="AF6" s="46">
        <v>53.9</v>
      </c>
      <c r="AG6" s="123">
        <v>6</v>
      </c>
      <c r="AH6" s="49">
        <v>8</v>
      </c>
      <c r="AI6" s="49">
        <v>8</v>
      </c>
      <c r="AJ6" s="49">
        <v>7</v>
      </c>
      <c r="AK6" s="49">
        <v>6</v>
      </c>
      <c r="AL6" s="49">
        <v>6</v>
      </c>
      <c r="AM6" s="49">
        <v>5</v>
      </c>
      <c r="AN6" s="49">
        <v>6</v>
      </c>
      <c r="AO6" s="49">
        <v>7</v>
      </c>
      <c r="AP6" s="50">
        <v>1</v>
      </c>
      <c r="AQ6" s="55"/>
      <c r="AR6" s="56">
        <v>1</v>
      </c>
      <c r="AS6" s="56"/>
      <c r="AT6" s="56"/>
      <c r="AU6" s="56"/>
      <c r="AV6" s="56"/>
      <c r="AW6" s="56"/>
      <c r="AX6" s="56"/>
      <c r="AY6" s="56"/>
      <c r="AZ6" s="56"/>
      <c r="BA6" s="56"/>
      <c r="BB6" s="56">
        <v>1</v>
      </c>
      <c r="BC6" s="56"/>
      <c r="BD6" s="56"/>
      <c r="BE6" s="58"/>
      <c r="BF6" s="55">
        <v>1248</v>
      </c>
      <c r="BG6" s="56">
        <v>2350.4</v>
      </c>
      <c r="BH6" s="56">
        <v>15</v>
      </c>
      <c r="BI6" s="56">
        <v>23.400000000000002</v>
      </c>
      <c r="BJ6" s="56">
        <v>183</v>
      </c>
      <c r="BK6" s="56">
        <v>50</v>
      </c>
      <c r="BL6" s="56">
        <v>6.8196721311475406</v>
      </c>
      <c r="BM6" s="56">
        <v>116.9</v>
      </c>
      <c r="BN6" s="56">
        <v>4.3099999999999996</v>
      </c>
      <c r="BO6" s="56">
        <v>47.5</v>
      </c>
      <c r="BP6" s="56">
        <v>312</v>
      </c>
      <c r="BQ6" s="56">
        <v>4951.7</v>
      </c>
      <c r="BR6" s="56">
        <v>27</v>
      </c>
      <c r="BS6" s="56">
        <v>4</v>
      </c>
      <c r="BT6" s="58">
        <v>45.5</v>
      </c>
      <c r="BU6" s="55">
        <v>576</v>
      </c>
      <c r="BV6" s="56">
        <v>1539.2</v>
      </c>
      <c r="BW6" s="56">
        <v>6</v>
      </c>
      <c r="BX6" s="56">
        <v>18.399999999999999</v>
      </c>
      <c r="BY6" s="56">
        <v>106</v>
      </c>
      <c r="BZ6" s="56">
        <v>14</v>
      </c>
      <c r="CA6" s="56">
        <v>5.4339622641509431</v>
      </c>
      <c r="CB6" s="56">
        <v>37</v>
      </c>
      <c r="CC6" s="56">
        <v>2.72</v>
      </c>
      <c r="CD6" s="56">
        <v>28.3</v>
      </c>
      <c r="CE6" s="56">
        <v>28</v>
      </c>
      <c r="CF6" s="56">
        <v>2386.4</v>
      </c>
      <c r="CG6" s="56">
        <v>4</v>
      </c>
      <c r="CH6" s="56">
        <v>1</v>
      </c>
      <c r="CI6" s="58">
        <v>25.6</v>
      </c>
      <c r="CJ6" s="55">
        <v>585</v>
      </c>
      <c r="CK6" s="56">
        <v>805.80000000000007</v>
      </c>
      <c r="CL6" s="56">
        <v>7</v>
      </c>
      <c r="CM6" s="56">
        <v>10.199999999999999</v>
      </c>
      <c r="CN6" s="56">
        <v>156</v>
      </c>
      <c r="CO6" s="56">
        <v>29</v>
      </c>
      <c r="CP6" s="57">
        <v>3.75</v>
      </c>
      <c r="CQ6" s="56">
        <v>82.2</v>
      </c>
      <c r="CR6" s="57">
        <v>3.68</v>
      </c>
      <c r="CS6" s="56">
        <v>48.7</v>
      </c>
      <c r="CT6" s="56">
        <v>170</v>
      </c>
      <c r="CU6" s="56">
        <v>1699.1999999999998</v>
      </c>
      <c r="CV6" s="56">
        <v>12</v>
      </c>
      <c r="CW6" s="56">
        <v>0</v>
      </c>
      <c r="CX6" s="58">
        <v>12.600000000000001</v>
      </c>
      <c r="CY6" s="55">
        <v>1010</v>
      </c>
      <c r="CZ6" s="56">
        <v>2662</v>
      </c>
      <c r="DA6" s="56">
        <v>10</v>
      </c>
      <c r="DB6" s="56">
        <v>24</v>
      </c>
      <c r="DC6" s="56">
        <v>145</v>
      </c>
      <c r="DD6" s="56">
        <v>37</v>
      </c>
      <c r="DE6" s="57">
        <v>6.9655172413793105</v>
      </c>
      <c r="DF6" s="56">
        <v>108.9</v>
      </c>
      <c r="DG6" s="57">
        <v>4.43</v>
      </c>
      <c r="DH6" s="57">
        <v>53.9</v>
      </c>
      <c r="DI6" s="56">
        <v>281</v>
      </c>
      <c r="DJ6" s="56">
        <v>4208</v>
      </c>
      <c r="DK6" s="56">
        <v>26</v>
      </c>
      <c r="DL6" s="56">
        <v>1</v>
      </c>
      <c r="DM6" s="58">
        <v>28.799999999999997</v>
      </c>
      <c r="DN6" s="164"/>
      <c r="DO6" s="5">
        <v>4</v>
      </c>
      <c r="DP6" s="42" t="s">
        <v>393</v>
      </c>
      <c r="DQ6" s="7">
        <v>0.9</v>
      </c>
      <c r="DR6" s="129">
        <v>45173</v>
      </c>
    </row>
    <row r="7" spans="1:123" x14ac:dyDescent="0.2">
      <c r="A7" s="33">
        <v>5</v>
      </c>
      <c r="B7" s="34" t="s">
        <v>236</v>
      </c>
      <c r="C7" s="116">
        <v>10.416666666666666</v>
      </c>
      <c r="D7" s="117" t="s">
        <v>458</v>
      </c>
      <c r="E7" s="37">
        <v>2</v>
      </c>
      <c r="F7" s="118">
        <v>37923</v>
      </c>
      <c r="G7" s="119">
        <v>21.506849315068493</v>
      </c>
      <c r="H7" s="39" t="s">
        <v>385</v>
      </c>
      <c r="I7" s="119">
        <v>21.509589041095889</v>
      </c>
      <c r="J7" s="120">
        <v>72</v>
      </c>
      <c r="K7" s="120">
        <v>221</v>
      </c>
      <c r="L7" s="120">
        <v>4.4800000000000004</v>
      </c>
      <c r="M7" s="40">
        <v>36</v>
      </c>
      <c r="N7" s="121">
        <v>0</v>
      </c>
      <c r="O7" s="122">
        <v>0</v>
      </c>
      <c r="P7" s="122">
        <v>0.26328023306266657</v>
      </c>
      <c r="Q7" s="122">
        <v>0.21782936699585323</v>
      </c>
      <c r="R7" s="122">
        <v>0.17772925764192141</v>
      </c>
      <c r="S7" s="42">
        <v>0.26328023306266657</v>
      </c>
      <c r="T7" s="42">
        <v>0.26328023306266657</v>
      </c>
      <c r="U7" s="42">
        <v>4.0131437190260716E-2</v>
      </c>
      <c r="V7" s="42">
        <v>3.826045627376426E-2</v>
      </c>
      <c r="W7" s="42">
        <v>3.9195946732012488E-2</v>
      </c>
      <c r="X7" s="43">
        <v>3.9195946732012488E-2</v>
      </c>
      <c r="Y7" s="44">
        <v>18.865753424657534</v>
      </c>
      <c r="Z7" s="163">
        <v>109.72616822458413</v>
      </c>
      <c r="AA7" s="45">
        <v>29.969714506172842</v>
      </c>
      <c r="AB7" s="45">
        <v>0.28782287822878228</v>
      </c>
      <c r="AC7" s="45">
        <v>5.6981818181818182</v>
      </c>
      <c r="AD7" s="45">
        <v>95.5</v>
      </c>
      <c r="AE7" s="45">
        <v>3.38</v>
      </c>
      <c r="AF7" s="46">
        <v>47.2</v>
      </c>
      <c r="AG7" s="123">
        <v>7</v>
      </c>
      <c r="AH7" s="49">
        <v>4</v>
      </c>
      <c r="AI7" s="49">
        <v>8</v>
      </c>
      <c r="AJ7" s="49">
        <v>9</v>
      </c>
      <c r="AK7" s="49">
        <v>8</v>
      </c>
      <c r="AL7" s="49">
        <v>1</v>
      </c>
      <c r="AM7" s="49">
        <v>4</v>
      </c>
      <c r="AN7" s="49">
        <v>1</v>
      </c>
      <c r="AO7" s="49">
        <v>7</v>
      </c>
      <c r="AP7" s="50">
        <v>1</v>
      </c>
      <c r="AQ7" s="55"/>
      <c r="AR7" s="56">
        <v>1</v>
      </c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8"/>
      <c r="BF7" s="55"/>
      <c r="BG7" s="56">
        <v>1</v>
      </c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8"/>
      <c r="BU7" s="55">
        <v>1567</v>
      </c>
      <c r="BV7" s="56">
        <v>3335.8</v>
      </c>
      <c r="BW7" s="56">
        <v>16</v>
      </c>
      <c r="BX7" s="56">
        <v>32.5</v>
      </c>
      <c r="BY7" s="56">
        <v>275</v>
      </c>
      <c r="BZ7" s="56">
        <v>76</v>
      </c>
      <c r="CA7" s="56">
        <v>5.6981818181818182</v>
      </c>
      <c r="CB7" s="56">
        <v>95.5</v>
      </c>
      <c r="CC7" s="56">
        <v>3.38</v>
      </c>
      <c r="CD7" s="56">
        <v>47.2</v>
      </c>
      <c r="CE7" s="56">
        <v>132</v>
      </c>
      <c r="CF7" s="56">
        <v>3117.4</v>
      </c>
      <c r="CG7" s="56">
        <v>15</v>
      </c>
      <c r="CH7" s="56">
        <v>1</v>
      </c>
      <c r="CI7" s="58">
        <v>22.099999999999998</v>
      </c>
      <c r="CJ7" s="55">
        <v>1159</v>
      </c>
      <c r="CK7" s="56">
        <v>2291.9</v>
      </c>
      <c r="CL7" s="56">
        <v>15</v>
      </c>
      <c r="CM7" s="56">
        <v>28.6</v>
      </c>
      <c r="CN7" s="56">
        <v>271</v>
      </c>
      <c r="CO7" s="56">
        <v>78</v>
      </c>
      <c r="CP7" s="57">
        <v>4.2767527675276753</v>
      </c>
      <c r="CQ7" s="56">
        <v>86.7</v>
      </c>
      <c r="CR7" s="57">
        <v>3.21</v>
      </c>
      <c r="CS7" s="56">
        <v>27.5</v>
      </c>
      <c r="CT7" s="56">
        <v>149</v>
      </c>
      <c r="CU7" s="56">
        <v>3712.8</v>
      </c>
      <c r="CV7" s="56">
        <v>22</v>
      </c>
      <c r="CW7" s="56">
        <v>2</v>
      </c>
      <c r="CX7" s="58">
        <v>26</v>
      </c>
      <c r="CY7" s="55">
        <v>1060</v>
      </c>
      <c r="CZ7" s="56">
        <v>2662</v>
      </c>
      <c r="DA7" s="56">
        <v>14</v>
      </c>
      <c r="DB7" s="56">
        <v>24</v>
      </c>
      <c r="DC7" s="56">
        <v>193</v>
      </c>
      <c r="DD7" s="56">
        <v>43</v>
      </c>
      <c r="DE7" s="57">
        <v>5.4922279792746114</v>
      </c>
      <c r="DF7" s="56">
        <v>69.3</v>
      </c>
      <c r="DG7" s="57">
        <v>3.04</v>
      </c>
      <c r="DH7" s="57">
        <v>41.2</v>
      </c>
      <c r="DI7" s="56">
        <v>161</v>
      </c>
      <c r="DJ7" s="56">
        <v>4208</v>
      </c>
      <c r="DK7" s="56">
        <v>22</v>
      </c>
      <c r="DL7" s="56">
        <v>2</v>
      </c>
      <c r="DM7" s="58">
        <v>28.799999999999997</v>
      </c>
      <c r="DN7" s="164"/>
      <c r="DO7" s="5">
        <v>5</v>
      </c>
      <c r="DP7" s="42" t="s">
        <v>396</v>
      </c>
      <c r="DQ7" s="7">
        <v>0.85</v>
      </c>
      <c r="DR7" s="129">
        <v>45539</v>
      </c>
    </row>
    <row r="8" spans="1:123" x14ac:dyDescent="0.2">
      <c r="A8" s="33">
        <v>6</v>
      </c>
      <c r="B8" s="34" t="s">
        <v>257</v>
      </c>
      <c r="C8" s="116">
        <v>9.9611111111111121</v>
      </c>
      <c r="D8" s="117" t="s">
        <v>532</v>
      </c>
      <c r="E8" s="37">
        <v>3</v>
      </c>
      <c r="F8" s="118">
        <v>36926</v>
      </c>
      <c r="G8" s="119">
        <v>24.238356164383561</v>
      </c>
      <c r="H8" s="39" t="s">
        <v>443</v>
      </c>
      <c r="I8" s="119">
        <v>24.241095890410961</v>
      </c>
      <c r="J8" s="120">
        <v>68</v>
      </c>
      <c r="K8" s="120">
        <v>205</v>
      </c>
      <c r="L8" s="120">
        <v>4.4000000000000004</v>
      </c>
      <c r="M8" s="40">
        <v>60</v>
      </c>
      <c r="N8" s="121">
        <v>0</v>
      </c>
      <c r="O8" s="122">
        <v>0</v>
      </c>
      <c r="P8" s="122">
        <v>0.16495216878521818</v>
      </c>
      <c r="Q8" s="122">
        <v>0.26141209919444008</v>
      </c>
      <c r="R8" s="122">
        <v>0.34334524341223766</v>
      </c>
      <c r="S8" s="42">
        <v>0.34334524341223766</v>
      </c>
      <c r="T8" s="42">
        <v>0.30901071907101391</v>
      </c>
      <c r="U8" s="42">
        <v>7.0740696706693612E-2</v>
      </c>
      <c r="V8" s="42">
        <v>0.11141712568853282</v>
      </c>
      <c r="W8" s="42">
        <v>0.11141712568853282</v>
      </c>
      <c r="X8" s="43">
        <v>0.10027541311967954</v>
      </c>
      <c r="Y8" s="44">
        <v>21.597260273972601</v>
      </c>
      <c r="Z8" s="163">
        <v>109.38887371081208</v>
      </c>
      <c r="AA8" s="45">
        <v>31.166738754325259</v>
      </c>
      <c r="AB8" s="45">
        <v>0.3288888888888889</v>
      </c>
      <c r="AC8" s="45">
        <v>6.8311688311688314</v>
      </c>
      <c r="AD8" s="45">
        <v>123.4</v>
      </c>
      <c r="AE8" s="45">
        <v>3.88</v>
      </c>
      <c r="AF8" s="46">
        <v>52.4</v>
      </c>
      <c r="AG8" s="123">
        <v>8</v>
      </c>
      <c r="AH8" s="49">
        <v>9</v>
      </c>
      <c r="AI8" s="49">
        <v>2</v>
      </c>
      <c r="AJ8" s="49">
        <v>9</v>
      </c>
      <c r="AK8" s="49">
        <v>9</v>
      </c>
      <c r="AL8" s="49">
        <v>6</v>
      </c>
      <c r="AM8" s="49">
        <v>6</v>
      </c>
      <c r="AN8" s="49">
        <v>4</v>
      </c>
      <c r="AO8" s="49">
        <v>7</v>
      </c>
      <c r="AP8" s="50">
        <v>0</v>
      </c>
      <c r="AQ8" s="55"/>
      <c r="AR8" s="56">
        <v>1</v>
      </c>
      <c r="AS8" s="56"/>
      <c r="AT8" s="56"/>
      <c r="AU8" s="56"/>
      <c r="AV8" s="56"/>
      <c r="AW8" s="56"/>
      <c r="AX8" s="56"/>
      <c r="AY8" s="56"/>
      <c r="AZ8" s="56"/>
      <c r="BA8" s="56"/>
      <c r="BB8" s="56">
        <v>1</v>
      </c>
      <c r="BC8" s="56"/>
      <c r="BD8" s="56"/>
      <c r="BE8" s="58"/>
      <c r="BF8" s="55"/>
      <c r="BG8" s="56">
        <v>1</v>
      </c>
      <c r="BH8" s="56"/>
      <c r="BI8" s="56"/>
      <c r="BJ8" s="56"/>
      <c r="BK8" s="56"/>
      <c r="BL8" s="56"/>
      <c r="BM8" s="56"/>
      <c r="BN8" s="56"/>
      <c r="BO8" s="56"/>
      <c r="BP8" s="56"/>
      <c r="BQ8" s="56">
        <v>1</v>
      </c>
      <c r="BR8" s="56"/>
      <c r="BS8" s="56"/>
      <c r="BT8" s="58"/>
      <c r="BU8" s="55">
        <v>790</v>
      </c>
      <c r="BV8" s="56">
        <v>2969.2000000000003</v>
      </c>
      <c r="BW8" s="56">
        <v>5</v>
      </c>
      <c r="BX8" s="56"/>
      <c r="BY8" s="56">
        <v>166</v>
      </c>
      <c r="BZ8" s="56">
        <v>38</v>
      </c>
      <c r="CA8" s="56"/>
      <c r="CB8" s="56">
        <v>113</v>
      </c>
      <c r="CC8" s="56">
        <v>3.57</v>
      </c>
      <c r="CD8" s="56">
        <v>42.3</v>
      </c>
      <c r="CE8" s="56">
        <v>217</v>
      </c>
      <c r="CF8" s="56">
        <v>3135.6</v>
      </c>
      <c r="CG8" s="56">
        <v>23</v>
      </c>
      <c r="CH8" s="56">
        <v>0</v>
      </c>
      <c r="CI8" s="58"/>
      <c r="CJ8" s="55">
        <v>1417</v>
      </c>
      <c r="CK8" s="56">
        <v>2966.6</v>
      </c>
      <c r="CL8" s="56">
        <v>16</v>
      </c>
      <c r="CM8" s="56"/>
      <c r="CN8" s="56">
        <v>225</v>
      </c>
      <c r="CO8" s="56">
        <v>74</v>
      </c>
      <c r="CP8" s="57">
        <v>6.2977777777777781</v>
      </c>
      <c r="CQ8" s="56">
        <v>123.4</v>
      </c>
      <c r="CR8" s="57">
        <v>3.56</v>
      </c>
      <c r="CS8" s="56">
        <v>50.7</v>
      </c>
      <c r="CT8" s="56">
        <v>238</v>
      </c>
      <c r="CU8" s="56">
        <v>3364.4</v>
      </c>
      <c r="CV8" s="56">
        <v>19</v>
      </c>
      <c r="CW8" s="56">
        <v>2</v>
      </c>
      <c r="CX8" s="58"/>
      <c r="CY8" s="55">
        <v>1578</v>
      </c>
      <c r="CZ8" s="56">
        <v>2977.2</v>
      </c>
      <c r="DA8" s="56">
        <v>22</v>
      </c>
      <c r="DB8" s="56">
        <v>33.599999999999994</v>
      </c>
      <c r="DC8" s="56">
        <v>231</v>
      </c>
      <c r="DD8" s="56">
        <v>69</v>
      </c>
      <c r="DE8" s="57">
        <v>6.8311688311688314</v>
      </c>
      <c r="DF8" s="56">
        <v>122.2</v>
      </c>
      <c r="DG8" s="57">
        <v>3.88</v>
      </c>
      <c r="DH8" s="57">
        <v>52.4</v>
      </c>
      <c r="DI8" s="56">
        <v>267</v>
      </c>
      <c r="DJ8" s="56">
        <v>2396.3999999999996</v>
      </c>
      <c r="DK8" s="56">
        <v>20</v>
      </c>
      <c r="DL8" s="56">
        <v>3</v>
      </c>
      <c r="DM8" s="58">
        <v>14.399999999999999</v>
      </c>
      <c r="DO8" s="5">
        <v>6</v>
      </c>
      <c r="DP8" s="42" t="s">
        <v>398</v>
      </c>
      <c r="DQ8" s="7">
        <v>0.75</v>
      </c>
    </row>
    <row r="9" spans="1:123" x14ac:dyDescent="0.2">
      <c r="A9" s="33">
        <v>7</v>
      </c>
      <c r="B9" s="34" t="s">
        <v>242</v>
      </c>
      <c r="C9" s="116">
        <v>9.6833333333333336</v>
      </c>
      <c r="D9" s="117" t="s">
        <v>473</v>
      </c>
      <c r="E9" s="37">
        <v>3</v>
      </c>
      <c r="F9" s="118">
        <v>37666</v>
      </c>
      <c r="G9" s="119">
        <v>22.210958904109589</v>
      </c>
      <c r="H9" s="39" t="s">
        <v>395</v>
      </c>
      <c r="I9" s="119">
        <v>22.213698630136985</v>
      </c>
      <c r="J9" s="120">
        <v>69</v>
      </c>
      <c r="K9" s="120">
        <v>200</v>
      </c>
      <c r="L9" s="120">
        <v>4.32</v>
      </c>
      <c r="M9" s="40">
        <v>104</v>
      </c>
      <c r="N9" s="121">
        <v>0</v>
      </c>
      <c r="O9" s="122">
        <v>0.109375</v>
      </c>
      <c r="P9" s="122">
        <v>0.38098434004474274</v>
      </c>
      <c r="Q9" s="122">
        <v>0.21652421652421652</v>
      </c>
      <c r="R9" s="122">
        <v>0.30426615255326511</v>
      </c>
      <c r="S9" s="42">
        <v>0.34262524629900393</v>
      </c>
      <c r="T9" s="42">
        <v>0.30836272166910356</v>
      </c>
      <c r="U9" s="42">
        <v>8.6571831737919991E-2</v>
      </c>
      <c r="V9" s="42">
        <v>3.8878755879811842E-2</v>
      </c>
      <c r="W9" s="42">
        <v>6.272529380886592E-2</v>
      </c>
      <c r="X9" s="43">
        <v>5.6452764427979328E-2</v>
      </c>
      <c r="Y9" s="44">
        <v>19.56986301369863</v>
      </c>
      <c r="Z9" s="163">
        <v>114.84841449944582</v>
      </c>
      <c r="AA9" s="45">
        <v>29.531611006091154</v>
      </c>
      <c r="AB9" s="45">
        <v>0.39428571428571429</v>
      </c>
      <c r="AC9" s="45">
        <v>6.2841530054644812</v>
      </c>
      <c r="AD9" s="45">
        <v>143.19999999999999</v>
      </c>
      <c r="AE9" s="45">
        <v>4.4000000000000004</v>
      </c>
      <c r="AF9" s="46">
        <v>54</v>
      </c>
      <c r="AG9" s="123">
        <v>8</v>
      </c>
      <c r="AH9" s="49">
        <v>6</v>
      </c>
      <c r="AI9" s="49">
        <v>6</v>
      </c>
      <c r="AJ9" s="49">
        <v>10</v>
      </c>
      <c r="AK9" s="49">
        <v>10</v>
      </c>
      <c r="AL9" s="49">
        <v>4</v>
      </c>
      <c r="AM9" s="49">
        <v>7</v>
      </c>
      <c r="AN9" s="49">
        <v>6</v>
      </c>
      <c r="AO9" s="49">
        <v>4</v>
      </c>
      <c r="AP9" s="50">
        <v>0</v>
      </c>
      <c r="AQ9" s="55"/>
      <c r="AR9" s="56">
        <v>1</v>
      </c>
      <c r="AS9" s="56"/>
      <c r="AT9" s="56"/>
      <c r="AU9" s="56"/>
      <c r="AV9" s="56"/>
      <c r="AW9" s="56"/>
      <c r="AX9" s="56"/>
      <c r="AY9" s="56"/>
      <c r="AZ9" s="56"/>
      <c r="BA9" s="56"/>
      <c r="BB9" s="56">
        <v>1</v>
      </c>
      <c r="BC9" s="56"/>
      <c r="BD9" s="56"/>
      <c r="BE9" s="58"/>
      <c r="BF9" s="55">
        <v>189</v>
      </c>
      <c r="BG9" s="56">
        <v>1709</v>
      </c>
      <c r="BH9" s="56">
        <v>2</v>
      </c>
      <c r="BI9" s="56">
        <v>14</v>
      </c>
      <c r="BJ9" s="56">
        <v>34</v>
      </c>
      <c r="BK9" s="56">
        <v>11</v>
      </c>
      <c r="BL9" s="56">
        <v>5.56</v>
      </c>
      <c r="BM9" s="56">
        <v>173.6</v>
      </c>
      <c r="BN9" s="56">
        <v>4.1500000000000004</v>
      </c>
      <c r="BO9" s="56">
        <v>41.8</v>
      </c>
      <c r="BP9" s="56">
        <v>224</v>
      </c>
      <c r="BQ9" s="56">
        <v>2067</v>
      </c>
      <c r="BR9" s="56">
        <v>9</v>
      </c>
      <c r="BS9" s="56">
        <v>1</v>
      </c>
      <c r="BT9" s="58">
        <v>12</v>
      </c>
      <c r="BU9" s="55">
        <v>1370</v>
      </c>
      <c r="BV9" s="56">
        <v>2302</v>
      </c>
      <c r="BW9" s="56">
        <v>13</v>
      </c>
      <c r="BX9" s="56">
        <v>19</v>
      </c>
      <c r="BY9" s="56">
        <v>208</v>
      </c>
      <c r="BZ9" s="56">
        <v>76</v>
      </c>
      <c r="CA9" s="56">
        <v>6.59</v>
      </c>
      <c r="CB9" s="56">
        <v>157</v>
      </c>
      <c r="CC9" s="56">
        <v>4.3499999999999996</v>
      </c>
      <c r="CD9" s="56">
        <v>48.5</v>
      </c>
      <c r="CE9" s="56">
        <v>333</v>
      </c>
      <c r="CF9" s="56">
        <v>2168</v>
      </c>
      <c r="CG9" s="56">
        <v>30</v>
      </c>
      <c r="CH9" s="56">
        <v>4</v>
      </c>
      <c r="CI9" s="58">
        <v>17</v>
      </c>
      <c r="CJ9" s="55">
        <v>875</v>
      </c>
      <c r="CK9" s="56">
        <v>2467.4</v>
      </c>
      <c r="CL9" s="56">
        <v>10</v>
      </c>
      <c r="CM9" s="56">
        <v>19.5</v>
      </c>
      <c r="CN9" s="56">
        <v>175</v>
      </c>
      <c r="CO9" s="56">
        <v>69</v>
      </c>
      <c r="CP9" s="57">
        <v>5</v>
      </c>
      <c r="CQ9" s="56">
        <v>140.1</v>
      </c>
      <c r="CR9" s="57">
        <v>3.74</v>
      </c>
      <c r="CS9" s="56">
        <v>34.9</v>
      </c>
      <c r="CT9" s="56">
        <v>227</v>
      </c>
      <c r="CU9" s="56">
        <v>2622.1</v>
      </c>
      <c r="CV9" s="56">
        <v>25</v>
      </c>
      <c r="CW9" s="56">
        <v>2</v>
      </c>
      <c r="CX9" s="58">
        <v>23.4</v>
      </c>
      <c r="CY9" s="55">
        <v>1150</v>
      </c>
      <c r="CZ9" s="56">
        <v>1962.4</v>
      </c>
      <c r="DA9" s="56">
        <v>15</v>
      </c>
      <c r="DB9" s="56">
        <v>25.3</v>
      </c>
      <c r="DC9" s="56">
        <v>183</v>
      </c>
      <c r="DD9" s="56">
        <v>62</v>
      </c>
      <c r="DE9" s="57">
        <v>6.2841530054644812</v>
      </c>
      <c r="DF9" s="56">
        <v>143.19999999999999</v>
      </c>
      <c r="DG9" s="57">
        <v>4.4000000000000004</v>
      </c>
      <c r="DH9" s="57">
        <v>54</v>
      </c>
      <c r="DI9" s="56">
        <v>81</v>
      </c>
      <c r="DJ9" s="56">
        <v>2083.4</v>
      </c>
      <c r="DK9" s="56">
        <v>23</v>
      </c>
      <c r="DL9" s="56">
        <v>2</v>
      </c>
      <c r="DM9" s="58">
        <v>14.3</v>
      </c>
      <c r="DN9" s="164"/>
      <c r="DO9" s="5">
        <v>7</v>
      </c>
      <c r="DP9" s="42" t="s">
        <v>401</v>
      </c>
      <c r="DQ9" s="7">
        <v>0.75</v>
      </c>
    </row>
    <row r="10" spans="1:123" x14ac:dyDescent="0.2">
      <c r="A10" s="33">
        <v>8</v>
      </c>
      <c r="B10" s="34" t="s">
        <v>237</v>
      </c>
      <c r="C10" s="116">
        <v>9.5722222222222229</v>
      </c>
      <c r="D10" s="117" t="s">
        <v>440</v>
      </c>
      <c r="E10" s="37">
        <v>3</v>
      </c>
      <c r="F10" s="118">
        <v>37292</v>
      </c>
      <c r="G10" s="119">
        <v>23.235616438356164</v>
      </c>
      <c r="H10" s="39" t="s">
        <v>395</v>
      </c>
      <c r="I10" s="119">
        <v>23.238356164383561</v>
      </c>
      <c r="J10" s="120">
        <v>69</v>
      </c>
      <c r="K10" s="120">
        <v>219</v>
      </c>
      <c r="L10" s="120">
        <v>4.57</v>
      </c>
      <c r="M10" s="40">
        <v>105</v>
      </c>
      <c r="N10" s="121">
        <v>0</v>
      </c>
      <c r="O10" s="122">
        <v>0.16255503823709103</v>
      </c>
      <c r="P10" s="122">
        <v>0.26395631067961167</v>
      </c>
      <c r="Q10" s="122">
        <v>0.2660709853561678</v>
      </c>
      <c r="R10" s="122">
        <v>0.40396259539249751</v>
      </c>
      <c r="S10" s="42">
        <v>0.40396259539249751</v>
      </c>
      <c r="T10" s="42">
        <v>0.36356633585324777</v>
      </c>
      <c r="U10" s="42">
        <v>0.1133122028526149</v>
      </c>
      <c r="V10" s="42">
        <v>0.18200100553041729</v>
      </c>
      <c r="W10" s="42">
        <v>0.18200100553041729</v>
      </c>
      <c r="X10" s="43">
        <v>0.16380090497737557</v>
      </c>
      <c r="Y10" s="44">
        <v>19.580821917808219</v>
      </c>
      <c r="Z10" s="163">
        <v>100.41747809719602</v>
      </c>
      <c r="AA10" s="45">
        <v>32.337114051669815</v>
      </c>
      <c r="AB10" s="45">
        <v>0.34693877551020408</v>
      </c>
      <c r="AC10" s="45">
        <v>5.8231292517006805</v>
      </c>
      <c r="AD10" s="45">
        <v>139.1</v>
      </c>
      <c r="AE10" s="45">
        <v>4.09</v>
      </c>
      <c r="AF10" s="46">
        <v>34.9</v>
      </c>
      <c r="AG10" s="123">
        <v>10</v>
      </c>
      <c r="AH10" s="49">
        <v>10</v>
      </c>
      <c r="AI10" s="49">
        <v>6</v>
      </c>
      <c r="AJ10" s="49">
        <v>5</v>
      </c>
      <c r="AK10" s="49">
        <v>9</v>
      </c>
      <c r="AL10" s="49">
        <v>2</v>
      </c>
      <c r="AM10" s="49">
        <v>7</v>
      </c>
      <c r="AN10" s="49">
        <v>5</v>
      </c>
      <c r="AO10" s="49">
        <v>4</v>
      </c>
      <c r="AP10" s="50">
        <v>0</v>
      </c>
      <c r="AQ10" s="55"/>
      <c r="AR10" s="56">
        <v>1</v>
      </c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8"/>
      <c r="BF10" s="55">
        <v>520</v>
      </c>
      <c r="BG10" s="56">
        <v>1628.25</v>
      </c>
      <c r="BH10" s="56">
        <v>6</v>
      </c>
      <c r="BI10" s="56">
        <v>15.75</v>
      </c>
      <c r="BJ10" s="56">
        <v>57</v>
      </c>
      <c r="BK10" s="56">
        <v>34</v>
      </c>
      <c r="BL10" s="56">
        <v>9.1228070175438596</v>
      </c>
      <c r="BM10" s="56">
        <v>356</v>
      </c>
      <c r="BN10" s="56">
        <v>6.14</v>
      </c>
      <c r="BO10" s="56">
        <v>40.4</v>
      </c>
      <c r="BP10" s="56">
        <v>123</v>
      </c>
      <c r="BQ10" s="56">
        <v>2327.3333333333335</v>
      </c>
      <c r="BR10" s="56">
        <v>12</v>
      </c>
      <c r="BS10" s="56">
        <v>1</v>
      </c>
      <c r="BT10" s="58">
        <v>13.333333333333334</v>
      </c>
      <c r="BU10" s="55">
        <v>1369</v>
      </c>
      <c r="BV10" s="56">
        <v>3253</v>
      </c>
      <c r="BW10" s="56">
        <v>7</v>
      </c>
      <c r="BX10" s="56">
        <v>18</v>
      </c>
      <c r="BY10" s="56">
        <v>196</v>
      </c>
      <c r="BZ10" s="56">
        <v>70</v>
      </c>
      <c r="CA10" s="56">
        <v>6.9846938775510203</v>
      </c>
      <c r="CB10" s="56">
        <v>164.2</v>
      </c>
      <c r="CC10" s="56">
        <v>3.88</v>
      </c>
      <c r="CD10" s="56">
        <v>40.799999999999997</v>
      </c>
      <c r="CE10" s="56">
        <v>371</v>
      </c>
      <c r="CF10" s="56">
        <v>3339.0000000000005</v>
      </c>
      <c r="CG10" s="56">
        <v>31</v>
      </c>
      <c r="CH10" s="56">
        <v>3</v>
      </c>
      <c r="CI10" s="58">
        <v>31</v>
      </c>
      <c r="CJ10" s="55">
        <v>786</v>
      </c>
      <c r="CK10" s="56">
        <v>1505</v>
      </c>
      <c r="CL10" s="56">
        <v>9</v>
      </c>
      <c r="CM10" s="56">
        <v>17</v>
      </c>
      <c r="CN10" s="56">
        <v>164</v>
      </c>
      <c r="CO10" s="56">
        <v>55</v>
      </c>
      <c r="CP10" s="57">
        <v>4.7926829268292686</v>
      </c>
      <c r="CQ10" s="56">
        <v>107.3</v>
      </c>
      <c r="CR10" s="57">
        <v>3.01</v>
      </c>
      <c r="CS10" s="56">
        <v>18.600000000000001</v>
      </c>
      <c r="CT10" s="56">
        <v>286</v>
      </c>
      <c r="CU10" s="56">
        <v>2524</v>
      </c>
      <c r="CV10" s="56">
        <v>24</v>
      </c>
      <c r="CW10" s="56">
        <v>1</v>
      </c>
      <c r="CX10" s="58">
        <v>8</v>
      </c>
      <c r="CY10" s="55">
        <v>1712</v>
      </c>
      <c r="CZ10" s="56">
        <v>2598.7000000000003</v>
      </c>
      <c r="DA10" s="56">
        <v>21</v>
      </c>
      <c r="DB10" s="56">
        <v>23.1</v>
      </c>
      <c r="DC10" s="56">
        <v>294</v>
      </c>
      <c r="DD10" s="56">
        <v>102</v>
      </c>
      <c r="DE10" s="57">
        <v>5.8231292517006805</v>
      </c>
      <c r="DF10" s="56">
        <v>139.1</v>
      </c>
      <c r="DG10" s="57">
        <v>4.09</v>
      </c>
      <c r="DH10" s="57">
        <v>34.9</v>
      </c>
      <c r="DI10" s="56">
        <v>543</v>
      </c>
      <c r="DJ10" s="56">
        <v>2983.5</v>
      </c>
      <c r="DK10" s="56">
        <v>44</v>
      </c>
      <c r="DL10" s="56">
        <v>3</v>
      </c>
      <c r="DM10" s="58">
        <v>19.8</v>
      </c>
      <c r="DN10" s="164"/>
      <c r="DO10" s="5">
        <v>8</v>
      </c>
      <c r="DP10" s="42" t="s">
        <v>403</v>
      </c>
      <c r="DQ10" s="7">
        <v>0.65</v>
      </c>
      <c r="DR10" s="130"/>
    </row>
    <row r="11" spans="1:123" x14ac:dyDescent="0.2">
      <c r="A11" s="33">
        <v>9</v>
      </c>
      <c r="B11" s="34" t="s">
        <v>234</v>
      </c>
      <c r="C11" s="116">
        <v>9.2722222222222221</v>
      </c>
      <c r="D11" s="117" t="s">
        <v>490</v>
      </c>
      <c r="E11" s="37">
        <v>3</v>
      </c>
      <c r="F11" s="118">
        <v>37859</v>
      </c>
      <c r="G11" s="119">
        <v>21.682191780821917</v>
      </c>
      <c r="H11" s="39" t="s">
        <v>385</v>
      </c>
      <c r="I11" s="119">
        <v>21.684931506849313</v>
      </c>
      <c r="J11" s="120">
        <v>72</v>
      </c>
      <c r="K11" s="120">
        <v>212</v>
      </c>
      <c r="L11" s="120">
        <v>4.43</v>
      </c>
      <c r="M11" s="40">
        <v>151</v>
      </c>
      <c r="N11" s="121">
        <v>0</v>
      </c>
      <c r="O11" s="122">
        <v>0</v>
      </c>
      <c r="P11" s="122">
        <v>0.10523263746759448</v>
      </c>
      <c r="Q11" s="122">
        <v>0.26809929347544442</v>
      </c>
      <c r="R11" s="122">
        <v>0.31252440071835713</v>
      </c>
      <c r="S11" s="42">
        <v>0.31252440071835713</v>
      </c>
      <c r="T11" s="42">
        <v>0.28127196064652144</v>
      </c>
      <c r="U11" s="42">
        <v>0.10396734277331293</v>
      </c>
      <c r="V11" s="42">
        <v>0.10170293282876064</v>
      </c>
      <c r="W11" s="42">
        <v>0.10283513780103679</v>
      </c>
      <c r="X11" s="43">
        <v>9.2551624020933115E-2</v>
      </c>
      <c r="Y11" s="44">
        <v>20.038356164383561</v>
      </c>
      <c r="Z11" s="163">
        <v>110.09078075109204</v>
      </c>
      <c r="AA11" s="45">
        <v>28.749228395061728</v>
      </c>
      <c r="AB11" s="45">
        <v>0.3094170403587444</v>
      </c>
      <c r="AC11" s="45">
        <v>6.5194174757281553</v>
      </c>
      <c r="AD11" s="45">
        <v>114.1</v>
      </c>
      <c r="AE11" s="45">
        <v>4.16</v>
      </c>
      <c r="AF11" s="46">
        <v>54.9</v>
      </c>
      <c r="AG11" s="123">
        <v>8</v>
      </c>
      <c r="AH11" s="49">
        <v>9</v>
      </c>
      <c r="AI11" s="49">
        <v>4</v>
      </c>
      <c r="AJ11" s="49">
        <v>9</v>
      </c>
      <c r="AK11" s="49">
        <v>8</v>
      </c>
      <c r="AL11" s="49">
        <v>5</v>
      </c>
      <c r="AM11" s="49">
        <v>5</v>
      </c>
      <c r="AN11" s="49">
        <v>5</v>
      </c>
      <c r="AO11" s="49">
        <v>3</v>
      </c>
      <c r="AP11" s="50">
        <v>0.25</v>
      </c>
      <c r="AQ11" s="55"/>
      <c r="AR11" s="56">
        <v>1</v>
      </c>
      <c r="AS11" s="56"/>
      <c r="AT11" s="56"/>
      <c r="AU11" s="56"/>
      <c r="AV11" s="56"/>
      <c r="AW11" s="56"/>
      <c r="AX11" s="56"/>
      <c r="AY11" s="56"/>
      <c r="AZ11" s="56"/>
      <c r="BA11" s="56"/>
      <c r="BB11" s="56">
        <v>1</v>
      </c>
      <c r="BC11" s="56"/>
      <c r="BD11" s="56"/>
      <c r="BE11" s="58"/>
      <c r="BF11" s="55"/>
      <c r="BG11" s="56">
        <v>1</v>
      </c>
      <c r="BH11" s="56"/>
      <c r="BI11" s="56"/>
      <c r="BJ11" s="56"/>
      <c r="BK11" s="56"/>
      <c r="BL11" s="56"/>
      <c r="BM11" s="56"/>
      <c r="BN11" s="56"/>
      <c r="BO11" s="56"/>
      <c r="BP11" s="56"/>
      <c r="BQ11" s="56">
        <v>1</v>
      </c>
      <c r="BR11" s="56"/>
      <c r="BS11" s="56"/>
      <c r="BT11" s="58"/>
      <c r="BU11" s="55">
        <v>519</v>
      </c>
      <c r="BV11" s="56">
        <v>2916.2000000000003</v>
      </c>
      <c r="BW11" s="56">
        <v>6</v>
      </c>
      <c r="BX11" s="56">
        <v>32.199999999999996</v>
      </c>
      <c r="BY11" s="56">
        <v>89</v>
      </c>
      <c r="BZ11" s="56">
        <v>24</v>
      </c>
      <c r="CA11" s="56">
        <v>5.8314606741573032</v>
      </c>
      <c r="CB11" s="56">
        <v>95.9</v>
      </c>
      <c r="CC11" s="56">
        <v>3.88</v>
      </c>
      <c r="CD11" s="56">
        <v>30.3</v>
      </c>
      <c r="CE11" s="56">
        <v>98</v>
      </c>
      <c r="CF11" s="56">
        <v>2947</v>
      </c>
      <c r="CG11" s="56">
        <v>8</v>
      </c>
      <c r="CH11" s="56">
        <v>0</v>
      </c>
      <c r="CI11" s="58">
        <v>21</v>
      </c>
      <c r="CJ11" s="55">
        <v>1226</v>
      </c>
      <c r="CK11" s="56">
        <v>2653.2999999999997</v>
      </c>
      <c r="CL11" s="56">
        <v>10</v>
      </c>
      <c r="CM11" s="56">
        <v>32.5</v>
      </c>
      <c r="CN11" s="56">
        <v>223</v>
      </c>
      <c r="CO11" s="56">
        <v>69</v>
      </c>
      <c r="CP11" s="57">
        <v>5.4977578475336326</v>
      </c>
      <c r="CQ11" s="56">
        <v>96.6</v>
      </c>
      <c r="CR11" s="57">
        <v>3.26</v>
      </c>
      <c r="CS11" s="56">
        <v>29.5</v>
      </c>
      <c r="CT11" s="56">
        <v>326</v>
      </c>
      <c r="CU11" s="56">
        <v>3135.6</v>
      </c>
      <c r="CV11" s="56">
        <v>30</v>
      </c>
      <c r="CW11" s="56">
        <v>3</v>
      </c>
      <c r="CX11" s="58">
        <v>29.9</v>
      </c>
      <c r="CY11" s="55">
        <v>1343</v>
      </c>
      <c r="CZ11" s="56">
        <v>2586</v>
      </c>
      <c r="DA11" s="56">
        <v>7</v>
      </c>
      <c r="DB11" s="56">
        <v>18</v>
      </c>
      <c r="DC11" s="56">
        <v>206</v>
      </c>
      <c r="DD11" s="56">
        <v>54</v>
      </c>
      <c r="DE11" s="57">
        <v>6.5194174757281553</v>
      </c>
      <c r="DF11" s="56">
        <v>114.1</v>
      </c>
      <c r="DG11" s="57">
        <v>4.16</v>
      </c>
      <c r="DH11" s="57">
        <v>54.9</v>
      </c>
      <c r="DI11" s="56">
        <v>258</v>
      </c>
      <c r="DJ11" s="56">
        <v>2536.8000000000002</v>
      </c>
      <c r="DK11" s="56">
        <v>20</v>
      </c>
      <c r="DL11" s="56">
        <v>1</v>
      </c>
      <c r="DM11" s="58">
        <v>21.6</v>
      </c>
      <c r="DO11" s="5">
        <v>9</v>
      </c>
      <c r="DP11" s="42" t="s">
        <v>405</v>
      </c>
      <c r="DQ11" s="7">
        <v>0.65</v>
      </c>
      <c r="DR11" s="130"/>
    </row>
    <row r="12" spans="1:123" x14ac:dyDescent="0.2">
      <c r="A12" s="33">
        <v>10</v>
      </c>
      <c r="B12" s="34" t="s">
        <v>247</v>
      </c>
      <c r="C12" s="116">
        <v>9.2555555555555546</v>
      </c>
      <c r="D12" s="117" t="s">
        <v>428</v>
      </c>
      <c r="E12" s="37">
        <v>1</v>
      </c>
      <c r="F12" s="118">
        <v>38177</v>
      </c>
      <c r="G12" s="119">
        <v>20.81095890410959</v>
      </c>
      <c r="H12" s="39" t="s">
        <v>385</v>
      </c>
      <c r="I12" s="119">
        <v>20.813698630136987</v>
      </c>
      <c r="J12" s="120">
        <v>68</v>
      </c>
      <c r="K12" s="120">
        <v>198</v>
      </c>
      <c r="L12" s="120">
        <v>4.42</v>
      </c>
      <c r="M12" s="40">
        <v>114</v>
      </c>
      <c r="N12" s="121">
        <v>0</v>
      </c>
      <c r="O12" s="122">
        <v>0</v>
      </c>
      <c r="P12" s="122">
        <v>0.14241654571843251</v>
      </c>
      <c r="Q12" s="122">
        <v>0.20621763960800871</v>
      </c>
      <c r="R12" s="122">
        <v>0.19659595461272816</v>
      </c>
      <c r="S12" s="42">
        <v>0.20140679711036844</v>
      </c>
      <c r="T12" s="42">
        <v>0.20140679711036844</v>
      </c>
      <c r="U12" s="42">
        <v>6.0302212249763343E-2</v>
      </c>
      <c r="V12" s="42">
        <v>6.9039145907473315E-2</v>
      </c>
      <c r="W12" s="42">
        <v>6.9039145907473315E-2</v>
      </c>
      <c r="X12" s="43">
        <v>6.9039145907473315E-2</v>
      </c>
      <c r="Y12" s="44">
        <v>19.167123287671235</v>
      </c>
      <c r="Z12" s="163">
        <v>103.75430091812775</v>
      </c>
      <c r="AA12" s="45">
        <v>30.102508650519027</v>
      </c>
      <c r="AB12" s="45">
        <v>0.26923076923076922</v>
      </c>
      <c r="AC12" s="45">
        <v>5.8153846153846152</v>
      </c>
      <c r="AD12" s="45">
        <v>118.8</v>
      </c>
      <c r="AE12" s="45">
        <v>4.08</v>
      </c>
      <c r="AF12" s="46">
        <v>45.2</v>
      </c>
      <c r="AG12" s="123">
        <v>4</v>
      </c>
      <c r="AH12" s="49">
        <v>7</v>
      </c>
      <c r="AI12" s="49">
        <v>7</v>
      </c>
      <c r="AJ12" s="49">
        <v>7</v>
      </c>
      <c r="AK12" s="49">
        <v>7</v>
      </c>
      <c r="AL12" s="49">
        <v>2</v>
      </c>
      <c r="AM12" s="49">
        <v>6</v>
      </c>
      <c r="AN12" s="49">
        <v>5</v>
      </c>
      <c r="AO12" s="49">
        <v>4</v>
      </c>
      <c r="AP12" s="50">
        <v>1</v>
      </c>
      <c r="AQ12" s="55"/>
      <c r="AR12" s="56">
        <v>1</v>
      </c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8"/>
      <c r="BF12" s="55"/>
      <c r="BG12" s="56">
        <v>1</v>
      </c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8"/>
      <c r="BU12" s="55">
        <v>719</v>
      </c>
      <c r="BV12" s="56">
        <v>2602.6</v>
      </c>
      <c r="BW12" s="56">
        <v>6</v>
      </c>
      <c r="BX12" s="56">
        <v>28.6</v>
      </c>
      <c r="BY12" s="56">
        <v>118</v>
      </c>
      <c r="BZ12" s="56">
        <v>35</v>
      </c>
      <c r="CA12" s="56">
        <v>6.093220338983051</v>
      </c>
      <c r="CB12" s="56">
        <v>118.9</v>
      </c>
      <c r="CC12" s="56">
        <v>3.87</v>
      </c>
      <c r="CD12" s="56">
        <v>47.1</v>
      </c>
      <c r="CE12" s="56">
        <v>66</v>
      </c>
      <c r="CF12" s="56">
        <v>2909.4</v>
      </c>
      <c r="CG12" s="56">
        <v>9</v>
      </c>
      <c r="CH12" s="56">
        <v>0</v>
      </c>
      <c r="CI12" s="58">
        <v>18.2</v>
      </c>
      <c r="CJ12" s="55">
        <v>756</v>
      </c>
      <c r="CK12" s="56">
        <v>1647.8000000000002</v>
      </c>
      <c r="CL12" s="56">
        <v>8</v>
      </c>
      <c r="CM12" s="56">
        <v>19.8</v>
      </c>
      <c r="CN12" s="56">
        <v>130</v>
      </c>
      <c r="CO12" s="56">
        <v>35</v>
      </c>
      <c r="CP12" s="57">
        <v>5.8153846153846152</v>
      </c>
      <c r="CQ12" s="56">
        <v>118.8</v>
      </c>
      <c r="CR12" s="57">
        <v>4.08</v>
      </c>
      <c r="CS12" s="56">
        <v>45.2</v>
      </c>
      <c r="CT12" s="56">
        <v>172</v>
      </c>
      <c r="CU12" s="56">
        <v>2852.3</v>
      </c>
      <c r="CV12" s="56">
        <v>21</v>
      </c>
      <c r="CW12" s="56">
        <v>1</v>
      </c>
      <c r="CX12" s="58">
        <v>18.7</v>
      </c>
      <c r="CY12" s="55">
        <v>603</v>
      </c>
      <c r="CZ12" s="56">
        <v>1244</v>
      </c>
      <c r="DA12" s="56">
        <v>9</v>
      </c>
      <c r="DB12" s="56">
        <v>14.4</v>
      </c>
      <c r="DC12" s="56">
        <v>122</v>
      </c>
      <c r="DD12" s="56">
        <v>28</v>
      </c>
      <c r="DE12" s="57">
        <v>4.942622950819672</v>
      </c>
      <c r="DF12" s="56">
        <v>93.7</v>
      </c>
      <c r="DG12" s="57">
        <v>3.43</v>
      </c>
      <c r="DH12" s="57">
        <v>31</v>
      </c>
      <c r="DI12" s="56">
        <v>194</v>
      </c>
      <c r="DJ12" s="56">
        <v>2810</v>
      </c>
      <c r="DK12" s="56">
        <v>32</v>
      </c>
      <c r="DL12" s="56">
        <v>0</v>
      </c>
      <c r="DM12" s="58">
        <v>18.399999999999999</v>
      </c>
      <c r="DO12" s="5">
        <v>10</v>
      </c>
      <c r="DP12" s="42" t="s">
        <v>407</v>
      </c>
      <c r="DQ12" s="7">
        <v>0.6</v>
      </c>
    </row>
    <row r="13" spans="1:123" x14ac:dyDescent="0.2">
      <c r="A13" s="33">
        <v>11</v>
      </c>
      <c r="B13" s="34" t="s">
        <v>263</v>
      </c>
      <c r="C13" s="116">
        <v>8.8055555555555554</v>
      </c>
      <c r="D13" s="117" t="s">
        <v>432</v>
      </c>
      <c r="E13" s="37">
        <v>1</v>
      </c>
      <c r="F13" s="118">
        <v>37558</v>
      </c>
      <c r="G13" s="119">
        <v>22.506849315068493</v>
      </c>
      <c r="H13" s="39" t="s">
        <v>385</v>
      </c>
      <c r="I13" s="119">
        <v>22.509589041095889</v>
      </c>
      <c r="J13" s="120">
        <v>69</v>
      </c>
      <c r="K13" s="120">
        <v>204</v>
      </c>
      <c r="L13" s="120">
        <v>4.4400000000000004</v>
      </c>
      <c r="M13" s="40">
        <v>117</v>
      </c>
      <c r="N13" s="121">
        <v>0</v>
      </c>
      <c r="O13" s="122">
        <v>0.12498805542283803</v>
      </c>
      <c r="P13" s="122">
        <v>0.19133419133419133</v>
      </c>
      <c r="Q13" s="122">
        <v>0.24416287015945332</v>
      </c>
      <c r="R13" s="122">
        <v>0.26315789473684215</v>
      </c>
      <c r="S13" s="42">
        <v>0.26315789473684215</v>
      </c>
      <c r="T13" s="42">
        <v>0.26315789473684215</v>
      </c>
      <c r="U13" s="42">
        <v>6.0624743115495275E-2</v>
      </c>
      <c r="V13" s="42">
        <v>4.8945307565997229E-2</v>
      </c>
      <c r="W13" s="42">
        <v>5.4785025340746252E-2</v>
      </c>
      <c r="X13" s="43">
        <v>5.4785025340746252E-2</v>
      </c>
      <c r="Y13" s="44">
        <v>19.865753424657534</v>
      </c>
      <c r="Z13" s="163">
        <v>104.98524900435939</v>
      </c>
      <c r="AA13" s="45">
        <v>30.122243226212984</v>
      </c>
      <c r="AB13" s="45">
        <v>0.31182795698924731</v>
      </c>
      <c r="AC13" s="45">
        <v>6.456989247311828</v>
      </c>
      <c r="AD13" s="45">
        <v>140.5</v>
      </c>
      <c r="AE13" s="45">
        <v>4.0999999999999996</v>
      </c>
      <c r="AF13" s="46">
        <v>48</v>
      </c>
      <c r="AG13" s="123">
        <v>7</v>
      </c>
      <c r="AH13" s="49">
        <v>6</v>
      </c>
      <c r="AI13" s="49">
        <v>5</v>
      </c>
      <c r="AJ13" s="49">
        <v>7</v>
      </c>
      <c r="AK13" s="49">
        <v>8</v>
      </c>
      <c r="AL13" s="49">
        <v>4</v>
      </c>
      <c r="AM13" s="49">
        <v>7</v>
      </c>
      <c r="AN13" s="49">
        <v>5</v>
      </c>
      <c r="AO13" s="49">
        <v>4</v>
      </c>
      <c r="AP13" s="50">
        <v>0</v>
      </c>
      <c r="AQ13" s="55"/>
      <c r="AR13" s="56">
        <v>1</v>
      </c>
      <c r="AS13" s="56"/>
      <c r="AT13" s="56"/>
      <c r="AU13" s="56"/>
      <c r="AV13" s="56"/>
      <c r="AW13" s="56"/>
      <c r="AX13" s="56"/>
      <c r="AY13" s="56"/>
      <c r="AZ13" s="56"/>
      <c r="BA13" s="56"/>
      <c r="BB13" s="56">
        <v>1</v>
      </c>
      <c r="BC13" s="56"/>
      <c r="BD13" s="56"/>
      <c r="BE13" s="58"/>
      <c r="BF13" s="55">
        <v>593</v>
      </c>
      <c r="BG13" s="56">
        <v>2111.2000000000003</v>
      </c>
      <c r="BH13" s="56">
        <v>3</v>
      </c>
      <c r="BI13" s="56">
        <v>22.099999999999998</v>
      </c>
      <c r="BJ13" s="56">
        <v>89</v>
      </c>
      <c r="BK13" s="56">
        <v>27</v>
      </c>
      <c r="BL13" s="56">
        <v>6.6629213483146064</v>
      </c>
      <c r="BM13" s="56">
        <v>104.5</v>
      </c>
      <c r="BN13" s="56">
        <v>3.64</v>
      </c>
      <c r="BO13" s="56">
        <v>48.7</v>
      </c>
      <c r="BP13" s="56">
        <v>61</v>
      </c>
      <c r="BQ13" s="56">
        <v>3121.2999999999997</v>
      </c>
      <c r="BR13" s="56">
        <v>12</v>
      </c>
      <c r="BS13" s="56">
        <v>1</v>
      </c>
      <c r="BT13" s="58">
        <v>16.900000000000002</v>
      </c>
      <c r="BU13" s="55">
        <v>668</v>
      </c>
      <c r="BV13" s="56">
        <v>2589.6000000000004</v>
      </c>
      <c r="BW13" s="56">
        <v>7</v>
      </c>
      <c r="BX13" s="56">
        <v>25.200000000000003</v>
      </c>
      <c r="BY13" s="56">
        <v>104</v>
      </c>
      <c r="BZ13" s="56">
        <v>40</v>
      </c>
      <c r="CA13" s="56">
        <v>6.4230769230769234</v>
      </c>
      <c r="CB13" s="56">
        <v>164.5</v>
      </c>
      <c r="CC13" s="56">
        <v>3.83</v>
      </c>
      <c r="CD13" s="56">
        <v>47.5</v>
      </c>
      <c r="CE13" s="56">
        <v>224</v>
      </c>
      <c r="CF13" s="56">
        <v>2072.3999999999996</v>
      </c>
      <c r="CG13" s="56">
        <v>17</v>
      </c>
      <c r="CH13" s="56">
        <v>2</v>
      </c>
      <c r="CI13" s="58">
        <v>9.6000000000000014</v>
      </c>
      <c r="CJ13" s="55">
        <v>911</v>
      </c>
      <c r="CK13" s="56">
        <v>2268</v>
      </c>
      <c r="CL13" s="56">
        <v>7</v>
      </c>
      <c r="CM13" s="56">
        <v>20.399999999999999</v>
      </c>
      <c r="CN13" s="56">
        <v>160</v>
      </c>
      <c r="CO13" s="56">
        <v>39</v>
      </c>
      <c r="CP13" s="57">
        <v>5.6937499999999996</v>
      </c>
      <c r="CQ13" s="56">
        <v>98.7</v>
      </c>
      <c r="CR13" s="57">
        <v>3.99</v>
      </c>
      <c r="CS13" s="56">
        <v>44.9</v>
      </c>
      <c r="CT13" s="56">
        <v>118</v>
      </c>
      <c r="CU13" s="56">
        <v>1946.3999999999999</v>
      </c>
      <c r="CV13" s="56">
        <v>18</v>
      </c>
      <c r="CW13" s="56">
        <v>0</v>
      </c>
      <c r="CX13" s="58">
        <v>16.799999999999997</v>
      </c>
      <c r="CY13" s="55">
        <v>1201</v>
      </c>
      <c r="CZ13" s="56">
        <v>1986</v>
      </c>
      <c r="DA13" s="56">
        <v>8</v>
      </c>
      <c r="DB13" s="56">
        <v>13.200000000000001</v>
      </c>
      <c r="DC13" s="56">
        <v>186</v>
      </c>
      <c r="DD13" s="56">
        <v>58</v>
      </c>
      <c r="DE13" s="57">
        <v>6.456989247311828</v>
      </c>
      <c r="DF13" s="56">
        <v>140.5</v>
      </c>
      <c r="DG13" s="57">
        <v>4.0999999999999996</v>
      </c>
      <c r="DH13" s="57">
        <v>48</v>
      </c>
      <c r="DI13" s="56">
        <v>155</v>
      </c>
      <c r="DJ13" s="56">
        <v>3166.7999999999997</v>
      </c>
      <c r="DK13" s="56">
        <v>21</v>
      </c>
      <c r="DL13" s="56">
        <v>1</v>
      </c>
      <c r="DM13" s="58">
        <v>27.599999999999998</v>
      </c>
      <c r="DO13" s="11">
        <v>11</v>
      </c>
      <c r="DP13" s="42" t="s">
        <v>409</v>
      </c>
      <c r="DQ13" s="7">
        <v>0.55000000000000004</v>
      </c>
    </row>
    <row r="14" spans="1:123" x14ac:dyDescent="0.2">
      <c r="A14" s="33">
        <v>12</v>
      </c>
      <c r="B14" s="34" t="s">
        <v>256</v>
      </c>
      <c r="C14" s="116">
        <v>8.2111111111111121</v>
      </c>
      <c r="D14" s="117" t="s">
        <v>430</v>
      </c>
      <c r="E14" s="37">
        <v>2</v>
      </c>
      <c r="F14" s="118">
        <v>38075</v>
      </c>
      <c r="G14" s="119">
        <v>21.090410958904108</v>
      </c>
      <c r="H14" s="39" t="s">
        <v>385</v>
      </c>
      <c r="I14" s="119">
        <v>21.093150684931508</v>
      </c>
      <c r="J14" s="120">
        <v>69</v>
      </c>
      <c r="K14" s="120">
        <v>205</v>
      </c>
      <c r="L14" s="120">
        <v>4.55</v>
      </c>
      <c r="M14" s="40">
        <v>147</v>
      </c>
      <c r="N14" s="121">
        <v>0</v>
      </c>
      <c r="O14" s="122">
        <v>0</v>
      </c>
      <c r="P14" s="122">
        <v>3.9352776667998399E-2</v>
      </c>
      <c r="Q14" s="122">
        <v>0.12043658261196839</v>
      </c>
      <c r="R14" s="122">
        <v>0.24085564990202482</v>
      </c>
      <c r="S14" s="42">
        <v>0.24085564990202482</v>
      </c>
      <c r="T14" s="42">
        <v>0.24085564990202482</v>
      </c>
      <c r="U14" s="42">
        <v>2.7179508297986248E-2</v>
      </c>
      <c r="V14" s="42">
        <v>5.2900587784308714E-2</v>
      </c>
      <c r="W14" s="42">
        <v>5.2900587784308714E-2</v>
      </c>
      <c r="X14" s="43">
        <v>5.2900587784308714E-2</v>
      </c>
      <c r="Y14" s="44">
        <v>20.449315068493149</v>
      </c>
      <c r="Z14" s="163">
        <v>95.661738692057042</v>
      </c>
      <c r="AA14" s="45">
        <v>30.269901281243438</v>
      </c>
      <c r="AB14" s="45">
        <v>0.30555555555555558</v>
      </c>
      <c r="AC14" s="45">
        <v>7.0740740740740744</v>
      </c>
      <c r="AD14" s="45">
        <v>108.3</v>
      </c>
      <c r="AE14" s="45">
        <v>4.04</v>
      </c>
      <c r="AF14" s="46">
        <v>37.4</v>
      </c>
      <c r="AG14" s="123">
        <v>6</v>
      </c>
      <c r="AH14" s="49">
        <v>5</v>
      </c>
      <c r="AI14" s="49">
        <v>4</v>
      </c>
      <c r="AJ14" s="49">
        <v>3</v>
      </c>
      <c r="AK14" s="49">
        <v>8</v>
      </c>
      <c r="AL14" s="49">
        <v>6</v>
      </c>
      <c r="AM14" s="49">
        <v>5</v>
      </c>
      <c r="AN14" s="49">
        <v>5</v>
      </c>
      <c r="AO14" s="49">
        <v>3</v>
      </c>
      <c r="AP14" s="50">
        <v>1</v>
      </c>
      <c r="AQ14" s="55"/>
      <c r="AR14" s="56">
        <v>1</v>
      </c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8"/>
      <c r="BF14" s="55"/>
      <c r="BG14" s="56">
        <v>1</v>
      </c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8"/>
      <c r="BU14" s="55">
        <v>191</v>
      </c>
      <c r="BV14" s="56">
        <v>2158</v>
      </c>
      <c r="BW14" s="56">
        <v>5</v>
      </c>
      <c r="BX14" s="56">
        <v>26</v>
      </c>
      <c r="BY14" s="56">
        <v>45</v>
      </c>
      <c r="BZ14" s="56">
        <v>7</v>
      </c>
      <c r="CA14" s="56">
        <v>4.2444444444444445</v>
      </c>
      <c r="CB14" s="56">
        <v>40.6</v>
      </c>
      <c r="CC14" s="56">
        <v>2.33</v>
      </c>
      <c r="CD14" s="56">
        <v>12.6</v>
      </c>
      <c r="CE14" s="56">
        <v>6</v>
      </c>
      <c r="CF14" s="56">
        <v>2848</v>
      </c>
      <c r="CG14" s="56">
        <v>1</v>
      </c>
      <c r="CH14" s="56">
        <v>0</v>
      </c>
      <c r="CI14" s="58">
        <v>23</v>
      </c>
      <c r="CJ14" s="55">
        <v>764</v>
      </c>
      <c r="CK14" s="56">
        <v>2583</v>
      </c>
      <c r="CL14" s="56">
        <v>11</v>
      </c>
      <c r="CM14" s="56">
        <v>33.6</v>
      </c>
      <c r="CN14" s="56">
        <v>108</v>
      </c>
      <c r="CO14" s="56">
        <v>33</v>
      </c>
      <c r="CP14" s="57">
        <v>7.0740740740740744</v>
      </c>
      <c r="CQ14" s="56">
        <v>108.3</v>
      </c>
      <c r="CR14" s="57">
        <v>4.04</v>
      </c>
      <c r="CS14" s="56">
        <v>37.4</v>
      </c>
      <c r="CT14" s="56">
        <v>132</v>
      </c>
      <c r="CU14" s="56">
        <v>4856.5999999999995</v>
      </c>
      <c r="CV14" s="56">
        <v>15</v>
      </c>
      <c r="CW14" s="56">
        <v>1</v>
      </c>
      <c r="CX14" s="58">
        <v>49</v>
      </c>
      <c r="CY14" s="55">
        <v>1268</v>
      </c>
      <c r="CZ14" s="56">
        <v>2211</v>
      </c>
      <c r="DA14" s="56">
        <v>15</v>
      </c>
      <c r="DB14" s="56">
        <v>27.599999999999998</v>
      </c>
      <c r="DC14" s="56">
        <v>233</v>
      </c>
      <c r="DD14" s="56">
        <v>57</v>
      </c>
      <c r="DE14" s="57">
        <v>5.4420600858369097</v>
      </c>
      <c r="DF14" s="56">
        <v>79.7</v>
      </c>
      <c r="DG14" s="57">
        <v>3.18</v>
      </c>
      <c r="DH14" s="57">
        <v>18.399999999999999</v>
      </c>
      <c r="DI14" s="56">
        <v>207</v>
      </c>
      <c r="DJ14" s="56">
        <v>3913</v>
      </c>
      <c r="DK14" s="56">
        <v>26</v>
      </c>
      <c r="DL14" s="56">
        <v>0</v>
      </c>
      <c r="DM14" s="58">
        <v>24</v>
      </c>
      <c r="DO14" s="11">
        <v>12</v>
      </c>
      <c r="DP14" s="42" t="s">
        <v>410</v>
      </c>
      <c r="DQ14" s="7">
        <v>0.5</v>
      </c>
    </row>
    <row r="15" spans="1:123" x14ac:dyDescent="0.2">
      <c r="A15" s="33">
        <v>13</v>
      </c>
      <c r="B15" s="34" t="s">
        <v>254</v>
      </c>
      <c r="C15" s="116">
        <v>8.0666666666666664</v>
      </c>
      <c r="D15" s="117" t="s">
        <v>397</v>
      </c>
      <c r="E15" s="37">
        <v>1</v>
      </c>
      <c r="F15" s="118">
        <v>38244</v>
      </c>
      <c r="G15" s="119">
        <v>20.627397260273973</v>
      </c>
      <c r="H15" s="39" t="s">
        <v>385</v>
      </c>
      <c r="I15" s="119">
        <v>20.63013698630137</v>
      </c>
      <c r="J15" s="120">
        <v>68</v>
      </c>
      <c r="K15" s="120">
        <v>200</v>
      </c>
      <c r="L15" s="120">
        <v>4.42</v>
      </c>
      <c r="M15" s="40">
        <v>126</v>
      </c>
      <c r="N15" s="121">
        <v>0</v>
      </c>
      <c r="O15" s="122">
        <v>0</v>
      </c>
      <c r="P15" s="122">
        <v>7.8957382039573823E-2</v>
      </c>
      <c r="Q15" s="122">
        <v>0.14508928571428573</v>
      </c>
      <c r="R15" s="122">
        <v>0.28064560534104205</v>
      </c>
      <c r="S15" s="42">
        <v>0.28064560534104205</v>
      </c>
      <c r="T15" s="42">
        <v>0.28064560534104205</v>
      </c>
      <c r="U15" s="42">
        <v>5.9964364035087724E-2</v>
      </c>
      <c r="V15" s="42">
        <v>4.9728752260397829E-2</v>
      </c>
      <c r="W15" s="42">
        <v>5.484655814774278E-2</v>
      </c>
      <c r="X15" s="43">
        <v>5.484655814774278E-2</v>
      </c>
      <c r="Y15" s="44">
        <v>19.986301369863014</v>
      </c>
      <c r="Z15" s="163">
        <v>104.802324159725</v>
      </c>
      <c r="AA15" s="45">
        <v>30.406574394463664</v>
      </c>
      <c r="AB15" s="45">
        <v>0.28971962616822428</v>
      </c>
      <c r="AC15" s="45">
        <v>5.7674418604651159</v>
      </c>
      <c r="AD15" s="45">
        <v>107.5</v>
      </c>
      <c r="AE15" s="45">
        <v>3.6</v>
      </c>
      <c r="AF15" s="46">
        <v>36.4</v>
      </c>
      <c r="AG15" s="123">
        <v>8</v>
      </c>
      <c r="AH15" s="49">
        <v>6</v>
      </c>
      <c r="AI15" s="49">
        <v>5</v>
      </c>
      <c r="AJ15" s="49">
        <v>7</v>
      </c>
      <c r="AK15" s="49">
        <v>8</v>
      </c>
      <c r="AL15" s="49">
        <v>1</v>
      </c>
      <c r="AM15" s="49">
        <v>5</v>
      </c>
      <c r="AN15" s="49">
        <v>2</v>
      </c>
      <c r="AO15" s="49">
        <v>4</v>
      </c>
      <c r="AP15" s="50">
        <v>0</v>
      </c>
      <c r="AQ15" s="55"/>
      <c r="AR15" s="56">
        <v>1</v>
      </c>
      <c r="AS15" s="56"/>
      <c r="AT15" s="56"/>
      <c r="AU15" s="56"/>
      <c r="AV15" s="56"/>
      <c r="AW15" s="56"/>
      <c r="AX15" s="56"/>
      <c r="AY15" s="56"/>
      <c r="AZ15" s="56"/>
      <c r="BA15" s="56"/>
      <c r="BB15" s="56">
        <v>1</v>
      </c>
      <c r="BC15" s="56"/>
      <c r="BD15" s="56"/>
      <c r="BE15" s="58"/>
      <c r="BF15" s="55"/>
      <c r="BG15" s="56">
        <v>1</v>
      </c>
      <c r="BH15" s="56"/>
      <c r="BI15" s="56"/>
      <c r="BJ15" s="56"/>
      <c r="BK15" s="56"/>
      <c r="BL15" s="56"/>
      <c r="BM15" s="56"/>
      <c r="BN15" s="56"/>
      <c r="BO15" s="56"/>
      <c r="BP15" s="56"/>
      <c r="BQ15" s="56">
        <v>1</v>
      </c>
      <c r="BR15" s="56"/>
      <c r="BS15" s="56"/>
      <c r="BT15" s="58"/>
      <c r="BU15" s="55">
        <v>388</v>
      </c>
      <c r="BV15" s="56">
        <v>1995</v>
      </c>
      <c r="BW15" s="56">
        <v>6</v>
      </c>
      <c r="BX15" s="56"/>
      <c r="BY15" s="56">
        <v>58</v>
      </c>
      <c r="BZ15" s="56">
        <v>10</v>
      </c>
      <c r="CA15" s="56"/>
      <c r="CB15" s="56">
        <v>82.4</v>
      </c>
      <c r="CC15" s="56">
        <v>4.57</v>
      </c>
      <c r="CD15" s="56">
        <v>59</v>
      </c>
      <c r="CE15" s="56">
        <v>27</v>
      </c>
      <c r="CF15" s="56">
        <v>3261</v>
      </c>
      <c r="CG15" s="56">
        <v>3</v>
      </c>
      <c r="CH15" s="56">
        <v>0</v>
      </c>
      <c r="CI15" s="58"/>
      <c r="CJ15" s="55">
        <v>605</v>
      </c>
      <c r="CK15" s="56">
        <v>2457.6000000000004</v>
      </c>
      <c r="CL15" s="56">
        <v>7</v>
      </c>
      <c r="CM15" s="56"/>
      <c r="CN15" s="56">
        <v>107</v>
      </c>
      <c r="CO15" s="56">
        <v>31</v>
      </c>
      <c r="CP15" s="57">
        <v>5.6542056074766354</v>
      </c>
      <c r="CQ15" s="56">
        <v>99.4</v>
      </c>
      <c r="CR15" s="57">
        <v>3.24</v>
      </c>
      <c r="CS15" s="56">
        <v>36.4</v>
      </c>
      <c r="CT15" s="56">
        <v>175</v>
      </c>
      <c r="CU15" s="56">
        <v>2918.3999999999996</v>
      </c>
      <c r="CV15" s="56">
        <v>17</v>
      </c>
      <c r="CW15" s="56">
        <v>1</v>
      </c>
      <c r="CX15" s="58"/>
      <c r="CY15" s="55">
        <v>1488</v>
      </c>
      <c r="CZ15" s="56">
        <v>2936</v>
      </c>
      <c r="DA15" s="56">
        <v>22</v>
      </c>
      <c r="DB15" s="56">
        <v>32.400000000000006</v>
      </c>
      <c r="DC15" s="56">
        <v>258</v>
      </c>
      <c r="DD15" s="56">
        <v>70</v>
      </c>
      <c r="DE15" s="57">
        <v>5.7674418604651159</v>
      </c>
      <c r="DF15" s="56">
        <v>107.5</v>
      </c>
      <c r="DG15" s="57">
        <v>3.6</v>
      </c>
      <c r="DH15" s="57">
        <v>30.4</v>
      </c>
      <c r="DI15" s="56">
        <v>143</v>
      </c>
      <c r="DJ15" s="56">
        <v>2875.6</v>
      </c>
      <c r="DK15" s="56">
        <v>20</v>
      </c>
      <c r="DL15" s="56">
        <v>0</v>
      </c>
      <c r="DM15" s="58">
        <v>21.6</v>
      </c>
      <c r="DO15" s="42"/>
    </row>
    <row r="16" spans="1:123" x14ac:dyDescent="0.2">
      <c r="A16" s="33">
        <v>14</v>
      </c>
      <c r="B16" s="34" t="s">
        <v>245</v>
      </c>
      <c r="C16" s="116">
        <v>7.9944444444444445</v>
      </c>
      <c r="D16" s="117" t="s">
        <v>533</v>
      </c>
      <c r="E16" s="37">
        <v>3</v>
      </c>
      <c r="F16" s="118">
        <v>37845</v>
      </c>
      <c r="G16" s="119">
        <v>21.720547945205478</v>
      </c>
      <c r="H16" s="39" t="s">
        <v>385</v>
      </c>
      <c r="I16" s="119">
        <v>21.723287671232878</v>
      </c>
      <c r="J16" s="120">
        <v>71</v>
      </c>
      <c r="K16" s="120">
        <v>213</v>
      </c>
      <c r="L16" s="120">
        <v>4.58</v>
      </c>
      <c r="M16" s="40">
        <v>184</v>
      </c>
      <c r="N16" s="121">
        <v>0</v>
      </c>
      <c r="O16" s="122">
        <v>0.21236274455158574</v>
      </c>
      <c r="P16" s="122">
        <v>0.22378897891893787</v>
      </c>
      <c r="Q16" s="122">
        <v>0.26318484383000512</v>
      </c>
      <c r="R16" s="122">
        <v>0.30301828421845872</v>
      </c>
      <c r="S16" s="42">
        <v>0.30301828421845872</v>
      </c>
      <c r="T16" s="42">
        <v>0.27271645579661286</v>
      </c>
      <c r="U16" s="42">
        <v>9.4201874617304893E-2</v>
      </c>
      <c r="V16" s="42">
        <v>0.10616219667943805</v>
      </c>
      <c r="W16" s="42">
        <v>0.10616219667943805</v>
      </c>
      <c r="X16" s="43">
        <v>9.554597701149424E-2</v>
      </c>
      <c r="Y16" s="44">
        <v>18.065753424657533</v>
      </c>
      <c r="Z16" s="163">
        <v>96.816122944114213</v>
      </c>
      <c r="AA16" s="45">
        <v>29.704225352112676</v>
      </c>
      <c r="AB16" s="45">
        <v>0.29556650246305421</v>
      </c>
      <c r="AC16" s="45">
        <v>5.7889908256880735</v>
      </c>
      <c r="AD16" s="45">
        <v>106.3</v>
      </c>
      <c r="AE16" s="45">
        <v>3.73</v>
      </c>
      <c r="AF16" s="46">
        <v>46</v>
      </c>
      <c r="AG16" s="123">
        <v>7</v>
      </c>
      <c r="AH16" s="49">
        <v>9</v>
      </c>
      <c r="AI16" s="49">
        <v>10</v>
      </c>
      <c r="AJ16" s="49">
        <v>4</v>
      </c>
      <c r="AK16" s="49">
        <v>8</v>
      </c>
      <c r="AL16" s="49">
        <v>1</v>
      </c>
      <c r="AM16" s="49">
        <v>5</v>
      </c>
      <c r="AN16" s="49">
        <v>3</v>
      </c>
      <c r="AO16" s="49">
        <v>2</v>
      </c>
      <c r="AP16" s="50">
        <v>0</v>
      </c>
      <c r="AQ16" s="55"/>
      <c r="AR16" s="56">
        <v>1</v>
      </c>
      <c r="AS16" s="56"/>
      <c r="AT16" s="56"/>
      <c r="AU16" s="56"/>
      <c r="AV16" s="56"/>
      <c r="AW16" s="56"/>
      <c r="AX16" s="56"/>
      <c r="AY16" s="56"/>
      <c r="AZ16" s="56"/>
      <c r="BA16" s="56"/>
      <c r="BB16" s="56">
        <v>1</v>
      </c>
      <c r="BC16" s="56"/>
      <c r="BD16" s="56"/>
      <c r="BE16" s="58"/>
      <c r="BF16" s="55">
        <v>705</v>
      </c>
      <c r="BG16" s="56">
        <v>1555.4</v>
      </c>
      <c r="BH16" s="56">
        <v>8</v>
      </c>
      <c r="BI16" s="56">
        <v>14.3</v>
      </c>
      <c r="BJ16" s="56">
        <v>159</v>
      </c>
      <c r="BK16" s="56">
        <v>27</v>
      </c>
      <c r="BL16" s="56">
        <v>4.4339622641509431</v>
      </c>
      <c r="BM16" s="56">
        <v>51.4</v>
      </c>
      <c r="BN16" s="56">
        <v>2.94</v>
      </c>
      <c r="BO16" s="56">
        <v>31.1</v>
      </c>
      <c r="BP16" s="56">
        <v>57</v>
      </c>
      <c r="BQ16" s="56">
        <v>2032.8000000000002</v>
      </c>
      <c r="BR16" s="56">
        <v>7</v>
      </c>
      <c r="BS16" s="56">
        <v>1</v>
      </c>
      <c r="BT16" s="58">
        <v>14.3</v>
      </c>
      <c r="BU16" s="55">
        <v>1093</v>
      </c>
      <c r="BV16" s="56">
        <v>2394.6</v>
      </c>
      <c r="BW16" s="56">
        <v>9</v>
      </c>
      <c r="BX16" s="56">
        <v>28.6</v>
      </c>
      <c r="BY16" s="56">
        <v>179</v>
      </c>
      <c r="BZ16" s="56">
        <v>38</v>
      </c>
      <c r="CA16" s="56">
        <v>6.1061452513966481</v>
      </c>
      <c r="CB16" s="56">
        <v>69.099999999999994</v>
      </c>
      <c r="CC16" s="56">
        <v>2.88</v>
      </c>
      <c r="CD16" s="56">
        <v>48</v>
      </c>
      <c r="CE16" s="56">
        <v>183</v>
      </c>
      <c r="CF16" s="56">
        <v>3307.2000000000003</v>
      </c>
      <c r="CG16" s="56">
        <v>21</v>
      </c>
      <c r="CH16" s="56">
        <v>1</v>
      </c>
      <c r="CI16" s="58">
        <v>32.5</v>
      </c>
      <c r="CJ16" s="55">
        <v>828</v>
      </c>
      <c r="CK16" s="56">
        <v>1782.8999999999999</v>
      </c>
      <c r="CL16" s="56">
        <v>9</v>
      </c>
      <c r="CM16" s="56">
        <v>21.599999999999998</v>
      </c>
      <c r="CN16" s="56">
        <v>203</v>
      </c>
      <c r="CO16" s="56">
        <v>60</v>
      </c>
      <c r="CP16" s="57">
        <v>4.0788177339901477</v>
      </c>
      <c r="CQ16" s="56">
        <v>106.3</v>
      </c>
      <c r="CR16" s="57">
        <v>3.59</v>
      </c>
      <c r="CS16" s="56">
        <v>46</v>
      </c>
      <c r="CT16" s="56">
        <v>200</v>
      </c>
      <c r="CU16" s="56">
        <v>2123.1</v>
      </c>
      <c r="CV16" s="56">
        <v>21</v>
      </c>
      <c r="CW16" s="56">
        <v>1</v>
      </c>
      <c r="CX16" s="58">
        <v>9</v>
      </c>
      <c r="CY16" s="55">
        <v>1262</v>
      </c>
      <c r="CZ16" s="56">
        <v>2537</v>
      </c>
      <c r="DA16" s="56">
        <v>16</v>
      </c>
      <c r="DB16" s="56">
        <v>28.799999999999997</v>
      </c>
      <c r="DC16" s="56">
        <v>218</v>
      </c>
      <c r="DD16" s="56">
        <v>46</v>
      </c>
      <c r="DE16" s="57">
        <v>5.7889908256880735</v>
      </c>
      <c r="DF16" s="56">
        <v>84.2</v>
      </c>
      <c r="DG16" s="57">
        <v>3.73</v>
      </c>
      <c r="DH16" s="57">
        <v>37.1</v>
      </c>
      <c r="DI16" s="56">
        <v>266</v>
      </c>
      <c r="DJ16" s="56">
        <v>2505.6000000000004</v>
      </c>
      <c r="DK16" s="56">
        <v>26</v>
      </c>
      <c r="DL16" s="56">
        <v>1</v>
      </c>
      <c r="DM16" s="58">
        <v>15.600000000000001</v>
      </c>
      <c r="DO16" s="42"/>
    </row>
    <row r="17" spans="1:117" x14ac:dyDescent="0.2">
      <c r="A17" s="33">
        <v>15</v>
      </c>
      <c r="B17" s="34" t="s">
        <v>264</v>
      </c>
      <c r="C17" s="116">
        <v>7.8611111111111107</v>
      </c>
      <c r="D17" s="117" t="s">
        <v>402</v>
      </c>
      <c r="E17" s="37">
        <v>1</v>
      </c>
      <c r="F17" s="118">
        <v>37994</v>
      </c>
      <c r="G17" s="119">
        <v>21.312328767123287</v>
      </c>
      <c r="H17" s="39" t="s">
        <v>385</v>
      </c>
      <c r="I17" s="119">
        <v>21.315068493150687</v>
      </c>
      <c r="J17" s="120">
        <v>69</v>
      </c>
      <c r="K17" s="120">
        <v>196</v>
      </c>
      <c r="L17" s="120">
        <v>4.28</v>
      </c>
      <c r="M17" s="40">
        <v>149</v>
      </c>
      <c r="N17" s="121">
        <v>0</v>
      </c>
      <c r="O17" s="122">
        <v>0</v>
      </c>
      <c r="P17" s="122">
        <v>8.5350713842333968E-3</v>
      </c>
      <c r="Q17" s="122">
        <v>8.00299177262528E-2</v>
      </c>
      <c r="R17" s="122">
        <v>0.16651432053625839</v>
      </c>
      <c r="S17" s="42">
        <v>0.16651432053625839</v>
      </c>
      <c r="T17" s="42">
        <v>0.16651432053625839</v>
      </c>
      <c r="U17" s="42">
        <v>3.3848890645846709E-2</v>
      </c>
      <c r="V17" s="42">
        <v>8.7278813964610236E-2</v>
      </c>
      <c r="W17" s="42">
        <v>8.7278813964610236E-2</v>
      </c>
      <c r="X17" s="43">
        <v>8.7278813964610236E-2</v>
      </c>
      <c r="Y17" s="44">
        <v>20.671232876712327</v>
      </c>
      <c r="Z17" s="163">
        <v>116.8183293447773</v>
      </c>
      <c r="AA17" s="45">
        <v>28.940978785969335</v>
      </c>
      <c r="AB17" s="45">
        <v>0.27692307692307694</v>
      </c>
      <c r="AC17" s="45">
        <v>6.1230769230769226</v>
      </c>
      <c r="AD17" s="45">
        <v>113.1</v>
      </c>
      <c r="AE17" s="45">
        <v>3.83</v>
      </c>
      <c r="AF17" s="46">
        <v>39.6</v>
      </c>
      <c r="AG17" s="123">
        <v>2</v>
      </c>
      <c r="AH17" s="49">
        <v>8</v>
      </c>
      <c r="AI17" s="49">
        <v>3</v>
      </c>
      <c r="AJ17" s="49">
        <v>10</v>
      </c>
      <c r="AK17" s="49">
        <v>7</v>
      </c>
      <c r="AL17" s="49">
        <v>3</v>
      </c>
      <c r="AM17" s="49">
        <v>5</v>
      </c>
      <c r="AN17" s="49">
        <v>3</v>
      </c>
      <c r="AO17" s="49">
        <v>3</v>
      </c>
      <c r="AP17" s="50">
        <v>0.75</v>
      </c>
      <c r="AQ17" s="55"/>
      <c r="AR17" s="56">
        <v>1</v>
      </c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8"/>
      <c r="BF17" s="55"/>
      <c r="BG17" s="56">
        <v>1</v>
      </c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8"/>
      <c r="BU17" s="55">
        <v>33</v>
      </c>
      <c r="BV17" s="56">
        <v>1693.8</v>
      </c>
      <c r="BW17" s="56">
        <v>0</v>
      </c>
      <c r="BX17" s="56">
        <v>19.8</v>
      </c>
      <c r="BY17" s="56">
        <v>15</v>
      </c>
      <c r="BZ17" s="56">
        <v>1</v>
      </c>
      <c r="CA17" s="56">
        <v>2.2000000000000002</v>
      </c>
      <c r="CB17" s="56">
        <v>11.6</v>
      </c>
      <c r="CC17" s="56">
        <v>1.73</v>
      </c>
      <c r="CD17" s="56">
        <v>0</v>
      </c>
      <c r="CE17" s="56">
        <v>0</v>
      </c>
      <c r="CF17" s="56">
        <v>2172.6</v>
      </c>
      <c r="CG17" s="56">
        <v>0</v>
      </c>
      <c r="CH17" s="56">
        <v>0</v>
      </c>
      <c r="CI17" s="58">
        <v>15.299999999999999</v>
      </c>
      <c r="CJ17" s="55">
        <v>398</v>
      </c>
      <c r="CK17" s="56">
        <v>2637.6</v>
      </c>
      <c r="CL17" s="56">
        <v>3</v>
      </c>
      <c r="CM17" s="56">
        <v>29.400000000000002</v>
      </c>
      <c r="CN17" s="56">
        <v>65</v>
      </c>
      <c r="CO17" s="56">
        <v>18</v>
      </c>
      <c r="CP17" s="57">
        <v>6.1230769230769226</v>
      </c>
      <c r="CQ17" s="56">
        <v>84.2</v>
      </c>
      <c r="CR17" s="57">
        <v>3.17</v>
      </c>
      <c r="CS17" s="56">
        <v>38.9</v>
      </c>
      <c r="CT17" s="56">
        <v>137</v>
      </c>
      <c r="CU17" s="56">
        <v>4047.4000000000005</v>
      </c>
      <c r="CV17" s="56">
        <v>14</v>
      </c>
      <c r="CW17" s="56">
        <v>1</v>
      </c>
      <c r="CX17" s="58">
        <v>25.2</v>
      </c>
      <c r="CY17" s="55">
        <v>728</v>
      </c>
      <c r="CZ17" s="56">
        <v>2382</v>
      </c>
      <c r="DA17" s="56">
        <v>8</v>
      </c>
      <c r="DB17" s="56">
        <v>19.8</v>
      </c>
      <c r="DC17" s="56">
        <v>135</v>
      </c>
      <c r="DD17" s="56">
        <v>37</v>
      </c>
      <c r="DE17" s="57">
        <v>5.3925925925925924</v>
      </c>
      <c r="DF17" s="56">
        <v>113.1</v>
      </c>
      <c r="DG17" s="57">
        <v>3.83</v>
      </c>
      <c r="DH17" s="57">
        <v>39.6</v>
      </c>
      <c r="DI17" s="56">
        <v>365</v>
      </c>
      <c r="DJ17" s="56">
        <v>4182</v>
      </c>
      <c r="DK17" s="56">
        <v>41</v>
      </c>
      <c r="DL17" s="56">
        <v>6</v>
      </c>
      <c r="DM17" s="58">
        <v>30.799999999999997</v>
      </c>
    </row>
    <row r="18" spans="1:117" x14ac:dyDescent="0.2">
      <c r="A18" s="33">
        <v>16</v>
      </c>
      <c r="B18" s="34" t="s">
        <v>292</v>
      </c>
      <c r="C18" s="116">
        <v>7.1833333333333336</v>
      </c>
      <c r="D18" s="117" t="s">
        <v>425</v>
      </c>
      <c r="E18" s="37">
        <v>2</v>
      </c>
      <c r="F18" s="118">
        <v>37533</v>
      </c>
      <c r="G18" s="119">
        <v>22.575342465753426</v>
      </c>
      <c r="H18" s="39" t="s">
        <v>443</v>
      </c>
      <c r="I18" s="119">
        <v>22.578082191780823</v>
      </c>
      <c r="J18" s="120">
        <v>73</v>
      </c>
      <c r="K18" s="120">
        <v>226</v>
      </c>
      <c r="L18" s="120">
        <v>4.55</v>
      </c>
      <c r="M18" s="40">
        <v>188</v>
      </c>
      <c r="N18" s="121">
        <v>0</v>
      </c>
      <c r="O18" s="122">
        <v>0</v>
      </c>
      <c r="P18" s="122">
        <v>0</v>
      </c>
      <c r="Q18" s="122">
        <v>5.1040913109878634E-2</v>
      </c>
      <c r="R18" s="122">
        <v>0.28612178367679597</v>
      </c>
      <c r="S18" s="42">
        <v>0.28612178367679597</v>
      </c>
      <c r="T18" s="42">
        <v>0.28612178367679597</v>
      </c>
      <c r="U18" s="42">
        <v>1.1518663834995141E-2</v>
      </c>
      <c r="V18" s="42">
        <v>2.2592305706170931E-2</v>
      </c>
      <c r="W18" s="42">
        <v>2.2592305706170931E-2</v>
      </c>
      <c r="X18" s="43">
        <v>2.2592305706170931E-2</v>
      </c>
      <c r="Y18" s="44">
        <v>21.934246575342467</v>
      </c>
      <c r="Z18" s="163">
        <v>105.46123387514581</v>
      </c>
      <c r="AA18" s="45">
        <v>29.813848752111092</v>
      </c>
      <c r="AB18" s="45">
        <v>0.41666666666666669</v>
      </c>
      <c r="AC18" s="45">
        <v>6.166666666666667</v>
      </c>
      <c r="AD18" s="45">
        <v>108.9</v>
      </c>
      <c r="AE18" s="45">
        <v>4.1399999999999997</v>
      </c>
      <c r="AF18" s="46">
        <v>39</v>
      </c>
      <c r="AG18" s="123">
        <v>8</v>
      </c>
      <c r="AH18" s="49">
        <v>2</v>
      </c>
      <c r="AI18" s="49">
        <v>2</v>
      </c>
      <c r="AJ18" s="49">
        <v>8</v>
      </c>
      <c r="AK18" s="49">
        <v>10</v>
      </c>
      <c r="AL18" s="49">
        <v>3</v>
      </c>
      <c r="AM18" s="49">
        <v>5</v>
      </c>
      <c r="AN18" s="49">
        <v>5</v>
      </c>
      <c r="AO18" s="49">
        <v>2</v>
      </c>
      <c r="AP18" s="50">
        <v>1</v>
      </c>
      <c r="AQ18" s="55"/>
      <c r="AR18" s="56">
        <v>1</v>
      </c>
      <c r="AS18" s="56"/>
      <c r="AT18" s="56"/>
      <c r="AU18" s="56"/>
      <c r="AV18" s="56"/>
      <c r="AW18" s="56"/>
      <c r="AX18" s="56"/>
      <c r="AY18" s="56"/>
      <c r="AZ18" s="56"/>
      <c r="BA18" s="56"/>
      <c r="BB18" s="56">
        <v>1</v>
      </c>
      <c r="BC18" s="56"/>
      <c r="BD18" s="56"/>
      <c r="BE18" s="58"/>
      <c r="BF18" s="55"/>
      <c r="BG18" s="56">
        <v>1</v>
      </c>
      <c r="BH18" s="56"/>
      <c r="BI18" s="56"/>
      <c r="BJ18" s="56"/>
      <c r="BK18" s="56"/>
      <c r="BL18" s="56"/>
      <c r="BM18" s="56"/>
      <c r="BN18" s="56"/>
      <c r="BO18" s="56"/>
      <c r="BP18" s="56"/>
      <c r="BQ18" s="56">
        <v>1</v>
      </c>
      <c r="BR18" s="56"/>
      <c r="BS18" s="56"/>
      <c r="BT18" s="58"/>
      <c r="BU18" s="55"/>
      <c r="BV18" s="56">
        <v>1</v>
      </c>
      <c r="BW18" s="56"/>
      <c r="BX18" s="56"/>
      <c r="BY18" s="56"/>
      <c r="BZ18" s="56"/>
      <c r="CA18" s="56"/>
      <c r="CB18" s="56"/>
      <c r="CC18" s="56"/>
      <c r="CD18" s="56"/>
      <c r="CE18" s="56"/>
      <c r="CF18" s="56">
        <v>1</v>
      </c>
      <c r="CG18" s="56"/>
      <c r="CH18" s="56"/>
      <c r="CI18" s="58"/>
      <c r="CJ18" s="55">
        <v>222</v>
      </c>
      <c r="CK18" s="56">
        <v>2198.2999999999997</v>
      </c>
      <c r="CL18" s="56">
        <v>1</v>
      </c>
      <c r="CM18" s="56"/>
      <c r="CN18" s="56">
        <v>36</v>
      </c>
      <c r="CO18" s="56">
        <v>15</v>
      </c>
      <c r="CP18" s="57">
        <v>6.166666666666667</v>
      </c>
      <c r="CQ18" s="56">
        <v>108.9</v>
      </c>
      <c r="CR18" s="57">
        <v>4.1399999999999997</v>
      </c>
      <c r="CS18" s="56">
        <v>19.399999999999999</v>
      </c>
      <c r="CT18" s="56">
        <v>32</v>
      </c>
      <c r="CU18" s="56">
        <v>2778.1</v>
      </c>
      <c r="CV18" s="56">
        <v>2</v>
      </c>
      <c r="CW18" s="56">
        <v>0</v>
      </c>
      <c r="CX18" s="58"/>
      <c r="CY18" s="55">
        <v>948</v>
      </c>
      <c r="CZ18" s="56">
        <v>1886.3999999999999</v>
      </c>
      <c r="DA18" s="56">
        <v>12</v>
      </c>
      <c r="DB18" s="56">
        <v>18</v>
      </c>
      <c r="DC18" s="56">
        <v>185</v>
      </c>
      <c r="DD18" s="56">
        <v>37</v>
      </c>
      <c r="DE18" s="57">
        <v>5.1243243243243244</v>
      </c>
      <c r="DF18" s="56">
        <v>72.5</v>
      </c>
      <c r="DG18" s="57">
        <v>3.55</v>
      </c>
      <c r="DH18" s="57">
        <v>39</v>
      </c>
      <c r="DI18" s="56">
        <v>35</v>
      </c>
      <c r="DJ18" s="56">
        <v>1549.1999999999998</v>
      </c>
      <c r="DK18" s="56">
        <v>6</v>
      </c>
      <c r="DL18" s="56">
        <v>0</v>
      </c>
      <c r="DM18" s="58">
        <v>10.8</v>
      </c>
    </row>
    <row r="19" spans="1:117" x14ac:dyDescent="0.2">
      <c r="A19" s="33">
        <v>17</v>
      </c>
      <c r="B19" s="34" t="s">
        <v>255</v>
      </c>
      <c r="C19" s="116">
        <v>6.9222222222222216</v>
      </c>
      <c r="D19" s="117" t="s">
        <v>438</v>
      </c>
      <c r="E19" s="37">
        <v>4</v>
      </c>
      <c r="F19" s="118">
        <v>38017</v>
      </c>
      <c r="G19" s="119">
        <v>21.24931506849315</v>
      </c>
      <c r="H19" s="39" t="s">
        <v>385</v>
      </c>
      <c r="I19" s="119">
        <v>21.252054794520546</v>
      </c>
      <c r="J19" s="120">
        <v>72</v>
      </c>
      <c r="K19" s="120">
        <v>217</v>
      </c>
      <c r="L19" s="120">
        <v>4.51</v>
      </c>
      <c r="M19" s="40">
        <v>223</v>
      </c>
      <c r="N19" s="121">
        <v>0</v>
      </c>
      <c r="O19" s="122">
        <v>0</v>
      </c>
      <c r="P19" s="122">
        <v>0.13169191919191919</v>
      </c>
      <c r="Q19" s="122">
        <v>0.17349743464451503</v>
      </c>
      <c r="R19" s="122">
        <v>0.17328788703348325</v>
      </c>
      <c r="S19" s="42">
        <v>0.17339266083899912</v>
      </c>
      <c r="T19" s="42">
        <v>0.15605339475509922</v>
      </c>
      <c r="U19" s="42">
        <v>4.335260115606937E-2</v>
      </c>
      <c r="V19" s="42">
        <v>4.5066937657402911E-2</v>
      </c>
      <c r="W19" s="42">
        <v>4.5066937657402911E-2</v>
      </c>
      <c r="X19" s="43">
        <v>4.0560243891662622E-2</v>
      </c>
      <c r="Y19" s="44">
        <v>19.605479452054794</v>
      </c>
      <c r="Z19" s="163">
        <v>104.90195017499381</v>
      </c>
      <c r="AA19" s="45">
        <v>29.427276234567902</v>
      </c>
      <c r="AB19" s="45">
        <v>0.29230769230769232</v>
      </c>
      <c r="AC19" s="45">
        <v>6.2874999999999996</v>
      </c>
      <c r="AD19" s="45">
        <v>126.1</v>
      </c>
      <c r="AE19" s="45">
        <v>4.46</v>
      </c>
      <c r="AF19" s="46">
        <v>38.799999999999997</v>
      </c>
      <c r="AG19" s="123">
        <v>2</v>
      </c>
      <c r="AH19" s="49">
        <v>4</v>
      </c>
      <c r="AI19" s="49">
        <v>6</v>
      </c>
      <c r="AJ19" s="49">
        <v>7</v>
      </c>
      <c r="AK19" s="49">
        <v>8</v>
      </c>
      <c r="AL19" s="49">
        <v>4</v>
      </c>
      <c r="AM19" s="49">
        <v>6</v>
      </c>
      <c r="AN19" s="49">
        <v>7</v>
      </c>
      <c r="AO19" s="49">
        <v>1</v>
      </c>
      <c r="AP19" s="50">
        <v>0.5</v>
      </c>
      <c r="AQ19" s="55"/>
      <c r="AR19" s="56">
        <v>1</v>
      </c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8"/>
      <c r="BF19" s="55"/>
      <c r="BG19" s="56">
        <v>1</v>
      </c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8"/>
      <c r="BU19" s="55">
        <v>982</v>
      </c>
      <c r="BV19" s="56">
        <v>2554.5</v>
      </c>
      <c r="BW19" s="56">
        <v>7</v>
      </c>
      <c r="BX19" s="56">
        <v>36.4</v>
      </c>
      <c r="BY19" s="56">
        <v>161</v>
      </c>
      <c r="BZ19" s="56">
        <v>40</v>
      </c>
      <c r="CA19" s="56">
        <v>6.0993788819875778</v>
      </c>
      <c r="CB19" s="56">
        <v>86.4</v>
      </c>
      <c r="CC19" s="56">
        <v>3.48</v>
      </c>
      <c r="CD19" s="56">
        <v>36.5</v>
      </c>
      <c r="CE19" s="56">
        <v>61</v>
      </c>
      <c r="CF19" s="56">
        <v>2593.5</v>
      </c>
      <c r="CG19" s="56">
        <v>4</v>
      </c>
      <c r="CH19" s="56">
        <v>0</v>
      </c>
      <c r="CI19" s="58">
        <v>15.6</v>
      </c>
      <c r="CJ19" s="55">
        <v>1185</v>
      </c>
      <c r="CK19" s="56">
        <v>2005.1999999999998</v>
      </c>
      <c r="CL19" s="56">
        <v>9</v>
      </c>
      <c r="CM19" s="56">
        <v>24</v>
      </c>
      <c r="CN19" s="56">
        <v>195</v>
      </c>
      <c r="CO19" s="56">
        <v>57</v>
      </c>
      <c r="CP19" s="57">
        <v>6.0769230769230766</v>
      </c>
      <c r="CQ19" s="56">
        <v>114.8</v>
      </c>
      <c r="CR19" s="57">
        <v>3.82</v>
      </c>
      <c r="CS19" s="56">
        <v>38.799999999999997</v>
      </c>
      <c r="CT19" s="56">
        <v>126</v>
      </c>
      <c r="CU19" s="56">
        <v>2906.3999999999996</v>
      </c>
      <c r="CV19" s="56">
        <v>11</v>
      </c>
      <c r="CW19" s="56">
        <v>0</v>
      </c>
      <c r="CX19" s="58">
        <v>24</v>
      </c>
      <c r="CY19" s="55">
        <v>1006</v>
      </c>
      <c r="CZ19" s="56">
        <v>2456</v>
      </c>
      <c r="DA19" s="56">
        <v>10</v>
      </c>
      <c r="DB19" s="56">
        <v>27.599999999999998</v>
      </c>
      <c r="DC19" s="56">
        <v>160</v>
      </c>
      <c r="DD19" s="56">
        <v>42</v>
      </c>
      <c r="DE19" s="57">
        <v>6.2874999999999996</v>
      </c>
      <c r="DF19" s="56">
        <v>126.1</v>
      </c>
      <c r="DG19" s="57">
        <v>4.46</v>
      </c>
      <c r="DH19" s="57">
        <v>37.4</v>
      </c>
      <c r="DI19" s="56">
        <v>204</v>
      </c>
      <c r="DJ19" s="56">
        <v>4526.5999999999995</v>
      </c>
      <c r="DK19" s="56">
        <v>17</v>
      </c>
      <c r="DL19" s="56">
        <v>0</v>
      </c>
      <c r="DM19" s="58">
        <v>38.400000000000006</v>
      </c>
    </row>
    <row r="20" spans="1:117" x14ac:dyDescent="0.2">
      <c r="A20" s="33">
        <v>18</v>
      </c>
      <c r="B20" s="34" t="s">
        <v>268</v>
      </c>
      <c r="C20" s="116">
        <v>6.5666666666666664</v>
      </c>
      <c r="D20" s="117" t="s">
        <v>457</v>
      </c>
      <c r="E20" s="37">
        <v>3</v>
      </c>
      <c r="F20" s="118">
        <v>38001</v>
      </c>
      <c r="G20" s="119">
        <v>21.293150684931508</v>
      </c>
      <c r="H20" s="39" t="s">
        <v>385</v>
      </c>
      <c r="I20" s="119">
        <v>21.295890410958904</v>
      </c>
      <c r="J20" s="120">
        <v>73</v>
      </c>
      <c r="K20" s="120">
        <v>226</v>
      </c>
      <c r="L20" s="120">
        <v>4.6100000000000003</v>
      </c>
      <c r="M20" s="40">
        <v>179</v>
      </c>
      <c r="N20" s="121">
        <v>0</v>
      </c>
      <c r="O20" s="122">
        <v>0</v>
      </c>
      <c r="P20" s="122">
        <v>7.2364672364672367E-2</v>
      </c>
      <c r="Q20" s="122">
        <v>0.34109706874875928</v>
      </c>
      <c r="R20" s="122">
        <v>0.23434019424396324</v>
      </c>
      <c r="S20" s="42">
        <v>0.28771863149636123</v>
      </c>
      <c r="T20" s="42">
        <v>0.25894676834672514</v>
      </c>
      <c r="U20" s="42">
        <v>8.524928958925343E-2</v>
      </c>
      <c r="V20" s="42">
        <v>6.2905070529927554E-2</v>
      </c>
      <c r="W20" s="42">
        <v>7.4077180059590492E-2</v>
      </c>
      <c r="X20" s="43">
        <v>6.6669462053631445E-2</v>
      </c>
      <c r="Y20" s="44">
        <v>19.649315068493152</v>
      </c>
      <c r="Z20" s="163">
        <v>100.07710489034962</v>
      </c>
      <c r="AA20" s="45">
        <v>29.813848752111092</v>
      </c>
      <c r="AB20" s="45">
        <v>0.23859649122807017</v>
      </c>
      <c r="AC20" s="45">
        <v>6.0771929824561406</v>
      </c>
      <c r="AD20" s="45">
        <v>90.3</v>
      </c>
      <c r="AE20" s="45">
        <v>3.71</v>
      </c>
      <c r="AF20" s="46">
        <v>54.8</v>
      </c>
      <c r="AG20" s="123">
        <v>6</v>
      </c>
      <c r="AH20" s="49">
        <v>7</v>
      </c>
      <c r="AI20" s="49">
        <v>6</v>
      </c>
      <c r="AJ20" s="49">
        <v>5</v>
      </c>
      <c r="AK20" s="49">
        <v>5</v>
      </c>
      <c r="AL20" s="49">
        <v>3</v>
      </c>
      <c r="AM20" s="49">
        <v>3</v>
      </c>
      <c r="AN20" s="49">
        <v>3</v>
      </c>
      <c r="AO20" s="49">
        <v>2</v>
      </c>
      <c r="AP20" s="50">
        <v>0</v>
      </c>
      <c r="AQ20" s="55"/>
      <c r="AR20" s="56">
        <v>1</v>
      </c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8"/>
      <c r="BF20" s="55"/>
      <c r="BG20" s="56">
        <v>1</v>
      </c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8"/>
      <c r="BU20" s="55">
        <v>305</v>
      </c>
      <c r="BV20" s="56">
        <v>1631.5</v>
      </c>
      <c r="BW20" s="56">
        <v>2</v>
      </c>
      <c r="BX20" s="56">
        <v>19.5</v>
      </c>
      <c r="BY20" s="56">
        <v>61</v>
      </c>
      <c r="BZ20" s="56">
        <v>16</v>
      </c>
      <c r="CA20" s="56">
        <v>5</v>
      </c>
      <c r="CB20" s="56">
        <v>82.6</v>
      </c>
      <c r="CC20" s="56">
        <v>3.02</v>
      </c>
      <c r="CD20" s="56">
        <v>43.6</v>
      </c>
      <c r="CE20" s="56">
        <v>76</v>
      </c>
      <c r="CF20" s="56">
        <v>3633.5</v>
      </c>
      <c r="CG20" s="56">
        <v>12</v>
      </c>
      <c r="CH20" s="56">
        <v>2</v>
      </c>
      <c r="CI20" s="58">
        <v>23.400000000000002</v>
      </c>
      <c r="CJ20" s="55">
        <v>1732</v>
      </c>
      <c r="CK20" s="56">
        <v>2174.2000000000003</v>
      </c>
      <c r="CL20" s="56">
        <v>21</v>
      </c>
      <c r="CM20" s="56">
        <v>29.400000000000002</v>
      </c>
      <c r="CN20" s="56">
        <v>285</v>
      </c>
      <c r="CO20" s="56">
        <v>68</v>
      </c>
      <c r="CP20" s="57">
        <v>6.0771929824561406</v>
      </c>
      <c r="CQ20" s="56">
        <v>90.3</v>
      </c>
      <c r="CR20" s="57">
        <v>3.71</v>
      </c>
      <c r="CS20" s="56">
        <v>54.8</v>
      </c>
      <c r="CT20" s="56">
        <v>330</v>
      </c>
      <c r="CU20" s="56">
        <v>3871</v>
      </c>
      <c r="CV20" s="56">
        <v>39</v>
      </c>
      <c r="CW20" s="56">
        <v>1</v>
      </c>
      <c r="CX20" s="58">
        <v>18.2</v>
      </c>
      <c r="CY20" s="55">
        <v>854</v>
      </c>
      <c r="CZ20" s="56">
        <v>1341.6</v>
      </c>
      <c r="DA20" s="56">
        <v>12</v>
      </c>
      <c r="DB20" s="56">
        <v>19.200000000000003</v>
      </c>
      <c r="DC20" s="56">
        <v>189</v>
      </c>
      <c r="DD20" s="56">
        <v>41</v>
      </c>
      <c r="DE20" s="57">
        <v>4.5185185185185182</v>
      </c>
      <c r="DF20" s="56">
        <v>74.2</v>
      </c>
      <c r="DG20" s="57">
        <v>3.25</v>
      </c>
      <c r="DH20" s="57">
        <v>29.3</v>
      </c>
      <c r="DI20" s="56">
        <v>198</v>
      </c>
      <c r="DJ20" s="56">
        <v>3147.6000000000004</v>
      </c>
      <c r="DK20" s="56">
        <v>30</v>
      </c>
      <c r="DL20" s="56">
        <v>2</v>
      </c>
      <c r="DM20" s="58">
        <v>21.6</v>
      </c>
    </row>
    <row r="21" spans="1:117" ht="15.75" customHeight="1" x14ac:dyDescent="0.2">
      <c r="A21" s="33">
        <v>19</v>
      </c>
      <c r="B21" s="34" t="s">
        <v>270</v>
      </c>
      <c r="C21" s="116">
        <v>6.3777777777777782</v>
      </c>
      <c r="D21" s="117" t="s">
        <v>469</v>
      </c>
      <c r="E21" s="37">
        <v>1</v>
      </c>
      <c r="F21" s="118">
        <v>37415</v>
      </c>
      <c r="G21" s="119">
        <v>22.898630136986302</v>
      </c>
      <c r="H21" s="39" t="s">
        <v>395</v>
      </c>
      <c r="I21" s="119">
        <v>22.901369863013699</v>
      </c>
      <c r="J21" s="120">
        <v>72</v>
      </c>
      <c r="K21" s="120">
        <v>217</v>
      </c>
      <c r="L21" s="120">
        <v>4.46</v>
      </c>
      <c r="M21" s="40">
        <v>0</v>
      </c>
      <c r="N21" s="121">
        <v>0</v>
      </c>
      <c r="O21" s="122">
        <v>0.11921081399989587</v>
      </c>
      <c r="P21" s="122">
        <v>0.28022561922668193</v>
      </c>
      <c r="Q21" s="122">
        <v>0.14497192445125065</v>
      </c>
      <c r="R21" s="122">
        <v>0.24358345594245542</v>
      </c>
      <c r="S21" s="42">
        <v>0.26190453758456866</v>
      </c>
      <c r="T21" s="42">
        <v>0.26190453758456866</v>
      </c>
      <c r="U21" s="42">
        <v>6.6666666666666666E-2</v>
      </c>
      <c r="V21" s="42">
        <v>0.11601014622500745</v>
      </c>
      <c r="W21" s="42">
        <v>0.11601014622500745</v>
      </c>
      <c r="X21" s="43">
        <v>0.11601014622500745</v>
      </c>
      <c r="Y21" s="44">
        <v>20.257534246575343</v>
      </c>
      <c r="Z21" s="163">
        <v>109.68577159094527</v>
      </c>
      <c r="AA21" s="45">
        <v>29.427276234567902</v>
      </c>
      <c r="AB21" s="45">
        <v>0.25136612021857924</v>
      </c>
      <c r="AC21" s="45">
        <v>4.8142076502732243</v>
      </c>
      <c r="AD21" s="45">
        <v>119.4</v>
      </c>
      <c r="AE21" s="45">
        <v>3.69</v>
      </c>
      <c r="AF21" s="46">
        <v>37.1</v>
      </c>
      <c r="AG21" s="123">
        <v>7</v>
      </c>
      <c r="AH21" s="49">
        <v>9</v>
      </c>
      <c r="AI21" s="49">
        <v>4</v>
      </c>
      <c r="AJ21" s="49">
        <v>9</v>
      </c>
      <c r="AK21" s="49">
        <v>6</v>
      </c>
      <c r="AL21" s="49">
        <v>0</v>
      </c>
      <c r="AM21" s="49">
        <v>6</v>
      </c>
      <c r="AN21" s="49">
        <v>3</v>
      </c>
      <c r="AO21" s="49">
        <v>0</v>
      </c>
      <c r="AP21" s="50">
        <v>0</v>
      </c>
      <c r="AQ21" s="55"/>
      <c r="AR21" s="56">
        <v>1</v>
      </c>
      <c r="AS21" s="56"/>
      <c r="AT21" s="56"/>
      <c r="AU21" s="56"/>
      <c r="AV21" s="56"/>
      <c r="AW21" s="56"/>
      <c r="AX21" s="56"/>
      <c r="AY21" s="56"/>
      <c r="AZ21" s="56"/>
      <c r="BA21" s="56"/>
      <c r="BB21" s="56">
        <v>1</v>
      </c>
      <c r="BC21" s="56"/>
      <c r="BD21" s="56"/>
      <c r="BE21" s="58"/>
      <c r="BF21" s="55">
        <v>578</v>
      </c>
      <c r="BG21" s="56">
        <v>2982.2000000000003</v>
      </c>
      <c r="BH21" s="56">
        <v>5</v>
      </c>
      <c r="BI21" s="56">
        <v>26</v>
      </c>
      <c r="BJ21" s="56">
        <v>114</v>
      </c>
      <c r="BK21" s="56">
        <v>19</v>
      </c>
      <c r="BL21" s="56">
        <v>5.0701754385964914</v>
      </c>
      <c r="BM21" s="56">
        <v>58.6</v>
      </c>
      <c r="BN21" s="56">
        <v>3.18</v>
      </c>
      <c r="BO21" s="56">
        <v>15.4</v>
      </c>
      <c r="BP21" s="56">
        <v>109</v>
      </c>
      <c r="BQ21" s="56">
        <v>2780.7000000000003</v>
      </c>
      <c r="BR21" s="56">
        <v>11</v>
      </c>
      <c r="BS21" s="56">
        <v>1</v>
      </c>
      <c r="BT21" s="58">
        <v>22.099999999999998</v>
      </c>
      <c r="BU21" s="55">
        <v>1466</v>
      </c>
      <c r="BV21" s="56">
        <v>3077.1</v>
      </c>
      <c r="BW21" s="56">
        <v>10</v>
      </c>
      <c r="BX21" s="56">
        <v>27.3</v>
      </c>
      <c r="BY21" s="56">
        <v>224</v>
      </c>
      <c r="BZ21" s="56">
        <v>65</v>
      </c>
      <c r="CA21" s="56">
        <v>6.5446428571428568</v>
      </c>
      <c r="CB21" s="56">
        <v>93.8</v>
      </c>
      <c r="CC21" s="56">
        <v>3.14</v>
      </c>
      <c r="CD21" s="56">
        <v>47.6</v>
      </c>
      <c r="CE21" s="56">
        <v>248</v>
      </c>
      <c r="CF21" s="56">
        <v>3039.4</v>
      </c>
      <c r="CG21" s="56">
        <v>27</v>
      </c>
      <c r="CH21" s="56">
        <v>2</v>
      </c>
      <c r="CI21" s="58">
        <v>26</v>
      </c>
      <c r="CJ21" s="55">
        <v>209</v>
      </c>
      <c r="CK21" s="56">
        <v>834</v>
      </c>
      <c r="CL21" s="56">
        <v>2</v>
      </c>
      <c r="CM21" s="56">
        <v>4.8000000000000007</v>
      </c>
      <c r="CN21" s="56">
        <v>62</v>
      </c>
      <c r="CO21" s="56">
        <v>14</v>
      </c>
      <c r="CP21" s="57">
        <v>3.370967741935484</v>
      </c>
      <c r="CQ21" s="56">
        <v>64.7</v>
      </c>
      <c r="CR21" s="57">
        <v>2.4500000000000002</v>
      </c>
      <c r="CS21" s="56">
        <v>16.3</v>
      </c>
      <c r="CT21" s="56">
        <v>75</v>
      </c>
      <c r="CU21" s="56">
        <v>1125</v>
      </c>
      <c r="CV21" s="56">
        <v>10</v>
      </c>
      <c r="CW21" s="56">
        <v>0</v>
      </c>
      <c r="CX21" s="58">
        <v>10.8</v>
      </c>
      <c r="CY21" s="55">
        <v>881</v>
      </c>
      <c r="CZ21" s="56">
        <v>2212.8000000000002</v>
      </c>
      <c r="DA21" s="56">
        <v>11</v>
      </c>
      <c r="DB21" s="56">
        <v>25.200000000000003</v>
      </c>
      <c r="DC21" s="56">
        <v>183</v>
      </c>
      <c r="DD21" s="56">
        <v>46</v>
      </c>
      <c r="DE21" s="57">
        <v>4.8142076502732243</v>
      </c>
      <c r="DF21" s="56">
        <v>119.4</v>
      </c>
      <c r="DG21" s="57">
        <v>3.69</v>
      </c>
      <c r="DH21" s="57">
        <v>37.1</v>
      </c>
      <c r="DI21" s="56">
        <v>311</v>
      </c>
      <c r="DJ21" s="56">
        <v>2680.8</v>
      </c>
      <c r="DK21" s="56">
        <v>27</v>
      </c>
      <c r="DL21" s="56">
        <v>2</v>
      </c>
      <c r="DM21" s="58">
        <v>20.399999999999999</v>
      </c>
    </row>
    <row r="22" spans="1:117" ht="15.75" customHeight="1" x14ac:dyDescent="0.2">
      <c r="A22" s="33">
        <v>20</v>
      </c>
      <c r="B22" s="34" t="s">
        <v>534</v>
      </c>
      <c r="C22" s="116">
        <v>6.3555555555555552</v>
      </c>
      <c r="D22" s="117" t="s">
        <v>468</v>
      </c>
      <c r="E22" s="37">
        <v>3</v>
      </c>
      <c r="F22" s="118">
        <v>36993</v>
      </c>
      <c r="G22" s="119">
        <v>24.054794520547944</v>
      </c>
      <c r="H22" s="39" t="s">
        <v>443</v>
      </c>
      <c r="I22" s="119">
        <v>24.057534246575344</v>
      </c>
      <c r="J22" s="120">
        <v>71</v>
      </c>
      <c r="K22" s="120">
        <v>207</v>
      </c>
      <c r="L22" s="120">
        <v>4.45</v>
      </c>
      <c r="M22" s="40">
        <v>245</v>
      </c>
      <c r="N22" s="121">
        <v>9.8492462311557782E-2</v>
      </c>
      <c r="O22" s="122">
        <v>0.1424468696151637</v>
      </c>
      <c r="P22" s="122">
        <v>0.16982665222101842</v>
      </c>
      <c r="Q22" s="122">
        <v>0.25633219678519242</v>
      </c>
      <c r="R22" s="122">
        <v>0.29901269393511987</v>
      </c>
      <c r="S22" s="42">
        <v>0.29901269393511987</v>
      </c>
      <c r="T22" s="42">
        <v>0.26911142454160791</v>
      </c>
      <c r="U22" s="42">
        <v>2.7535566773749423E-2</v>
      </c>
      <c r="V22" s="42">
        <v>0</v>
      </c>
      <c r="W22" s="42">
        <v>1.3767783386874712E-2</v>
      </c>
      <c r="X22" s="43">
        <v>1.2391005048187241E-2</v>
      </c>
      <c r="Y22" s="44">
        <v>21.413698630136988</v>
      </c>
      <c r="Z22" s="163">
        <v>105.57480724987172</v>
      </c>
      <c r="AA22" s="45">
        <v>28.867486609799645</v>
      </c>
      <c r="AB22" s="45">
        <v>0.53846153846153844</v>
      </c>
      <c r="AC22" s="45">
        <v>8.1538461538461533</v>
      </c>
      <c r="AD22" s="45">
        <v>211.2</v>
      </c>
      <c r="AE22" s="45">
        <v>3.98</v>
      </c>
      <c r="AF22" s="46">
        <v>66</v>
      </c>
      <c r="AG22" s="123">
        <v>7</v>
      </c>
      <c r="AH22" s="49">
        <v>1</v>
      </c>
      <c r="AI22" s="49">
        <v>2</v>
      </c>
      <c r="AJ22" s="49">
        <v>8</v>
      </c>
      <c r="AK22" s="49">
        <v>10</v>
      </c>
      <c r="AL22" s="49">
        <v>8</v>
      </c>
      <c r="AM22" s="49">
        <v>9</v>
      </c>
      <c r="AN22" s="49">
        <v>4</v>
      </c>
      <c r="AO22" s="49">
        <v>1</v>
      </c>
      <c r="AP22" s="50">
        <v>0</v>
      </c>
      <c r="AQ22" s="55">
        <v>175</v>
      </c>
      <c r="AR22" s="56">
        <v>894</v>
      </c>
      <c r="AS22" s="56">
        <v>2</v>
      </c>
      <c r="AT22" s="56">
        <v>9</v>
      </c>
      <c r="AU22" s="56">
        <v>43</v>
      </c>
      <c r="AV22" s="56">
        <v>5</v>
      </c>
      <c r="AW22" s="56">
        <v>4.0697674418604652</v>
      </c>
      <c r="AX22" s="56">
        <v>53.9</v>
      </c>
      <c r="AY22" s="56">
        <v>2.81</v>
      </c>
      <c r="AZ22" s="56">
        <v>0</v>
      </c>
      <c r="BA22" s="56">
        <v>21</v>
      </c>
      <c r="BB22" s="56">
        <v>1096</v>
      </c>
      <c r="BC22" s="56">
        <v>4</v>
      </c>
      <c r="BD22" s="56">
        <v>0</v>
      </c>
      <c r="BE22" s="58">
        <v>9</v>
      </c>
      <c r="BF22" s="55">
        <v>426</v>
      </c>
      <c r="BG22" s="56">
        <v>1342</v>
      </c>
      <c r="BH22" s="56">
        <v>5</v>
      </c>
      <c r="BI22" s="56">
        <v>9</v>
      </c>
      <c r="BJ22" s="56">
        <v>121</v>
      </c>
      <c r="BK22" s="56">
        <v>14</v>
      </c>
      <c r="BL22" s="56">
        <v>3.5206611570247932</v>
      </c>
      <c r="BM22" s="56">
        <v>29.1</v>
      </c>
      <c r="BN22" s="56">
        <v>2.54</v>
      </c>
      <c r="BO22" s="56">
        <v>39.200000000000003</v>
      </c>
      <c r="BP22" s="56">
        <v>70</v>
      </c>
      <c r="BQ22" s="56">
        <v>2140</v>
      </c>
      <c r="BR22" s="56">
        <v>10</v>
      </c>
      <c r="BS22" s="56">
        <v>1</v>
      </c>
      <c r="BT22" s="58">
        <v>18</v>
      </c>
      <c r="BU22" s="55">
        <v>483</v>
      </c>
      <c r="BV22" s="56">
        <v>1617</v>
      </c>
      <c r="BW22" s="56">
        <v>4</v>
      </c>
      <c r="BX22" s="56">
        <v>11</v>
      </c>
      <c r="BY22" s="56">
        <v>122</v>
      </c>
      <c r="BZ22" s="56">
        <v>34</v>
      </c>
      <c r="CA22" s="56">
        <v>3.959016393442623</v>
      </c>
      <c r="CB22" s="56">
        <v>101</v>
      </c>
      <c r="CC22" s="56">
        <v>3.15</v>
      </c>
      <c r="CD22" s="56">
        <v>40.6</v>
      </c>
      <c r="CE22" s="56">
        <v>144</v>
      </c>
      <c r="CF22" s="56">
        <v>2075</v>
      </c>
      <c r="CG22" s="56">
        <v>12</v>
      </c>
      <c r="CH22" s="56">
        <v>0</v>
      </c>
      <c r="CI22" s="58">
        <v>12</v>
      </c>
      <c r="CJ22" s="55">
        <v>1191</v>
      </c>
      <c r="CK22" s="56">
        <v>2312.3999999999996</v>
      </c>
      <c r="CL22" s="56">
        <v>17</v>
      </c>
      <c r="CM22" s="56">
        <v>26.400000000000002</v>
      </c>
      <c r="CN22" s="56">
        <v>188</v>
      </c>
      <c r="CO22" s="56">
        <v>64</v>
      </c>
      <c r="CP22" s="57">
        <v>6.3351063829787231</v>
      </c>
      <c r="CQ22" s="56">
        <v>134.80000000000001</v>
      </c>
      <c r="CR22" s="57">
        <v>3.98</v>
      </c>
      <c r="CS22" s="56">
        <v>42</v>
      </c>
      <c r="CT22" s="56">
        <v>72</v>
      </c>
      <c r="CU22" s="56">
        <v>2614.8000000000002</v>
      </c>
      <c r="CV22" s="56">
        <v>7</v>
      </c>
      <c r="CW22" s="56">
        <v>1</v>
      </c>
      <c r="CX22" s="58">
        <v>16.799999999999997</v>
      </c>
      <c r="CY22" s="55">
        <v>106</v>
      </c>
      <c r="CZ22" s="56">
        <v>106.6</v>
      </c>
      <c r="DA22" s="56">
        <v>1</v>
      </c>
      <c r="DB22" s="56">
        <v>0.9</v>
      </c>
      <c r="DC22" s="56">
        <v>13</v>
      </c>
      <c r="DD22" s="56">
        <v>7</v>
      </c>
      <c r="DE22" s="57">
        <v>8.1538461538461533</v>
      </c>
      <c r="DF22" s="56">
        <v>211.2</v>
      </c>
      <c r="DG22" s="57">
        <v>3.92</v>
      </c>
      <c r="DH22" s="57">
        <v>66</v>
      </c>
      <c r="DI22" s="56">
        <v>0</v>
      </c>
      <c r="DJ22" s="56">
        <v>247.9</v>
      </c>
      <c r="DK22" s="56">
        <v>0</v>
      </c>
      <c r="DL22" s="56">
        <v>0</v>
      </c>
      <c r="DM22" s="58">
        <v>1.5</v>
      </c>
    </row>
    <row r="23" spans="1:117" ht="15.75" customHeight="1" x14ac:dyDescent="0.2">
      <c r="A23" s="33">
        <v>21</v>
      </c>
      <c r="B23" s="34" t="s">
        <v>296</v>
      </c>
      <c r="C23" s="116">
        <v>6.0500000000000007</v>
      </c>
      <c r="D23" s="117" t="s">
        <v>431</v>
      </c>
      <c r="E23" s="37">
        <v>2</v>
      </c>
      <c r="F23" s="118">
        <v>36889</v>
      </c>
      <c r="G23" s="119">
        <v>24.339726027397262</v>
      </c>
      <c r="H23" s="39" t="s">
        <v>443</v>
      </c>
      <c r="I23" s="119">
        <v>24.342465753424658</v>
      </c>
      <c r="J23" s="120">
        <v>70</v>
      </c>
      <c r="K23" s="120">
        <v>207</v>
      </c>
      <c r="L23" s="120">
        <v>4.54</v>
      </c>
      <c r="M23" s="40">
        <v>116</v>
      </c>
      <c r="N23" s="121">
        <v>0.15285126396237506</v>
      </c>
      <c r="O23" s="122">
        <v>0.16116386444812264</v>
      </c>
      <c r="P23" s="122">
        <v>0.18452532451005349</v>
      </c>
      <c r="Q23" s="122">
        <v>0.25021978765131536</v>
      </c>
      <c r="R23" s="122">
        <v>0.27714242146996038</v>
      </c>
      <c r="S23" s="42">
        <v>0.27714242146996038</v>
      </c>
      <c r="T23" s="42">
        <v>0.27714242146996038</v>
      </c>
      <c r="U23" s="42">
        <v>0.10206576213176873</v>
      </c>
      <c r="V23" s="42">
        <v>9.1640972935936968E-2</v>
      </c>
      <c r="W23" s="42">
        <v>9.6853367533852847E-2</v>
      </c>
      <c r="X23" s="43">
        <v>9.6853367533852847E-2</v>
      </c>
      <c r="Y23" s="44">
        <v>19.687671232876713</v>
      </c>
      <c r="Z23" s="163">
        <v>97.448897422519067</v>
      </c>
      <c r="AA23" s="45">
        <v>29.698163265306121</v>
      </c>
      <c r="AB23" s="45">
        <v>0.17171717171717171</v>
      </c>
      <c r="AC23" s="45">
        <v>5.7222222222222223</v>
      </c>
      <c r="AD23" s="45">
        <v>52.7</v>
      </c>
      <c r="AE23" s="45">
        <v>3.04</v>
      </c>
      <c r="AF23" s="46">
        <v>37.6</v>
      </c>
      <c r="AG23" s="123">
        <v>7</v>
      </c>
      <c r="AH23" s="49">
        <v>9</v>
      </c>
      <c r="AI23" s="49">
        <v>6</v>
      </c>
      <c r="AJ23" s="49">
        <v>4</v>
      </c>
      <c r="AK23" s="49">
        <v>2</v>
      </c>
      <c r="AL23" s="49">
        <v>1</v>
      </c>
      <c r="AM23" s="49">
        <v>0</v>
      </c>
      <c r="AN23" s="49">
        <v>0</v>
      </c>
      <c r="AO23" s="49">
        <v>4</v>
      </c>
      <c r="AP23" s="50">
        <v>0.25</v>
      </c>
      <c r="AQ23" s="55">
        <v>296</v>
      </c>
      <c r="AR23" s="56">
        <v>482.9</v>
      </c>
      <c r="AS23" s="56">
        <v>3</v>
      </c>
      <c r="AT23" s="56">
        <v>7.6999999999999993</v>
      </c>
      <c r="AU23" s="56">
        <v>68</v>
      </c>
      <c r="AV23" s="56">
        <v>11</v>
      </c>
      <c r="AW23" s="56">
        <v>4.3529411764705879</v>
      </c>
      <c r="AX23" s="56">
        <v>30.8</v>
      </c>
      <c r="AY23" s="56">
        <v>2.5</v>
      </c>
      <c r="AZ23" s="56">
        <v>26.7</v>
      </c>
      <c r="BA23" s="56">
        <v>276</v>
      </c>
      <c r="BB23" s="56">
        <v>3259.3</v>
      </c>
      <c r="BC23" s="56">
        <v>62</v>
      </c>
      <c r="BD23" s="56">
        <v>0</v>
      </c>
      <c r="BE23" s="58">
        <v>16.5</v>
      </c>
      <c r="BF23" s="55">
        <v>465</v>
      </c>
      <c r="BG23" s="56">
        <v>821.6</v>
      </c>
      <c r="BH23" s="56">
        <v>6</v>
      </c>
      <c r="BI23" s="56">
        <v>10.4</v>
      </c>
      <c r="BJ23" s="56">
        <v>110</v>
      </c>
      <c r="BK23" s="56">
        <v>19</v>
      </c>
      <c r="BL23" s="56">
        <v>4.2272727272727275</v>
      </c>
      <c r="BM23" s="56">
        <v>40.1</v>
      </c>
      <c r="BN23" s="56">
        <v>2.2799999999999998</v>
      </c>
      <c r="BO23" s="56">
        <v>14.2</v>
      </c>
      <c r="BP23" s="56">
        <v>460</v>
      </c>
      <c r="BQ23" s="56">
        <v>4917.9000000000005</v>
      </c>
      <c r="BR23" s="56">
        <v>78</v>
      </c>
      <c r="BS23" s="56">
        <v>3</v>
      </c>
      <c r="BT23" s="58">
        <v>36.4</v>
      </c>
      <c r="BU23" s="55">
        <v>590</v>
      </c>
      <c r="BV23" s="56">
        <v>980.40000000000009</v>
      </c>
      <c r="BW23" s="56">
        <v>9</v>
      </c>
      <c r="BX23" s="56">
        <v>10.8</v>
      </c>
      <c r="BY23" s="56">
        <v>115</v>
      </c>
      <c r="BZ23" s="56">
        <v>12</v>
      </c>
      <c r="CA23" s="56">
        <v>5.1304347826086953</v>
      </c>
      <c r="CB23" s="56">
        <v>34.4</v>
      </c>
      <c r="CC23" s="56">
        <v>2.63</v>
      </c>
      <c r="CD23" s="56">
        <v>28.5</v>
      </c>
      <c r="CE23" s="56">
        <v>280</v>
      </c>
      <c r="CF23" s="56">
        <v>3734.3999999999996</v>
      </c>
      <c r="CG23" s="56">
        <v>46</v>
      </c>
      <c r="CH23" s="56">
        <v>0</v>
      </c>
      <c r="CI23" s="58">
        <v>33.599999999999994</v>
      </c>
      <c r="CJ23" s="55">
        <v>573</v>
      </c>
      <c r="CK23" s="56">
        <v>1321.2</v>
      </c>
      <c r="CL23" s="56">
        <v>4</v>
      </c>
      <c r="CM23" s="56">
        <v>9</v>
      </c>
      <c r="CN23" s="56">
        <v>120</v>
      </c>
      <c r="CO23" s="56">
        <v>19</v>
      </c>
      <c r="CP23" s="57">
        <v>4.7750000000000004</v>
      </c>
      <c r="CQ23" s="56">
        <v>52.7</v>
      </c>
      <c r="CR23" s="57">
        <v>3.03</v>
      </c>
      <c r="CS23" s="56">
        <v>31.2</v>
      </c>
      <c r="CT23" s="56">
        <v>167</v>
      </c>
      <c r="CU23" s="56">
        <v>1636.2</v>
      </c>
      <c r="CV23" s="56">
        <v>24</v>
      </c>
      <c r="CW23" s="56">
        <v>2</v>
      </c>
      <c r="CX23" s="58">
        <v>11.700000000000001</v>
      </c>
      <c r="CY23" s="55">
        <v>1133</v>
      </c>
      <c r="CZ23" s="56">
        <v>1743.6000000000001</v>
      </c>
      <c r="DA23" s="56">
        <v>9</v>
      </c>
      <c r="DB23" s="56">
        <v>19.200000000000003</v>
      </c>
      <c r="DC23" s="56">
        <v>198</v>
      </c>
      <c r="DD23" s="56">
        <v>34</v>
      </c>
      <c r="DE23" s="57">
        <v>5.7222222222222223</v>
      </c>
      <c r="DF23" s="56">
        <v>50.8</v>
      </c>
      <c r="DG23" s="57">
        <v>3.04</v>
      </c>
      <c r="DH23" s="57">
        <v>37.6</v>
      </c>
      <c r="DI23" s="56">
        <v>321</v>
      </c>
      <c r="DJ23" s="56">
        <v>3502.7999999999997</v>
      </c>
      <c r="DK23" s="56">
        <v>47</v>
      </c>
      <c r="DL23" s="56">
        <v>0</v>
      </c>
      <c r="DM23" s="58">
        <v>25.200000000000003</v>
      </c>
    </row>
    <row r="24" spans="1:117" ht="15.75" customHeight="1" x14ac:dyDescent="0.2">
      <c r="A24" s="33">
        <v>22</v>
      </c>
      <c r="B24" s="34" t="s">
        <v>278</v>
      </c>
      <c r="C24" s="116">
        <v>5.9388888888888891</v>
      </c>
      <c r="D24" s="117" t="s">
        <v>489</v>
      </c>
      <c r="E24" s="37">
        <v>4</v>
      </c>
      <c r="F24" s="118">
        <v>38204</v>
      </c>
      <c r="G24" s="119">
        <v>20.736986301369864</v>
      </c>
      <c r="H24" s="39" t="s">
        <v>385</v>
      </c>
      <c r="I24" s="119">
        <v>20.739726027397261</v>
      </c>
      <c r="J24" s="120">
        <v>72</v>
      </c>
      <c r="K24" s="120">
        <v>204</v>
      </c>
      <c r="L24" s="120">
        <v>4.5</v>
      </c>
      <c r="M24" s="40">
        <v>236</v>
      </c>
      <c r="N24" s="121">
        <v>0</v>
      </c>
      <c r="O24" s="122">
        <v>0</v>
      </c>
      <c r="P24" s="122">
        <v>8.1360946745562115E-2</v>
      </c>
      <c r="Q24" s="122">
        <v>0.28770530372627667</v>
      </c>
      <c r="R24" s="122">
        <v>0.25531354872672235</v>
      </c>
      <c r="S24" s="42">
        <v>0.27150942622649954</v>
      </c>
      <c r="T24" s="42">
        <v>0.2443584836038496</v>
      </c>
      <c r="U24" s="42">
        <v>9.6716149347728292E-2</v>
      </c>
      <c r="V24" s="42">
        <v>0.10997920997920999</v>
      </c>
      <c r="W24" s="42">
        <v>0.10997920997920999</v>
      </c>
      <c r="X24" s="43">
        <v>9.8981288981288995E-2</v>
      </c>
      <c r="Y24" s="44">
        <v>19.093150684931508</v>
      </c>
      <c r="Z24" s="163">
        <v>99.497027892089619</v>
      </c>
      <c r="AA24" s="45">
        <v>27.664351851851851</v>
      </c>
      <c r="AB24" s="45">
        <v>0.22857142857142856</v>
      </c>
      <c r="AC24" s="45">
        <v>4.4868421052631575</v>
      </c>
      <c r="AD24" s="45">
        <v>63.7</v>
      </c>
      <c r="AE24" s="45">
        <v>3</v>
      </c>
      <c r="AF24" s="46">
        <v>28</v>
      </c>
      <c r="AG24" s="123">
        <v>6</v>
      </c>
      <c r="AH24" s="49">
        <v>9</v>
      </c>
      <c r="AI24" s="49">
        <v>7</v>
      </c>
      <c r="AJ24" s="49">
        <v>5</v>
      </c>
      <c r="AK24" s="49">
        <v>5</v>
      </c>
      <c r="AL24" s="49">
        <v>0</v>
      </c>
      <c r="AM24" s="49">
        <v>1</v>
      </c>
      <c r="AN24" s="49">
        <v>0</v>
      </c>
      <c r="AO24" s="49">
        <v>1</v>
      </c>
      <c r="AP24" s="50">
        <v>0.25</v>
      </c>
      <c r="AQ24" s="55"/>
      <c r="AR24" s="56">
        <v>1</v>
      </c>
      <c r="AS24" s="56"/>
      <c r="AT24" s="56"/>
      <c r="AU24" s="56"/>
      <c r="AV24" s="56"/>
      <c r="AW24" s="56"/>
      <c r="AX24" s="56"/>
      <c r="AY24" s="56"/>
      <c r="AZ24" s="56"/>
      <c r="BA24" s="56"/>
      <c r="BB24" s="56">
        <v>1</v>
      </c>
      <c r="BC24" s="56"/>
      <c r="BD24" s="56"/>
      <c r="BE24" s="58"/>
      <c r="BF24" s="55"/>
      <c r="BG24" s="56">
        <v>1</v>
      </c>
      <c r="BH24" s="56"/>
      <c r="BI24" s="56"/>
      <c r="BJ24" s="56"/>
      <c r="BK24" s="56"/>
      <c r="BL24" s="56"/>
      <c r="BM24" s="56"/>
      <c r="BN24" s="56"/>
      <c r="BO24" s="56"/>
      <c r="BP24" s="56"/>
      <c r="BQ24" s="56">
        <v>1</v>
      </c>
      <c r="BR24" s="56"/>
      <c r="BS24" s="56"/>
      <c r="BT24" s="58"/>
      <c r="BU24" s="55">
        <v>274</v>
      </c>
      <c r="BV24" s="56">
        <v>1852.5</v>
      </c>
      <c r="BW24" s="56">
        <v>1</v>
      </c>
      <c r="BX24" s="56">
        <v>20.8</v>
      </c>
      <c r="BY24" s="56">
        <v>41</v>
      </c>
      <c r="BZ24" s="56">
        <v>19</v>
      </c>
      <c r="CA24" s="56">
        <v>6.6829268292682924</v>
      </c>
      <c r="CB24" s="56">
        <v>210.3</v>
      </c>
      <c r="CC24" s="56">
        <v>6.1</v>
      </c>
      <c r="CD24" s="56">
        <v>50.7</v>
      </c>
      <c r="CE24" s="56">
        <v>122</v>
      </c>
      <c r="CF24" s="56">
        <v>3014.7000000000003</v>
      </c>
      <c r="CG24" s="56">
        <v>17</v>
      </c>
      <c r="CH24" s="56">
        <v>1</v>
      </c>
      <c r="CI24" s="58">
        <v>19.5</v>
      </c>
      <c r="CJ24" s="55">
        <v>1069</v>
      </c>
      <c r="CK24" s="56">
        <v>2239.9</v>
      </c>
      <c r="CL24" s="56">
        <v>9</v>
      </c>
      <c r="CM24" s="56">
        <v>19.5</v>
      </c>
      <c r="CN24" s="56">
        <v>245</v>
      </c>
      <c r="CO24" s="56">
        <v>56</v>
      </c>
      <c r="CP24" s="57">
        <v>4.3632653061224493</v>
      </c>
      <c r="CQ24" s="56">
        <v>63.7</v>
      </c>
      <c r="CR24" s="57">
        <v>2.87</v>
      </c>
      <c r="CS24" s="56">
        <v>28</v>
      </c>
      <c r="CT24" s="56">
        <v>215</v>
      </c>
      <c r="CU24" s="56">
        <v>2223</v>
      </c>
      <c r="CV24" s="56">
        <v>40</v>
      </c>
      <c r="CW24" s="56">
        <v>1</v>
      </c>
      <c r="CX24" s="58">
        <v>16.900000000000002</v>
      </c>
      <c r="CY24" s="55">
        <v>1023</v>
      </c>
      <c r="CZ24" s="56">
        <v>1268.8</v>
      </c>
      <c r="DA24" s="56">
        <v>16</v>
      </c>
      <c r="DB24" s="56">
        <v>22.099999999999998</v>
      </c>
      <c r="DC24" s="56">
        <v>228</v>
      </c>
      <c r="DD24" s="56">
        <v>44</v>
      </c>
      <c r="DE24" s="57">
        <v>4.4868421052631575</v>
      </c>
      <c r="DF24" s="56">
        <v>56.4</v>
      </c>
      <c r="DG24" s="57">
        <v>3</v>
      </c>
      <c r="DH24" s="57">
        <v>23.2</v>
      </c>
      <c r="DI24" s="56">
        <v>529</v>
      </c>
      <c r="DJ24" s="56">
        <v>4810</v>
      </c>
      <c r="DK24" s="56">
        <v>64</v>
      </c>
      <c r="DL24" s="56">
        <v>4</v>
      </c>
      <c r="DM24" s="58">
        <v>33.800000000000004</v>
      </c>
    </row>
    <row r="25" spans="1:117" ht="15.75" customHeight="1" x14ac:dyDescent="0.2">
      <c r="A25" s="33">
        <v>23</v>
      </c>
      <c r="B25" s="34" t="s">
        <v>323</v>
      </c>
      <c r="C25" s="116">
        <v>5.6722222222222216</v>
      </c>
      <c r="D25" s="117" t="s">
        <v>495</v>
      </c>
      <c r="E25" s="37">
        <v>3</v>
      </c>
      <c r="F25" s="180">
        <v>36659</v>
      </c>
      <c r="G25" s="119">
        <v>24.969863013698632</v>
      </c>
      <c r="H25" s="39" t="s">
        <v>443</v>
      </c>
      <c r="I25" s="119">
        <v>24.972602739726028</v>
      </c>
      <c r="J25" s="120">
        <v>69</v>
      </c>
      <c r="K25" s="120">
        <v>214</v>
      </c>
      <c r="L25" s="120">
        <v>4.5199999999999996</v>
      </c>
      <c r="M25" s="40">
        <v>193</v>
      </c>
      <c r="N25" s="121">
        <v>7.370378981632178E-2</v>
      </c>
      <c r="O25" s="122">
        <v>0.16864126374212832</v>
      </c>
      <c r="P25" s="122">
        <v>0.14320962955553332</v>
      </c>
      <c r="Q25" s="122">
        <v>0.32165662111356447</v>
      </c>
      <c r="R25" s="122">
        <v>0.33616912588168263</v>
      </c>
      <c r="S25" s="42">
        <v>0.33616912588168263</v>
      </c>
      <c r="T25" s="42">
        <v>0.30255221329351439</v>
      </c>
      <c r="U25" s="42">
        <v>2.403846153846154E-2</v>
      </c>
      <c r="V25" s="42">
        <v>6.0973741459080188E-2</v>
      </c>
      <c r="W25" s="42">
        <v>6.0973741459080188E-2</v>
      </c>
      <c r="X25" s="43">
        <v>5.4876367313172171E-2</v>
      </c>
      <c r="Y25" s="44">
        <v>21.315068493150687</v>
      </c>
      <c r="Z25" s="163">
        <v>102.53922478389582</v>
      </c>
      <c r="AA25" s="45">
        <v>31.598823776517538</v>
      </c>
      <c r="AB25" s="45">
        <v>0.32876712328767121</v>
      </c>
      <c r="AC25" s="45">
        <v>5.2979452054794525</v>
      </c>
      <c r="AD25" s="45">
        <v>107.9</v>
      </c>
      <c r="AE25" s="45">
        <v>3.42</v>
      </c>
      <c r="AF25" s="46">
        <v>38.9</v>
      </c>
      <c r="AG25" s="123">
        <v>8</v>
      </c>
      <c r="AH25" s="49">
        <v>6</v>
      </c>
      <c r="AI25" s="49">
        <v>2</v>
      </c>
      <c r="AJ25" s="49">
        <v>6</v>
      </c>
      <c r="AK25" s="49">
        <v>9</v>
      </c>
      <c r="AL25" s="49">
        <v>0</v>
      </c>
      <c r="AM25" s="49">
        <v>5</v>
      </c>
      <c r="AN25" s="49">
        <v>1</v>
      </c>
      <c r="AO25" s="49">
        <v>2</v>
      </c>
      <c r="AP25" s="50">
        <v>0</v>
      </c>
      <c r="AQ25" s="55">
        <v>256</v>
      </c>
      <c r="AR25" s="56">
        <v>1634</v>
      </c>
      <c r="AS25" s="56">
        <v>4</v>
      </c>
      <c r="AT25" s="56">
        <v>17</v>
      </c>
      <c r="AU25" s="56">
        <v>68</v>
      </c>
      <c r="AV25" s="56">
        <v>20</v>
      </c>
      <c r="AW25" s="56">
        <v>3.7647058823529411</v>
      </c>
      <c r="AX25" s="56">
        <v>80.599999999999994</v>
      </c>
      <c r="AY25" s="56">
        <v>2.84</v>
      </c>
      <c r="AZ25" s="56">
        <v>17.2</v>
      </c>
      <c r="BA25" s="56">
        <v>61</v>
      </c>
      <c r="BB25" s="56">
        <v>2667</v>
      </c>
      <c r="BC25" s="56">
        <v>13</v>
      </c>
      <c r="BD25" s="56">
        <v>0</v>
      </c>
      <c r="BE25" s="58">
        <v>18</v>
      </c>
      <c r="BF25" s="55">
        <v>580</v>
      </c>
      <c r="BG25" s="56">
        <v>1432.8</v>
      </c>
      <c r="BH25" s="56">
        <v>7</v>
      </c>
      <c r="BI25" s="56">
        <v>20.7</v>
      </c>
      <c r="BJ25" s="56">
        <v>88</v>
      </c>
      <c r="BK25" s="56">
        <v>18</v>
      </c>
      <c r="BL25" s="56">
        <v>6.5909090909090908</v>
      </c>
      <c r="BM25" s="56">
        <v>73.5</v>
      </c>
      <c r="BN25" s="56">
        <v>3.84</v>
      </c>
      <c r="BO25" s="56">
        <v>48.3</v>
      </c>
      <c r="BP25" s="56">
        <v>52</v>
      </c>
      <c r="BQ25" s="56">
        <v>2314.7999999999997</v>
      </c>
      <c r="BR25" s="56">
        <v>6</v>
      </c>
      <c r="BS25" s="56">
        <v>0</v>
      </c>
      <c r="BT25" s="58">
        <v>12.6</v>
      </c>
      <c r="BU25" s="55">
        <v>695</v>
      </c>
      <c r="BV25" s="56">
        <v>2065.7000000000003</v>
      </c>
      <c r="BW25" s="56">
        <v>7</v>
      </c>
      <c r="BX25" s="56">
        <v>28.6</v>
      </c>
      <c r="BY25" s="56">
        <v>148</v>
      </c>
      <c r="BZ25" s="56">
        <v>42</v>
      </c>
      <c r="CA25" s="56">
        <v>4.6959459459459456</v>
      </c>
      <c r="CB25" s="56">
        <v>69.7</v>
      </c>
      <c r="CC25" s="56">
        <v>2.76</v>
      </c>
      <c r="CD25" s="56">
        <v>26.6</v>
      </c>
      <c r="CE25" s="56">
        <v>164</v>
      </c>
      <c r="CF25" s="56">
        <v>3932.5</v>
      </c>
      <c r="CG25" s="56">
        <v>26</v>
      </c>
      <c r="CH25" s="56">
        <v>1</v>
      </c>
      <c r="CI25" s="58">
        <v>26</v>
      </c>
      <c r="CJ25" s="55">
        <v>1547</v>
      </c>
      <c r="CK25" s="56">
        <v>2115.1</v>
      </c>
      <c r="CL25" s="56">
        <v>10</v>
      </c>
      <c r="CM25" s="56">
        <v>16.900000000000002</v>
      </c>
      <c r="CN25" s="56">
        <v>292</v>
      </c>
      <c r="CO25" s="56">
        <v>96</v>
      </c>
      <c r="CP25" s="57">
        <v>5.2979452054794525</v>
      </c>
      <c r="CQ25" s="56">
        <v>107.9</v>
      </c>
      <c r="CR25" s="57">
        <v>3.42</v>
      </c>
      <c r="CS25" s="56">
        <v>29.2</v>
      </c>
      <c r="CT25" s="56">
        <v>70</v>
      </c>
      <c r="CU25" s="56">
        <v>2912</v>
      </c>
      <c r="CV25" s="56">
        <v>28</v>
      </c>
      <c r="CW25" s="56">
        <v>0</v>
      </c>
      <c r="CX25" s="58">
        <v>23.400000000000002</v>
      </c>
      <c r="CY25" s="55">
        <v>1512</v>
      </c>
      <c r="CZ25" s="56">
        <v>1826</v>
      </c>
      <c r="DA25" s="56">
        <v>17</v>
      </c>
      <c r="DB25" s="56">
        <v>22</v>
      </c>
      <c r="DC25" s="56">
        <v>287</v>
      </c>
      <c r="DD25" s="56">
        <v>58</v>
      </c>
      <c r="DE25" s="57">
        <v>5.2682926829268295</v>
      </c>
      <c r="DF25" s="56">
        <v>67.5</v>
      </c>
      <c r="DG25" s="57">
        <v>3.04</v>
      </c>
      <c r="DH25" s="57">
        <v>38.9</v>
      </c>
      <c r="DI25" s="56">
        <v>199</v>
      </c>
      <c r="DJ25" s="56">
        <v>3263.7</v>
      </c>
      <c r="DK25" s="56">
        <v>28</v>
      </c>
      <c r="DL25" s="56">
        <v>1</v>
      </c>
      <c r="DM25" s="58">
        <v>27.5</v>
      </c>
    </row>
    <row r="26" spans="1:117" ht="15.75" customHeight="1" x14ac:dyDescent="0.2">
      <c r="A26" s="33">
        <v>24</v>
      </c>
      <c r="B26" s="34" t="s">
        <v>535</v>
      </c>
      <c r="C26" s="116">
        <v>5.4666666666666659</v>
      </c>
      <c r="D26" s="117" t="s">
        <v>536</v>
      </c>
      <c r="E26" s="37">
        <v>9</v>
      </c>
      <c r="F26" s="180">
        <v>37619</v>
      </c>
      <c r="G26" s="119">
        <v>22.339726027397262</v>
      </c>
      <c r="H26" s="39" t="s">
        <v>395</v>
      </c>
      <c r="I26" s="119">
        <v>22.342465753424658</v>
      </c>
      <c r="J26" s="120">
        <v>70</v>
      </c>
      <c r="K26" s="120">
        <v>219</v>
      </c>
      <c r="L26" s="120">
        <v>4.55</v>
      </c>
      <c r="M26" s="40">
        <v>0</v>
      </c>
      <c r="N26" s="121">
        <v>0</v>
      </c>
      <c r="O26" s="122">
        <v>0.22024793388429753</v>
      </c>
      <c r="P26" s="122">
        <v>0.18654516215491826</v>
      </c>
      <c r="Q26" s="122">
        <v>0.28070907194994787</v>
      </c>
      <c r="R26" s="122">
        <v>0.24980381899032172</v>
      </c>
      <c r="S26" s="42">
        <v>0.26525644547013483</v>
      </c>
      <c r="T26" s="42">
        <v>0.17241668955558764</v>
      </c>
      <c r="U26" s="42">
        <v>2.113821138211382E-2</v>
      </c>
      <c r="V26" s="42">
        <v>0.14285714285714285</v>
      </c>
      <c r="W26" s="42">
        <v>0.14285714285714285</v>
      </c>
      <c r="X26" s="43">
        <v>9.285714285714286E-2</v>
      </c>
      <c r="Y26" s="44">
        <v>18.684931506849313</v>
      </c>
      <c r="Z26" s="163">
        <v>102.19473548078288</v>
      </c>
      <c r="AA26" s="45">
        <v>31.419795918367349</v>
      </c>
      <c r="AB26" s="45">
        <v>0.22608695652173913</v>
      </c>
      <c r="AC26" s="45">
        <v>6.1327014218009479</v>
      </c>
      <c r="AD26" s="45">
        <v>82.2</v>
      </c>
      <c r="AE26" s="45">
        <v>3.26</v>
      </c>
      <c r="AF26" s="46">
        <v>46.2</v>
      </c>
      <c r="AG26" s="123">
        <v>3</v>
      </c>
      <c r="AH26" s="49">
        <v>9</v>
      </c>
      <c r="AI26" s="49">
        <v>9</v>
      </c>
      <c r="AJ26" s="49">
        <v>6</v>
      </c>
      <c r="AK26" s="49">
        <v>5</v>
      </c>
      <c r="AL26" s="49">
        <v>3</v>
      </c>
      <c r="AM26" s="49">
        <v>2</v>
      </c>
      <c r="AN26" s="49">
        <v>1</v>
      </c>
      <c r="AO26" s="49">
        <v>0</v>
      </c>
      <c r="AP26" s="50">
        <v>0</v>
      </c>
      <c r="AQ26" s="55"/>
      <c r="AR26" s="56">
        <v>1</v>
      </c>
      <c r="AS26" s="56"/>
      <c r="AT26" s="56"/>
      <c r="AU26" s="56"/>
      <c r="AV26" s="56"/>
      <c r="AW26" s="56"/>
      <c r="AX26" s="56"/>
      <c r="AY26" s="56"/>
      <c r="AZ26" s="56"/>
      <c r="BA26" s="56"/>
      <c r="BB26" s="56">
        <v>1</v>
      </c>
      <c r="BC26" s="56"/>
      <c r="BD26" s="56"/>
      <c r="BE26" s="58"/>
      <c r="BF26" s="55">
        <v>533</v>
      </c>
      <c r="BG26" s="56">
        <v>2419</v>
      </c>
      <c r="BH26" s="56">
        <v>5</v>
      </c>
      <c r="BI26" s="56">
        <v>26</v>
      </c>
      <c r="BJ26" s="56">
        <v>81</v>
      </c>
      <c r="BK26" s="56">
        <v>19</v>
      </c>
      <c r="BL26" s="56">
        <v>6.5802469135802468</v>
      </c>
      <c r="BM26" s="56">
        <v>86.9</v>
      </c>
      <c r="BN26" s="56">
        <v>3.7</v>
      </c>
      <c r="BO26" s="56">
        <v>43.7</v>
      </c>
      <c r="BP26" s="56">
        <v>0</v>
      </c>
      <c r="BQ26" s="56">
        <v>1</v>
      </c>
      <c r="BR26" s="56">
        <v>0</v>
      </c>
      <c r="BS26" s="56">
        <v>0</v>
      </c>
      <c r="BT26" s="58"/>
      <c r="BU26" s="55">
        <v>689</v>
      </c>
      <c r="BV26" s="56">
        <v>1904</v>
      </c>
      <c r="BW26" s="56">
        <v>7</v>
      </c>
      <c r="BX26" s="56">
        <v>16</v>
      </c>
      <c r="BY26" s="56">
        <v>111</v>
      </c>
      <c r="BZ26" s="56">
        <v>23</v>
      </c>
      <c r="CA26" s="56">
        <v>6.2072072072072073</v>
      </c>
      <c r="CB26" s="56">
        <v>63.3</v>
      </c>
      <c r="CC26" s="56">
        <v>3.08</v>
      </c>
      <c r="CD26" s="56">
        <v>50.7</v>
      </c>
      <c r="CE26" s="56">
        <v>7</v>
      </c>
      <c r="CF26" s="56">
        <v>1827</v>
      </c>
      <c r="CG26" s="56">
        <v>1</v>
      </c>
      <c r="CH26" s="56">
        <v>0</v>
      </c>
      <c r="CI26" s="58">
        <v>15</v>
      </c>
      <c r="CJ26" s="55">
        <v>1294</v>
      </c>
      <c r="CK26" s="56">
        <v>2335</v>
      </c>
      <c r="CL26" s="56">
        <v>10</v>
      </c>
      <c r="CM26" s="56">
        <v>23</v>
      </c>
      <c r="CN26" s="56">
        <v>211</v>
      </c>
      <c r="CO26" s="56">
        <v>35</v>
      </c>
      <c r="CP26" s="57">
        <v>6.1327014218009479</v>
      </c>
      <c r="CQ26" s="56">
        <v>54</v>
      </c>
      <c r="CR26" s="57">
        <v>3.09</v>
      </c>
      <c r="CS26" s="56">
        <v>46.2</v>
      </c>
      <c r="CT26" s="56">
        <v>52</v>
      </c>
      <c r="CU26" s="56">
        <v>2460</v>
      </c>
      <c r="CV26" s="56">
        <v>12</v>
      </c>
      <c r="CW26" s="56">
        <v>1</v>
      </c>
      <c r="CX26" s="58">
        <v>15</v>
      </c>
      <c r="CY26" s="55">
        <v>560</v>
      </c>
      <c r="CZ26" s="56">
        <v>1630.4</v>
      </c>
      <c r="DA26" s="56">
        <v>4</v>
      </c>
      <c r="DB26" s="56">
        <v>13.6</v>
      </c>
      <c r="DC26" s="56">
        <v>115</v>
      </c>
      <c r="DD26" s="56">
        <v>26</v>
      </c>
      <c r="DE26" s="57">
        <v>4.8695652173913047</v>
      </c>
      <c r="DF26" s="56">
        <v>82.2</v>
      </c>
      <c r="DG26" s="57">
        <v>3.26</v>
      </c>
      <c r="DH26" s="57">
        <v>37.9</v>
      </c>
      <c r="DI26" s="56">
        <v>204</v>
      </c>
      <c r="DJ26" s="56">
        <v>1428</v>
      </c>
      <c r="DK26" s="56">
        <v>8</v>
      </c>
      <c r="DL26" s="56">
        <v>1</v>
      </c>
      <c r="DM26" s="58">
        <v>9.6</v>
      </c>
    </row>
    <row r="27" spans="1:117" ht="15.75" customHeight="1" x14ac:dyDescent="0.2">
      <c r="A27" s="33">
        <v>25</v>
      </c>
      <c r="B27" s="34" t="s">
        <v>537</v>
      </c>
      <c r="C27" s="116">
        <v>5.4333333333333336</v>
      </c>
      <c r="D27" s="117" t="s">
        <v>456</v>
      </c>
      <c r="E27" s="37">
        <v>1</v>
      </c>
      <c r="F27" s="180">
        <v>37542</v>
      </c>
      <c r="G27" s="119">
        <v>22.550684931506851</v>
      </c>
      <c r="H27" s="39" t="s">
        <v>395</v>
      </c>
      <c r="I27" s="119">
        <v>22.553424657534247</v>
      </c>
      <c r="J27" s="120">
        <v>71</v>
      </c>
      <c r="K27" s="120">
        <v>216</v>
      </c>
      <c r="L27" s="120">
        <v>4.41</v>
      </c>
      <c r="M27" s="40">
        <v>0</v>
      </c>
      <c r="N27" s="121">
        <v>0</v>
      </c>
      <c r="O27" s="122">
        <v>0.15467128027681662</v>
      </c>
      <c r="P27" s="122">
        <v>0.1630691093778342</v>
      </c>
      <c r="Q27" s="122">
        <v>0.21450397229578325</v>
      </c>
      <c r="R27" s="122">
        <v>0.16929439131558544</v>
      </c>
      <c r="S27" s="42">
        <v>0.19189918180568433</v>
      </c>
      <c r="T27" s="42">
        <v>0.19189918180568433</v>
      </c>
      <c r="U27" s="42">
        <v>7.5859852137576345E-2</v>
      </c>
      <c r="V27" s="42">
        <v>2.8356225077536552E-2</v>
      </c>
      <c r="W27" s="42">
        <v>5.2108038607556445E-2</v>
      </c>
      <c r="X27" s="43">
        <v>5.2108038607556445E-2</v>
      </c>
      <c r="Y27" s="44">
        <v>18.895890410958906</v>
      </c>
      <c r="Z27" s="163">
        <v>114.21664234234096</v>
      </c>
      <c r="AA27" s="45">
        <v>30.122594723269192</v>
      </c>
      <c r="AB27" s="45">
        <v>0.27</v>
      </c>
      <c r="AC27" s="45">
        <v>5.91</v>
      </c>
      <c r="AD27" s="45">
        <v>86</v>
      </c>
      <c r="AE27" s="45">
        <v>3.53</v>
      </c>
      <c r="AF27" s="46">
        <v>44.2</v>
      </c>
      <c r="AG27" s="123">
        <v>3</v>
      </c>
      <c r="AH27" s="49">
        <v>5</v>
      </c>
      <c r="AI27" s="49">
        <v>8</v>
      </c>
      <c r="AJ27" s="49">
        <v>10</v>
      </c>
      <c r="AK27" s="49">
        <v>7</v>
      </c>
      <c r="AL27" s="49">
        <v>2</v>
      </c>
      <c r="AM27" s="49">
        <v>2</v>
      </c>
      <c r="AN27" s="49">
        <v>2</v>
      </c>
      <c r="AO27" s="49">
        <v>0</v>
      </c>
      <c r="AP27" s="50">
        <v>0</v>
      </c>
      <c r="AQ27" s="55"/>
      <c r="AR27" s="56">
        <v>1</v>
      </c>
      <c r="AS27" s="56"/>
      <c r="AT27" s="56"/>
      <c r="AU27" s="56"/>
      <c r="AV27" s="56"/>
      <c r="AW27" s="56"/>
      <c r="AX27" s="56"/>
      <c r="AY27" s="56"/>
      <c r="AZ27" s="56"/>
      <c r="BA27" s="56"/>
      <c r="BB27" s="56">
        <v>1</v>
      </c>
      <c r="BC27" s="56"/>
      <c r="BD27" s="56"/>
      <c r="BE27" s="58"/>
      <c r="BF27" s="55">
        <v>841</v>
      </c>
      <c r="BG27" s="56">
        <v>2719</v>
      </c>
      <c r="BH27" s="56">
        <v>12</v>
      </c>
      <c r="BI27" s="56">
        <v>34</v>
      </c>
      <c r="BJ27" s="56">
        <v>163</v>
      </c>
      <c r="BK27" s="56">
        <v>24</v>
      </c>
      <c r="BL27" s="56">
        <v>5.2</v>
      </c>
      <c r="BM27" s="56">
        <v>47.1</v>
      </c>
      <c r="BN27" s="56">
        <v>3.18</v>
      </c>
      <c r="BO27" s="56">
        <v>35.299999999999997</v>
      </c>
      <c r="BP27" s="56">
        <v>53</v>
      </c>
      <c r="BQ27" s="56">
        <v>3061</v>
      </c>
      <c r="BR27" s="56">
        <v>6</v>
      </c>
      <c r="BS27" s="56">
        <v>0</v>
      </c>
      <c r="BT27" s="58">
        <v>23</v>
      </c>
      <c r="BU27" s="55">
        <v>841</v>
      </c>
      <c r="BV27" s="56">
        <v>2603</v>
      </c>
      <c r="BW27" s="56">
        <v>10</v>
      </c>
      <c r="BX27" s="56">
        <v>29</v>
      </c>
      <c r="BY27" s="56">
        <v>156</v>
      </c>
      <c r="BZ27" s="56">
        <v>36</v>
      </c>
      <c r="CA27" s="56">
        <v>5.4</v>
      </c>
      <c r="CB27" s="56">
        <v>69</v>
      </c>
      <c r="CC27" s="56">
        <v>3.13</v>
      </c>
      <c r="CD27" s="56">
        <v>52.4</v>
      </c>
      <c r="CE27" s="56">
        <v>58</v>
      </c>
      <c r="CF27" s="56">
        <v>2910</v>
      </c>
      <c r="CG27" s="56">
        <v>12</v>
      </c>
      <c r="CH27" s="56">
        <v>1</v>
      </c>
      <c r="CI27" s="58">
        <v>18</v>
      </c>
      <c r="CJ27" s="55">
        <v>817</v>
      </c>
      <c r="CK27" s="56">
        <v>1798</v>
      </c>
      <c r="CL27" s="56">
        <v>5</v>
      </c>
      <c r="CM27" s="56">
        <v>21</v>
      </c>
      <c r="CN27" s="56">
        <v>152</v>
      </c>
      <c r="CO27" s="56">
        <v>32</v>
      </c>
      <c r="CP27" s="57">
        <v>5.375</v>
      </c>
      <c r="CQ27" s="56">
        <v>79.599999999999994</v>
      </c>
      <c r="CR27" s="57">
        <v>3.53</v>
      </c>
      <c r="CS27" s="56">
        <v>39.9</v>
      </c>
      <c r="CT27" s="56">
        <v>236</v>
      </c>
      <c r="CU27" s="56">
        <v>3111</v>
      </c>
      <c r="CV27" s="56">
        <v>30</v>
      </c>
      <c r="CW27" s="56">
        <v>1</v>
      </c>
      <c r="CX27" s="58">
        <v>20</v>
      </c>
      <c r="CY27" s="55">
        <v>591</v>
      </c>
      <c r="CZ27" s="56">
        <v>1612</v>
      </c>
      <c r="DA27" s="56">
        <v>6</v>
      </c>
      <c r="DB27" s="56">
        <v>20</v>
      </c>
      <c r="DC27" s="56">
        <v>100</v>
      </c>
      <c r="DD27" s="56">
        <v>27</v>
      </c>
      <c r="DE27" s="57">
        <v>5.91</v>
      </c>
      <c r="DF27" s="56">
        <v>86</v>
      </c>
      <c r="DG27" s="57">
        <v>3.24</v>
      </c>
      <c r="DH27" s="57">
        <v>44.2</v>
      </c>
      <c r="DI27" s="56">
        <v>64</v>
      </c>
      <c r="DJ27" s="56">
        <v>2257</v>
      </c>
      <c r="DK27" s="56">
        <v>13</v>
      </c>
      <c r="DL27" s="56">
        <v>0</v>
      </c>
      <c r="DM27" s="58">
        <v>14</v>
      </c>
    </row>
    <row r="28" spans="1:117" ht="15.75" customHeight="1" x14ac:dyDescent="0.2">
      <c r="A28" s="33">
        <v>26</v>
      </c>
      <c r="B28" s="34" t="s">
        <v>318</v>
      </c>
      <c r="C28" s="116">
        <v>5.0999999999999996</v>
      </c>
      <c r="D28" s="117" t="s">
        <v>425</v>
      </c>
      <c r="E28" s="37">
        <v>2</v>
      </c>
      <c r="F28" s="180">
        <v>37677</v>
      </c>
      <c r="G28" s="119">
        <v>22.18082191780822</v>
      </c>
      <c r="H28" s="39" t="s">
        <v>385</v>
      </c>
      <c r="I28" s="119">
        <v>22.183561643835617</v>
      </c>
      <c r="J28" s="120">
        <v>71</v>
      </c>
      <c r="K28" s="120">
        <v>205</v>
      </c>
      <c r="L28" s="120">
        <v>4.4400000000000004</v>
      </c>
      <c r="M28" s="40">
        <v>0</v>
      </c>
      <c r="N28" s="121">
        <v>0</v>
      </c>
      <c r="O28" s="122">
        <v>9.0067909973123236E-2</v>
      </c>
      <c r="P28" s="122">
        <v>0.23737814060394705</v>
      </c>
      <c r="Q28" s="122">
        <v>0.12991649469275446</v>
      </c>
      <c r="R28" s="122">
        <v>0.19559902200489002</v>
      </c>
      <c r="S28" s="42">
        <v>0.21648858130441853</v>
      </c>
      <c r="T28" s="42">
        <v>0.21648858130441853</v>
      </c>
      <c r="U28" s="42">
        <v>7.7678989237248475E-2</v>
      </c>
      <c r="V28" s="42">
        <v>5.1639555899819264E-2</v>
      </c>
      <c r="W28" s="42">
        <v>6.4659272568533877E-2</v>
      </c>
      <c r="X28" s="43">
        <v>6.4659272568533877E-2</v>
      </c>
      <c r="Y28" s="44">
        <v>19.539726027397261</v>
      </c>
      <c r="Z28" s="163">
        <v>105.49988257791017</v>
      </c>
      <c r="AA28" s="45">
        <v>28.588573695695299</v>
      </c>
      <c r="AB28" s="45">
        <v>0.13385826771653545</v>
      </c>
      <c r="AC28" s="45">
        <v>4.6614173228346454</v>
      </c>
      <c r="AD28" s="45">
        <v>41.1</v>
      </c>
      <c r="AE28" s="45">
        <v>2.86</v>
      </c>
      <c r="AF28" s="46">
        <v>29.9</v>
      </c>
      <c r="AG28" s="123">
        <v>4</v>
      </c>
      <c r="AH28" s="49">
        <v>7</v>
      </c>
      <c r="AI28" s="49">
        <v>6</v>
      </c>
      <c r="AJ28" s="49">
        <v>8</v>
      </c>
      <c r="AK28" s="49">
        <v>0</v>
      </c>
      <c r="AL28" s="49">
        <v>0</v>
      </c>
      <c r="AM28" s="49">
        <v>0</v>
      </c>
      <c r="AN28" s="49">
        <v>0</v>
      </c>
      <c r="AO28" s="49">
        <v>0</v>
      </c>
      <c r="AP28" s="50">
        <v>1</v>
      </c>
      <c r="AQ28" s="55"/>
      <c r="AR28" s="56">
        <v>1</v>
      </c>
      <c r="AS28" s="56"/>
      <c r="AT28" s="56"/>
      <c r="AU28" s="56"/>
      <c r="AV28" s="56"/>
      <c r="AW28" s="56"/>
      <c r="AX28" s="56"/>
      <c r="AY28" s="56"/>
      <c r="AZ28" s="56"/>
      <c r="BA28" s="56"/>
      <c r="BB28" s="56">
        <v>1</v>
      </c>
      <c r="BC28" s="56"/>
      <c r="BD28" s="56"/>
      <c r="BE28" s="58"/>
      <c r="BF28" s="55">
        <v>174</v>
      </c>
      <c r="BG28" s="56">
        <v>2358.4</v>
      </c>
      <c r="BH28" s="56">
        <v>3</v>
      </c>
      <c r="BI28" s="56">
        <v>30.799999999999997</v>
      </c>
      <c r="BJ28" s="56">
        <v>35</v>
      </c>
      <c r="BK28" s="56">
        <v>6</v>
      </c>
      <c r="BL28" s="56">
        <v>4.9714285714285715</v>
      </c>
      <c r="BM28" s="56">
        <v>33.5</v>
      </c>
      <c r="BN28" s="56">
        <v>2.63</v>
      </c>
      <c r="BO28" s="56">
        <v>33.299999999999997</v>
      </c>
      <c r="BP28" s="56">
        <v>265</v>
      </c>
      <c r="BQ28" s="56">
        <v>2515.6999999999998</v>
      </c>
      <c r="BR28" s="56">
        <v>20</v>
      </c>
      <c r="BS28" s="56">
        <v>1</v>
      </c>
      <c r="BT28" s="58">
        <v>16.5</v>
      </c>
      <c r="BU28" s="55">
        <v>991</v>
      </c>
      <c r="BV28" s="56">
        <v>2627.9</v>
      </c>
      <c r="BW28" s="56">
        <v>7</v>
      </c>
      <c r="BX28" s="56">
        <v>31.9</v>
      </c>
      <c r="BY28" s="56">
        <v>140</v>
      </c>
      <c r="BZ28" s="56">
        <v>31</v>
      </c>
      <c r="CA28" s="56">
        <v>7.0785714285714283</v>
      </c>
      <c r="CB28" s="56">
        <v>72.099999999999994</v>
      </c>
      <c r="CC28" s="56">
        <v>3.7</v>
      </c>
      <c r="CD28" s="56">
        <v>53.1</v>
      </c>
      <c r="CE28" s="56">
        <v>207</v>
      </c>
      <c r="CF28" s="56">
        <v>2418.9</v>
      </c>
      <c r="CG28" s="56">
        <v>19</v>
      </c>
      <c r="CH28" s="56">
        <v>2</v>
      </c>
      <c r="CI28" s="58">
        <v>18.7</v>
      </c>
      <c r="CJ28" s="55">
        <v>497</v>
      </c>
      <c r="CK28" s="56">
        <v>2536.65</v>
      </c>
      <c r="CL28" s="56">
        <v>5</v>
      </c>
      <c r="CM28" s="56">
        <v>40.5</v>
      </c>
      <c r="CN28" s="56">
        <v>119</v>
      </c>
      <c r="CO28" s="56">
        <v>14</v>
      </c>
      <c r="CP28" s="57">
        <v>4.1764705882352944</v>
      </c>
      <c r="CQ28" s="56">
        <v>35.9</v>
      </c>
      <c r="CR28" s="57">
        <v>2.67</v>
      </c>
      <c r="CS28" s="56">
        <v>29.8</v>
      </c>
      <c r="CT28" s="56">
        <v>249</v>
      </c>
      <c r="CU28" s="56">
        <v>3205.5</v>
      </c>
      <c r="CV28" s="56">
        <v>30</v>
      </c>
      <c r="CW28" s="56">
        <v>0</v>
      </c>
      <c r="CX28" s="58">
        <v>24</v>
      </c>
      <c r="CY28" s="55">
        <v>592</v>
      </c>
      <c r="CZ28" s="56">
        <v>1886.3999999999999</v>
      </c>
      <c r="DA28" s="56">
        <v>4</v>
      </c>
      <c r="DB28" s="56">
        <v>18</v>
      </c>
      <c r="DC28" s="56">
        <v>127</v>
      </c>
      <c r="DD28" s="56">
        <v>17</v>
      </c>
      <c r="DE28" s="57">
        <v>4.6614173228346454</v>
      </c>
      <c r="DF28" s="56">
        <v>41.1</v>
      </c>
      <c r="DG28" s="57">
        <v>2.86</v>
      </c>
      <c r="DH28" s="57">
        <v>29.9</v>
      </c>
      <c r="DI28" s="56">
        <v>80</v>
      </c>
      <c r="DJ28" s="56">
        <v>1549.1999999999998</v>
      </c>
      <c r="DK28" s="56">
        <v>19</v>
      </c>
      <c r="DL28" s="56">
        <v>1</v>
      </c>
      <c r="DM28" s="58">
        <v>10.8</v>
      </c>
    </row>
    <row r="29" spans="1:117" ht="15.75" customHeight="1" x14ac:dyDescent="0.2">
      <c r="A29" s="33">
        <v>27</v>
      </c>
      <c r="B29" s="34" t="s">
        <v>325</v>
      </c>
      <c r="C29" s="116">
        <v>5.094444444444445</v>
      </c>
      <c r="D29" s="117" t="s">
        <v>414</v>
      </c>
      <c r="E29" s="37">
        <v>4</v>
      </c>
      <c r="F29" s="180">
        <v>37553</v>
      </c>
      <c r="G29" s="119">
        <v>22.520547945205479</v>
      </c>
      <c r="H29" s="39" t="s">
        <v>395</v>
      </c>
      <c r="I29" s="119">
        <v>22.523287671232875</v>
      </c>
      <c r="J29" s="120">
        <v>73</v>
      </c>
      <c r="K29" s="120">
        <v>234</v>
      </c>
      <c r="L29" s="120">
        <v>4.55</v>
      </c>
      <c r="M29" s="40">
        <v>239</v>
      </c>
      <c r="N29" s="121">
        <v>0</v>
      </c>
      <c r="O29" s="122">
        <v>0.10532150776053216</v>
      </c>
      <c r="P29" s="122">
        <v>9.8011907663382192E-2</v>
      </c>
      <c r="Q29" s="122">
        <v>0.20515367423735933</v>
      </c>
      <c r="R29" s="122">
        <v>0.19364527347454949</v>
      </c>
      <c r="S29" s="42">
        <v>0.19939947385595441</v>
      </c>
      <c r="T29" s="42">
        <v>0.17945952647035898</v>
      </c>
      <c r="U29" s="42">
        <v>3.637343392159504E-2</v>
      </c>
      <c r="V29" s="42">
        <v>2.641703000769428E-2</v>
      </c>
      <c r="W29" s="42">
        <v>3.1395231964644658E-2</v>
      </c>
      <c r="X29" s="43">
        <v>2.8255708768180194E-2</v>
      </c>
      <c r="Y29" s="44">
        <v>20.876712328767123</v>
      </c>
      <c r="Z29" s="163">
        <v>109.19437489727486</v>
      </c>
      <c r="AA29" s="45">
        <v>30.869206230061923</v>
      </c>
      <c r="AB29" s="45">
        <v>0.2247191011235955</v>
      </c>
      <c r="AC29" s="45">
        <v>5.4269662921348312</v>
      </c>
      <c r="AD29" s="45">
        <v>81.2</v>
      </c>
      <c r="AE29" s="45">
        <v>3.67</v>
      </c>
      <c r="AF29" s="46">
        <v>45.4</v>
      </c>
      <c r="AG29" s="123">
        <v>3</v>
      </c>
      <c r="AH29" s="49">
        <v>3</v>
      </c>
      <c r="AI29" s="49">
        <v>3</v>
      </c>
      <c r="AJ29" s="49">
        <v>9</v>
      </c>
      <c r="AK29" s="49">
        <v>5</v>
      </c>
      <c r="AL29" s="49">
        <v>1</v>
      </c>
      <c r="AM29" s="49">
        <v>2</v>
      </c>
      <c r="AN29" s="49">
        <v>3</v>
      </c>
      <c r="AO29" s="49">
        <v>1</v>
      </c>
      <c r="AP29" s="50">
        <v>0.75</v>
      </c>
      <c r="AQ29" s="55"/>
      <c r="AR29" s="56">
        <v>1</v>
      </c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8"/>
      <c r="BF29" s="55">
        <v>292</v>
      </c>
      <c r="BG29" s="56">
        <v>1526.3999999999999</v>
      </c>
      <c r="BH29" s="56">
        <v>3</v>
      </c>
      <c r="BI29" s="56">
        <v>18</v>
      </c>
      <c r="BJ29" s="56">
        <v>68</v>
      </c>
      <c r="BK29" s="56">
        <v>16</v>
      </c>
      <c r="BL29" s="56">
        <v>4.2941176470588234</v>
      </c>
      <c r="BM29" s="56">
        <v>77.7</v>
      </c>
      <c r="BN29" s="56">
        <v>3.43</v>
      </c>
      <c r="BO29" s="56">
        <v>31.2</v>
      </c>
      <c r="BP29" s="56">
        <v>50</v>
      </c>
      <c r="BQ29" s="56">
        <v>1720.8</v>
      </c>
      <c r="BR29" s="56">
        <v>7</v>
      </c>
      <c r="BS29" s="56">
        <v>0</v>
      </c>
      <c r="BT29" s="58">
        <v>8.1</v>
      </c>
      <c r="BU29" s="55">
        <v>515</v>
      </c>
      <c r="BV29" s="56">
        <v>2490.6</v>
      </c>
      <c r="BW29" s="56">
        <v>4</v>
      </c>
      <c r="BX29" s="56">
        <v>30.800000000000004</v>
      </c>
      <c r="BY29" s="56">
        <v>98</v>
      </c>
      <c r="BZ29" s="56">
        <v>21</v>
      </c>
      <c r="CA29" s="56">
        <v>5.2551020408163263</v>
      </c>
      <c r="CB29" s="56">
        <v>81.5</v>
      </c>
      <c r="CC29" s="56">
        <v>3.63</v>
      </c>
      <c r="CD29" s="56">
        <v>22.1</v>
      </c>
      <c r="CE29" s="56">
        <v>48</v>
      </c>
      <c r="CF29" s="56">
        <v>3253.6</v>
      </c>
      <c r="CG29" s="56">
        <v>9</v>
      </c>
      <c r="CH29" s="56">
        <v>0</v>
      </c>
      <c r="CI29" s="58">
        <v>23.8</v>
      </c>
      <c r="CJ29" s="55">
        <v>966</v>
      </c>
      <c r="CK29" s="56">
        <v>2265.9</v>
      </c>
      <c r="CL29" s="56">
        <v>13</v>
      </c>
      <c r="CM29" s="56">
        <v>23.400000000000002</v>
      </c>
      <c r="CN29" s="56">
        <v>178</v>
      </c>
      <c r="CO29" s="56">
        <v>40</v>
      </c>
      <c r="CP29" s="57">
        <v>5.4269662921348312</v>
      </c>
      <c r="CQ29" s="56">
        <v>81.2</v>
      </c>
      <c r="CR29" s="57">
        <v>3.67</v>
      </c>
      <c r="CS29" s="56">
        <v>45.4</v>
      </c>
      <c r="CT29" s="56">
        <v>108</v>
      </c>
      <c r="CU29" s="56">
        <v>2969.2000000000003</v>
      </c>
      <c r="CV29" s="56">
        <v>21</v>
      </c>
      <c r="CW29" s="56">
        <v>0</v>
      </c>
      <c r="CX29" s="58">
        <v>19.5</v>
      </c>
      <c r="CY29" s="55">
        <v>1122</v>
      </c>
      <c r="CZ29" s="56">
        <v>2427</v>
      </c>
      <c r="DA29" s="56">
        <v>8</v>
      </c>
      <c r="DB29" s="56">
        <v>22.799999999999997</v>
      </c>
      <c r="DC29" s="56">
        <v>215</v>
      </c>
      <c r="DD29" s="56">
        <v>34</v>
      </c>
      <c r="DE29" s="57">
        <v>5.2186046511627904</v>
      </c>
      <c r="DF29" s="56">
        <v>48.1</v>
      </c>
      <c r="DG29" s="57">
        <v>3.24</v>
      </c>
      <c r="DH29" s="57">
        <v>37.4</v>
      </c>
      <c r="DI29" s="56">
        <v>103</v>
      </c>
      <c r="DJ29" s="56">
        <v>3899</v>
      </c>
      <c r="DK29" s="56">
        <v>21</v>
      </c>
      <c r="DL29" s="56">
        <v>0</v>
      </c>
      <c r="DM29" s="58">
        <v>30</v>
      </c>
    </row>
    <row r="30" spans="1:117" ht="15.75" customHeight="1" x14ac:dyDescent="0.2">
      <c r="A30" s="33">
        <v>28</v>
      </c>
      <c r="B30" s="34" t="s">
        <v>290</v>
      </c>
      <c r="C30" s="116">
        <v>5.083333333333333</v>
      </c>
      <c r="D30" s="117" t="s">
        <v>538</v>
      </c>
      <c r="E30" s="37">
        <v>3</v>
      </c>
      <c r="F30" s="180">
        <v>37722</v>
      </c>
      <c r="G30" s="119">
        <v>22.057534246575344</v>
      </c>
      <c r="H30" s="39" t="s">
        <v>395</v>
      </c>
      <c r="I30" s="119">
        <v>22.06027397260274</v>
      </c>
      <c r="J30" s="120">
        <v>68</v>
      </c>
      <c r="K30" s="120">
        <v>194</v>
      </c>
      <c r="L30" s="120">
        <v>4.3899999999999997</v>
      </c>
      <c r="M30" s="40">
        <v>228</v>
      </c>
      <c r="N30" s="121">
        <v>0</v>
      </c>
      <c r="O30" s="122">
        <v>4.1114156604192903E-2</v>
      </c>
      <c r="P30" s="122">
        <v>7.8598329785492069E-2</v>
      </c>
      <c r="Q30" s="122">
        <v>7.6337353123067414E-2</v>
      </c>
      <c r="R30" s="122">
        <v>0.27653984302248241</v>
      </c>
      <c r="S30" s="42">
        <v>0.27653984302248241</v>
      </c>
      <c r="T30" s="42">
        <v>0.24888585872023417</v>
      </c>
      <c r="U30" s="42">
        <v>8.4948320413436695E-2</v>
      </c>
      <c r="V30" s="42">
        <v>9.1910762013854813E-2</v>
      </c>
      <c r="W30" s="42">
        <v>9.1910762013854813E-2</v>
      </c>
      <c r="X30" s="43">
        <v>8.2719685812469329E-2</v>
      </c>
      <c r="Y30" s="44">
        <v>21.416438356164385</v>
      </c>
      <c r="Z30" s="163">
        <v>104.4656821784036</v>
      </c>
      <c r="AA30" s="45">
        <v>29.494377162629757</v>
      </c>
      <c r="AB30" s="45">
        <v>0.22413793103448276</v>
      </c>
      <c r="AC30" s="45">
        <v>5.7155172413793105</v>
      </c>
      <c r="AD30" s="45">
        <v>77.099999999999994</v>
      </c>
      <c r="AE30" s="45">
        <v>3.34</v>
      </c>
      <c r="AF30" s="46">
        <v>86.4</v>
      </c>
      <c r="AG30" s="123">
        <v>6</v>
      </c>
      <c r="AH30" s="49">
        <v>8</v>
      </c>
      <c r="AI30" s="49">
        <v>2</v>
      </c>
      <c r="AJ30" s="49">
        <v>7</v>
      </c>
      <c r="AK30" s="49">
        <v>5</v>
      </c>
      <c r="AL30" s="49">
        <v>1</v>
      </c>
      <c r="AM30" s="49">
        <v>2</v>
      </c>
      <c r="AN30" s="49">
        <v>1</v>
      </c>
      <c r="AO30" s="49">
        <v>1</v>
      </c>
      <c r="AP30" s="50">
        <v>0</v>
      </c>
      <c r="AQ30" s="55"/>
      <c r="AR30" s="56">
        <v>1</v>
      </c>
      <c r="AS30" s="56"/>
      <c r="AT30" s="56"/>
      <c r="AU30" s="56"/>
      <c r="AV30" s="56"/>
      <c r="AW30" s="56"/>
      <c r="AX30" s="56"/>
      <c r="AY30" s="56"/>
      <c r="AZ30" s="56"/>
      <c r="BA30" s="56"/>
      <c r="BB30" s="56">
        <v>1</v>
      </c>
      <c r="BC30" s="56"/>
      <c r="BD30" s="56"/>
      <c r="BE30" s="58"/>
      <c r="BF30" s="55">
        <v>23</v>
      </c>
      <c r="BG30" s="56">
        <v>1545.6000000000001</v>
      </c>
      <c r="BH30" s="56">
        <v>0</v>
      </c>
      <c r="BI30" s="56">
        <v>20.399999999999999</v>
      </c>
      <c r="BJ30" s="56">
        <v>6</v>
      </c>
      <c r="BK30" s="56">
        <v>1</v>
      </c>
      <c r="BL30" s="56">
        <v>3.8333333333333335</v>
      </c>
      <c r="BM30" s="56">
        <v>75</v>
      </c>
      <c r="BN30" s="56">
        <v>3</v>
      </c>
      <c r="BO30" s="56">
        <v>0</v>
      </c>
      <c r="BP30" s="56">
        <v>199</v>
      </c>
      <c r="BQ30" s="56">
        <v>3854</v>
      </c>
      <c r="BR30" s="56">
        <v>14</v>
      </c>
      <c r="BS30" s="56">
        <v>2</v>
      </c>
      <c r="BT30" s="58">
        <v>30</v>
      </c>
      <c r="BU30" s="55">
        <v>35</v>
      </c>
      <c r="BV30" s="56">
        <v>1406.9</v>
      </c>
      <c r="BW30" s="56">
        <v>0</v>
      </c>
      <c r="BX30" s="56">
        <v>11</v>
      </c>
      <c r="BY30" s="56">
        <v>5</v>
      </c>
      <c r="BZ30" s="56">
        <v>2</v>
      </c>
      <c r="CA30" s="56">
        <v>7</v>
      </c>
      <c r="CB30" s="56">
        <v>161.6</v>
      </c>
      <c r="CC30" s="56">
        <v>4.5999999999999996</v>
      </c>
      <c r="CD30" s="56">
        <v>0</v>
      </c>
      <c r="CE30" s="56">
        <v>301</v>
      </c>
      <c r="CF30" s="56">
        <v>2868</v>
      </c>
      <c r="CG30" s="56">
        <v>32</v>
      </c>
      <c r="CH30" s="56">
        <v>0</v>
      </c>
      <c r="CI30" s="58">
        <v>16.5</v>
      </c>
      <c r="CJ30" s="55">
        <v>132</v>
      </c>
      <c r="CK30" s="56">
        <v>2078.3999999999996</v>
      </c>
      <c r="CL30" s="56">
        <v>1</v>
      </c>
      <c r="CM30" s="56">
        <v>21.6</v>
      </c>
      <c r="CN30" s="56">
        <v>9</v>
      </c>
      <c r="CO30" s="56">
        <v>2</v>
      </c>
      <c r="CP30" s="57">
        <v>14.666666666666666</v>
      </c>
      <c r="CQ30" s="56">
        <v>45.9</v>
      </c>
      <c r="CR30" s="57">
        <v>1.78</v>
      </c>
      <c r="CS30" s="56">
        <v>86.4</v>
      </c>
      <c r="CT30" s="56">
        <v>263</v>
      </c>
      <c r="CU30" s="56">
        <v>3096</v>
      </c>
      <c r="CV30" s="56">
        <v>22</v>
      </c>
      <c r="CW30" s="56">
        <v>2</v>
      </c>
      <c r="CX30" s="58">
        <v>21.6</v>
      </c>
      <c r="CY30" s="55">
        <v>1326</v>
      </c>
      <c r="CZ30" s="56">
        <v>2347</v>
      </c>
      <c r="DA30" s="56">
        <v>14</v>
      </c>
      <c r="DB30" s="56">
        <v>27.599999999999998</v>
      </c>
      <c r="DC30" s="56">
        <v>232</v>
      </c>
      <c r="DD30" s="56">
        <v>52</v>
      </c>
      <c r="DE30" s="57">
        <v>5.7155172413793105</v>
      </c>
      <c r="DF30" s="56">
        <v>77.099999999999994</v>
      </c>
      <c r="DG30" s="57">
        <v>3.34</v>
      </c>
      <c r="DH30" s="57">
        <v>43.1</v>
      </c>
      <c r="DI30" s="56">
        <v>337</v>
      </c>
      <c r="DJ30" s="56">
        <v>3666.5999999999995</v>
      </c>
      <c r="DK30" s="56">
        <v>41</v>
      </c>
      <c r="DL30" s="56">
        <v>4</v>
      </c>
      <c r="DM30" s="58">
        <v>24</v>
      </c>
    </row>
    <row r="31" spans="1:117" ht="15.75" customHeight="1" x14ac:dyDescent="0.2">
      <c r="A31" s="33">
        <v>29</v>
      </c>
      <c r="B31" s="34" t="s">
        <v>539</v>
      </c>
      <c r="C31" s="116">
        <v>4.8888888888888893</v>
      </c>
      <c r="D31" s="117" t="s">
        <v>540</v>
      </c>
      <c r="E31" s="37">
        <v>11</v>
      </c>
      <c r="F31" s="180">
        <v>36683</v>
      </c>
      <c r="G31" s="119">
        <v>24.904109589041095</v>
      </c>
      <c r="H31" s="39" t="s">
        <v>443</v>
      </c>
      <c r="I31" s="119">
        <v>24.906849315068492</v>
      </c>
      <c r="J31" s="120">
        <v>72</v>
      </c>
      <c r="K31" s="120">
        <v>215</v>
      </c>
      <c r="L31" s="120">
        <v>4.46</v>
      </c>
      <c r="M31" s="40">
        <v>0</v>
      </c>
      <c r="N31" s="121">
        <v>0.1460624725032996</v>
      </c>
      <c r="O31" s="122">
        <v>0.10012285012285012</v>
      </c>
      <c r="P31" s="122">
        <v>0.15006540833489068</v>
      </c>
      <c r="Q31" s="122">
        <v>0.30576967998131277</v>
      </c>
      <c r="R31" s="122">
        <v>0.35411585365853659</v>
      </c>
      <c r="S31" s="42">
        <v>0.35411585365853659</v>
      </c>
      <c r="T31" s="42">
        <v>0.19476371951219515</v>
      </c>
      <c r="U31" s="42">
        <v>8.0032336297493942E-2</v>
      </c>
      <c r="V31" s="42">
        <v>0.18371742407925909</v>
      </c>
      <c r="W31" s="42">
        <v>0.18371742407925909</v>
      </c>
      <c r="X31" s="43">
        <v>0.1010445832435925</v>
      </c>
      <c r="Y31" s="44">
        <v>22.263013698630136</v>
      </c>
      <c r="Z31" s="163">
        <v>108.67484282052182</v>
      </c>
      <c r="AA31" s="45">
        <v>29.15605709876543</v>
      </c>
      <c r="AB31" s="45">
        <v>0.24431818181818182</v>
      </c>
      <c r="AC31" s="45">
        <v>6.3125</v>
      </c>
      <c r="AD31" s="45">
        <v>105</v>
      </c>
      <c r="AE31" s="45">
        <v>3.98</v>
      </c>
      <c r="AF31" s="46">
        <v>50</v>
      </c>
      <c r="AG31" s="123">
        <v>3</v>
      </c>
      <c r="AH31" s="49">
        <v>9</v>
      </c>
      <c r="AI31" s="49">
        <v>1</v>
      </c>
      <c r="AJ31" s="49">
        <v>9</v>
      </c>
      <c r="AK31" s="49">
        <v>6</v>
      </c>
      <c r="AL31" s="49">
        <v>4</v>
      </c>
      <c r="AM31" s="49">
        <v>4</v>
      </c>
      <c r="AN31" s="49">
        <v>4</v>
      </c>
      <c r="AO31" s="49">
        <v>0</v>
      </c>
      <c r="AP31" s="50">
        <v>0</v>
      </c>
      <c r="AQ31" s="55">
        <v>327</v>
      </c>
      <c r="AR31" s="56">
        <v>1132</v>
      </c>
      <c r="AS31" s="56">
        <v>4</v>
      </c>
      <c r="AT31" s="56">
        <v>12</v>
      </c>
      <c r="AU31" s="56">
        <v>56</v>
      </c>
      <c r="AV31" s="56">
        <v>6</v>
      </c>
      <c r="AW31" s="56">
        <v>5.8392857142857144</v>
      </c>
      <c r="AX31" s="56">
        <v>40.1</v>
      </c>
      <c r="AY31" s="56">
        <v>3.71</v>
      </c>
      <c r="AZ31" s="56">
        <v>33.299999999999997</v>
      </c>
      <c r="BA31" s="56">
        <v>5</v>
      </c>
      <c r="BB31" s="56">
        <v>1141</v>
      </c>
      <c r="BC31" s="56">
        <v>1</v>
      </c>
      <c r="BD31" s="56">
        <v>0</v>
      </c>
      <c r="BE31" s="58">
        <v>10</v>
      </c>
      <c r="BF31" s="55">
        <v>237</v>
      </c>
      <c r="BG31" s="56">
        <v>2109</v>
      </c>
      <c r="BH31" s="56">
        <v>3</v>
      </c>
      <c r="BI31" s="56">
        <v>19</v>
      </c>
      <c r="BJ31" s="56">
        <v>56</v>
      </c>
      <c r="BK31" s="56">
        <v>8</v>
      </c>
      <c r="BL31" s="56">
        <v>4.2321428571428568</v>
      </c>
      <c r="BM31" s="56">
        <v>50.9</v>
      </c>
      <c r="BN31" s="56">
        <v>3.18</v>
      </c>
      <c r="BO31" s="56">
        <v>27</v>
      </c>
      <c r="BP31" s="56">
        <v>252</v>
      </c>
      <c r="BQ31" s="56">
        <v>2775</v>
      </c>
      <c r="BR31" s="56">
        <v>19</v>
      </c>
      <c r="BS31" s="56">
        <v>1</v>
      </c>
      <c r="BT31" s="58">
        <v>19</v>
      </c>
      <c r="BU31" s="55">
        <v>469</v>
      </c>
      <c r="BV31" s="56">
        <v>2106</v>
      </c>
      <c r="BW31" s="56">
        <v>4</v>
      </c>
      <c r="BX31" s="56">
        <v>24</v>
      </c>
      <c r="BY31" s="56">
        <v>62</v>
      </c>
      <c r="BZ31" s="56">
        <v>15</v>
      </c>
      <c r="CA31" s="56">
        <v>7.564516129032258</v>
      </c>
      <c r="CB31" s="56">
        <v>83</v>
      </c>
      <c r="CC31" s="56">
        <v>4.24</v>
      </c>
      <c r="CD31" s="56">
        <v>52.7</v>
      </c>
      <c r="CE31" s="56">
        <v>334</v>
      </c>
      <c r="CF31" s="56">
        <v>3245</v>
      </c>
      <c r="CG31" s="56">
        <v>26</v>
      </c>
      <c r="CH31" s="56">
        <v>1</v>
      </c>
      <c r="CI31" s="58">
        <v>23</v>
      </c>
      <c r="CJ31" s="55">
        <v>1111</v>
      </c>
      <c r="CK31" s="56">
        <v>1807</v>
      </c>
      <c r="CL31" s="56">
        <v>13</v>
      </c>
      <c r="CM31" s="56">
        <v>15</v>
      </c>
      <c r="CN31" s="56">
        <v>176</v>
      </c>
      <c r="CO31" s="56">
        <v>43</v>
      </c>
      <c r="CP31" s="57">
        <v>6.3125</v>
      </c>
      <c r="CQ31" s="56">
        <v>105</v>
      </c>
      <c r="CR31" s="57">
        <v>3.98</v>
      </c>
      <c r="CS31" s="56">
        <v>50</v>
      </c>
      <c r="CT31" s="56">
        <v>198</v>
      </c>
      <c r="CU31" s="56">
        <v>2474</v>
      </c>
      <c r="CV31" s="56">
        <v>21</v>
      </c>
      <c r="CW31" s="56">
        <v>2</v>
      </c>
      <c r="CX31" s="58">
        <v>15</v>
      </c>
      <c r="CY31" s="55">
        <v>1470</v>
      </c>
      <c r="CZ31" s="56">
        <v>1917</v>
      </c>
      <c r="DA31" s="56">
        <v>17</v>
      </c>
      <c r="DB31" s="56">
        <v>21</v>
      </c>
      <c r="DC31" s="56">
        <v>284</v>
      </c>
      <c r="DD31" s="56">
        <v>60</v>
      </c>
      <c r="DE31" s="57">
        <v>5.176056338028169</v>
      </c>
      <c r="DF31" s="56">
        <v>72.599999999999994</v>
      </c>
      <c r="DG31" s="57">
        <v>3.29</v>
      </c>
      <c r="DH31" s="57">
        <v>37.1</v>
      </c>
      <c r="DI31" s="56">
        <v>853</v>
      </c>
      <c r="DJ31" s="56">
        <v>4643</v>
      </c>
      <c r="DK31" s="56">
        <v>65</v>
      </c>
      <c r="DL31" s="56">
        <v>6</v>
      </c>
      <c r="DM31" s="58">
        <v>39</v>
      </c>
    </row>
    <row r="32" spans="1:117" ht="15.75" customHeight="1" x14ac:dyDescent="0.2">
      <c r="A32" s="33">
        <v>30</v>
      </c>
      <c r="B32" s="34" t="s">
        <v>327</v>
      </c>
      <c r="C32" s="116">
        <v>4.6388888888888893</v>
      </c>
      <c r="D32" s="117" t="s">
        <v>479</v>
      </c>
      <c r="E32" s="37">
        <v>3</v>
      </c>
      <c r="F32" s="180">
        <v>37277</v>
      </c>
      <c r="G32" s="119">
        <v>23.276712328767122</v>
      </c>
      <c r="H32" s="39" t="s">
        <v>395</v>
      </c>
      <c r="I32" s="119">
        <v>23.279452054794522</v>
      </c>
      <c r="J32" s="120">
        <v>69</v>
      </c>
      <c r="K32" s="120">
        <v>208</v>
      </c>
      <c r="L32" s="120">
        <v>4.57</v>
      </c>
      <c r="M32" s="40">
        <v>0</v>
      </c>
      <c r="N32" s="121">
        <v>0</v>
      </c>
      <c r="O32" s="122">
        <v>8.2039911308203997E-2</v>
      </c>
      <c r="P32" s="122">
        <v>9.6401718582169713E-2</v>
      </c>
      <c r="Q32" s="122">
        <v>0.21494230393115588</v>
      </c>
      <c r="R32" s="122">
        <v>0.24772096710265556</v>
      </c>
      <c r="S32" s="42">
        <v>0.24772096710265556</v>
      </c>
      <c r="T32" s="42">
        <v>0.22294887039239</v>
      </c>
      <c r="U32" s="42">
        <v>1.9537480063795853E-2</v>
      </c>
      <c r="V32" s="42">
        <v>3.6305956996827635E-2</v>
      </c>
      <c r="W32" s="42">
        <v>3.6305956996827635E-2</v>
      </c>
      <c r="X32" s="43">
        <v>3.2675361297144871E-2</v>
      </c>
      <c r="Y32" s="44">
        <v>21.632876712328766</v>
      </c>
      <c r="Z32" s="163">
        <v>95.373677827473855</v>
      </c>
      <c r="AA32" s="45">
        <v>30.712875446334802</v>
      </c>
      <c r="AB32" s="45">
        <v>0.40196078431372551</v>
      </c>
      <c r="AC32" s="45">
        <v>5.6225490196078427</v>
      </c>
      <c r="AD32" s="45">
        <v>163.80000000000001</v>
      </c>
      <c r="AE32" s="45">
        <v>4.12</v>
      </c>
      <c r="AF32" s="46">
        <v>45.9</v>
      </c>
      <c r="AG32" s="123">
        <v>4</v>
      </c>
      <c r="AH32" s="49">
        <v>3</v>
      </c>
      <c r="AI32" s="49">
        <v>2</v>
      </c>
      <c r="AJ32" s="49">
        <v>3</v>
      </c>
      <c r="AK32" s="49">
        <v>10</v>
      </c>
      <c r="AL32" s="49">
        <v>1</v>
      </c>
      <c r="AM32" s="49">
        <v>8</v>
      </c>
      <c r="AN32" s="49">
        <v>5</v>
      </c>
      <c r="AO32" s="49">
        <v>0</v>
      </c>
      <c r="AP32" s="50">
        <v>0</v>
      </c>
      <c r="AQ32" s="181"/>
      <c r="AR32" s="182">
        <v>1</v>
      </c>
      <c r="AS32" s="182"/>
      <c r="AT32" s="182"/>
      <c r="AU32" s="182"/>
      <c r="AV32" s="182"/>
      <c r="AW32" s="182"/>
      <c r="AX32" s="182"/>
      <c r="AY32" s="182"/>
      <c r="AZ32" s="182"/>
      <c r="BA32" s="182"/>
      <c r="BB32" s="182"/>
      <c r="BC32" s="182"/>
      <c r="BD32" s="182"/>
      <c r="BE32" s="183"/>
      <c r="BF32" s="181">
        <v>323</v>
      </c>
      <c r="BG32" s="182">
        <v>1259.5</v>
      </c>
      <c r="BH32" s="182">
        <v>2</v>
      </c>
      <c r="BI32" s="182">
        <v>7.6999999999999993</v>
      </c>
      <c r="BJ32" s="182">
        <v>79</v>
      </c>
      <c r="BK32" s="182">
        <v>24</v>
      </c>
      <c r="BL32" s="182">
        <v>4.0886075949367084</v>
      </c>
      <c r="BM32" s="182">
        <v>84.4</v>
      </c>
      <c r="BN32" s="182">
        <v>2.85</v>
      </c>
      <c r="BO32" s="182">
        <v>15.2</v>
      </c>
      <c r="BP32" s="182">
        <v>10</v>
      </c>
      <c r="BQ32" s="182">
        <v>2799.5</v>
      </c>
      <c r="BR32" s="182">
        <v>2</v>
      </c>
      <c r="BS32" s="182">
        <v>0</v>
      </c>
      <c r="BT32" s="183">
        <v>27.5</v>
      </c>
      <c r="BU32" s="181">
        <v>357</v>
      </c>
      <c r="BV32" s="182">
        <v>1297</v>
      </c>
      <c r="BW32" s="182">
        <v>5</v>
      </c>
      <c r="BX32" s="182">
        <v>15</v>
      </c>
      <c r="BY32" s="182">
        <v>81</v>
      </c>
      <c r="BZ32" s="182">
        <v>11</v>
      </c>
      <c r="CA32" s="182">
        <v>4.4074074074074074</v>
      </c>
      <c r="CB32" s="182">
        <v>30.3</v>
      </c>
      <c r="CC32" s="182">
        <v>2.2799999999999998</v>
      </c>
      <c r="CD32" s="182">
        <v>37.299999999999997</v>
      </c>
      <c r="CE32" s="182">
        <v>2</v>
      </c>
      <c r="CF32" s="182">
        <v>2427</v>
      </c>
      <c r="CG32" s="182">
        <v>2</v>
      </c>
      <c r="CH32" s="182">
        <v>0</v>
      </c>
      <c r="CI32" s="183">
        <v>17</v>
      </c>
      <c r="CJ32" s="181">
        <v>1050</v>
      </c>
      <c r="CK32" s="182">
        <v>2605</v>
      </c>
      <c r="CL32" s="182">
        <v>5</v>
      </c>
      <c r="CM32" s="182">
        <v>14</v>
      </c>
      <c r="CN32" s="182">
        <v>192</v>
      </c>
      <c r="CO32" s="182">
        <v>53</v>
      </c>
      <c r="CP32" s="184">
        <v>5.46875</v>
      </c>
      <c r="CQ32" s="182">
        <v>92.7</v>
      </c>
      <c r="CR32" s="184">
        <v>3.32</v>
      </c>
      <c r="CS32" s="182">
        <v>35.700000000000003</v>
      </c>
      <c r="CT32" s="182">
        <v>49</v>
      </c>
      <c r="CU32" s="182">
        <v>2508</v>
      </c>
      <c r="CV32" s="182">
        <v>12</v>
      </c>
      <c r="CW32" s="182">
        <v>0</v>
      </c>
      <c r="CX32" s="183">
        <v>21</v>
      </c>
      <c r="CY32" s="181">
        <v>1147</v>
      </c>
      <c r="CZ32" s="182">
        <v>2209</v>
      </c>
      <c r="DA32" s="182">
        <v>4</v>
      </c>
      <c r="DB32" s="182">
        <v>19</v>
      </c>
      <c r="DC32" s="182">
        <v>204</v>
      </c>
      <c r="DD32" s="182">
        <v>82</v>
      </c>
      <c r="DE32" s="184">
        <v>5.6225490196078427</v>
      </c>
      <c r="DF32" s="182">
        <v>163.80000000000001</v>
      </c>
      <c r="DG32" s="184">
        <v>4.12</v>
      </c>
      <c r="DH32" s="184">
        <v>45.9</v>
      </c>
      <c r="DI32" s="182">
        <v>103</v>
      </c>
      <c r="DJ32" s="182">
        <v>2837</v>
      </c>
      <c r="DK32" s="182">
        <v>15</v>
      </c>
      <c r="DL32" s="182">
        <v>0</v>
      </c>
      <c r="DM32" s="183">
        <v>18</v>
      </c>
    </row>
    <row r="33" spans="1:117" ht="15.75" customHeight="1" x14ac:dyDescent="0.2">
      <c r="A33" s="33">
        <v>31</v>
      </c>
      <c r="B33" s="34" t="s">
        <v>305</v>
      </c>
      <c r="C33" s="116">
        <v>4.3166666666666664</v>
      </c>
      <c r="D33" s="117" t="s">
        <v>445</v>
      </c>
      <c r="E33" s="37">
        <v>2</v>
      </c>
      <c r="F33" s="180">
        <v>37330</v>
      </c>
      <c r="G33" s="119">
        <v>23.13150684931507</v>
      </c>
      <c r="H33" s="39" t="s">
        <v>443</v>
      </c>
      <c r="I33" s="119">
        <v>23.134246575342466</v>
      </c>
      <c r="J33" s="120">
        <v>68</v>
      </c>
      <c r="K33" s="120">
        <v>211</v>
      </c>
      <c r="L33" s="120">
        <v>4.5999999999999996</v>
      </c>
      <c r="M33" s="40">
        <v>233</v>
      </c>
      <c r="N33" s="121">
        <v>0</v>
      </c>
      <c r="O33" s="122">
        <v>8.6287586287586288E-2</v>
      </c>
      <c r="P33" s="122">
        <v>0.14081173825582771</v>
      </c>
      <c r="Q33" s="122">
        <v>0.33688388685122844</v>
      </c>
      <c r="R33" s="122">
        <v>0.32163812148134063</v>
      </c>
      <c r="S33" s="42">
        <v>0.32926100416628457</v>
      </c>
      <c r="T33" s="42">
        <v>0.32926100416628457</v>
      </c>
      <c r="U33" s="42">
        <v>4.363636363636364E-2</v>
      </c>
      <c r="V33" s="42">
        <v>3.2874550714473566E-2</v>
      </c>
      <c r="W33" s="42">
        <v>3.8255457175418603E-2</v>
      </c>
      <c r="X33" s="43">
        <v>3.8255457175418603E-2</v>
      </c>
      <c r="Y33" s="44">
        <v>21.487671232876714</v>
      </c>
      <c r="Z33" s="163">
        <v>94.249949078226592</v>
      </c>
      <c r="AA33" s="45">
        <v>32.078935986159166</v>
      </c>
      <c r="AB33" s="45">
        <v>0.30165289256198347</v>
      </c>
      <c r="AC33" s="45">
        <v>5.2190082644628095</v>
      </c>
      <c r="AD33" s="45">
        <v>113.6</v>
      </c>
      <c r="AE33" s="45">
        <v>3.64</v>
      </c>
      <c r="AF33" s="46">
        <v>36.9</v>
      </c>
      <c r="AG33" s="123">
        <v>8</v>
      </c>
      <c r="AH33" s="49">
        <v>4</v>
      </c>
      <c r="AI33" s="49">
        <v>2</v>
      </c>
      <c r="AJ33" s="49">
        <v>2</v>
      </c>
      <c r="AK33" s="49">
        <v>8</v>
      </c>
      <c r="AL33" s="49">
        <v>0</v>
      </c>
      <c r="AM33" s="49">
        <v>5</v>
      </c>
      <c r="AN33" s="49">
        <v>2</v>
      </c>
      <c r="AO33" s="49">
        <v>1</v>
      </c>
      <c r="AP33" s="50">
        <v>0</v>
      </c>
      <c r="AQ33" s="181"/>
      <c r="AR33" s="182">
        <v>1</v>
      </c>
      <c r="AS33" s="182"/>
      <c r="AT33" s="182"/>
      <c r="AU33" s="182"/>
      <c r="AV33" s="182"/>
      <c r="AW33" s="182"/>
      <c r="AX33" s="182"/>
      <c r="AY33" s="182"/>
      <c r="AZ33" s="182"/>
      <c r="BA33" s="182"/>
      <c r="BB33" s="182">
        <v>1</v>
      </c>
      <c r="BC33" s="182"/>
      <c r="BD33" s="182"/>
      <c r="BE33" s="183"/>
      <c r="BF33" s="181">
        <v>238</v>
      </c>
      <c r="BG33" s="182">
        <v>1524.6</v>
      </c>
      <c r="BH33" s="182">
        <v>4</v>
      </c>
      <c r="BI33" s="182"/>
      <c r="BJ33" s="182">
        <v>63</v>
      </c>
      <c r="BK33" s="182">
        <v>9</v>
      </c>
      <c r="BL33" s="182"/>
      <c r="BM33" s="182">
        <v>47.5</v>
      </c>
      <c r="BN33" s="182">
        <v>2.81</v>
      </c>
      <c r="BO33" s="182">
        <v>8.4</v>
      </c>
      <c r="BP33" s="182">
        <v>57</v>
      </c>
      <c r="BQ33" s="182">
        <v>1894.1999999999998</v>
      </c>
      <c r="BR33" s="182">
        <v>8</v>
      </c>
      <c r="BS33" s="182">
        <v>0</v>
      </c>
      <c r="BT33" s="183"/>
      <c r="BU33" s="181">
        <v>445</v>
      </c>
      <c r="BV33" s="182">
        <v>1533.6</v>
      </c>
      <c r="BW33" s="182">
        <v>2</v>
      </c>
      <c r="BX33" s="182"/>
      <c r="BY33" s="182">
        <v>109</v>
      </c>
      <c r="BZ33" s="182">
        <v>25</v>
      </c>
      <c r="CA33" s="182"/>
      <c r="CB33" s="182">
        <v>63.9</v>
      </c>
      <c r="CC33" s="182">
        <v>2.83</v>
      </c>
      <c r="CD33" s="182">
        <v>16.899999999999999</v>
      </c>
      <c r="CE33" s="182">
        <v>31</v>
      </c>
      <c r="CF33" s="182">
        <v>1846.8000000000002</v>
      </c>
      <c r="CG33" s="182">
        <v>6</v>
      </c>
      <c r="CH33" s="182">
        <v>0</v>
      </c>
      <c r="CI33" s="183"/>
      <c r="CJ33" s="181">
        <v>1263</v>
      </c>
      <c r="CK33" s="182">
        <v>2193.1</v>
      </c>
      <c r="CL33" s="182">
        <v>8</v>
      </c>
      <c r="CM33" s="182"/>
      <c r="CN33" s="182">
        <v>242</v>
      </c>
      <c r="CO33" s="182">
        <v>73</v>
      </c>
      <c r="CP33" s="184">
        <v>5.2190082644628095</v>
      </c>
      <c r="CQ33" s="182">
        <v>113.6</v>
      </c>
      <c r="CR33" s="184">
        <v>3.64</v>
      </c>
      <c r="CS33" s="182">
        <v>30.6</v>
      </c>
      <c r="CT33" s="182">
        <v>78</v>
      </c>
      <c r="CU33" s="182">
        <v>1787.5</v>
      </c>
      <c r="CV33" s="182">
        <v>8</v>
      </c>
      <c r="CW33" s="182">
        <v>0</v>
      </c>
      <c r="CX33" s="183"/>
      <c r="CY33" s="181">
        <v>1279</v>
      </c>
      <c r="CZ33" s="182">
        <v>1928.3000000000002</v>
      </c>
      <c r="DA33" s="182">
        <v>13</v>
      </c>
      <c r="DB33" s="182">
        <v>22</v>
      </c>
      <c r="DC33" s="182">
        <v>256</v>
      </c>
      <c r="DD33" s="182">
        <v>66</v>
      </c>
      <c r="DE33" s="184">
        <v>4.99609375</v>
      </c>
      <c r="DF33" s="182">
        <v>84.8</v>
      </c>
      <c r="DG33" s="184">
        <v>3.37</v>
      </c>
      <c r="DH33" s="184">
        <v>36.9</v>
      </c>
      <c r="DI33" s="182">
        <v>75</v>
      </c>
      <c r="DJ33" s="182">
        <v>2281.4</v>
      </c>
      <c r="DK33" s="182">
        <v>14</v>
      </c>
      <c r="DL33" s="182">
        <v>1</v>
      </c>
      <c r="DM33" s="183">
        <v>15.399999999999999</v>
      </c>
    </row>
    <row r="34" spans="1:117" ht="15.75" customHeight="1" x14ac:dyDescent="0.2">
      <c r="A34" s="33">
        <v>32</v>
      </c>
      <c r="B34" s="34" t="s">
        <v>338</v>
      </c>
      <c r="C34" s="116">
        <v>4.0555555555555554</v>
      </c>
      <c r="D34" s="117" t="s">
        <v>541</v>
      </c>
      <c r="E34" s="37">
        <v>11</v>
      </c>
      <c r="F34" s="180">
        <v>36683</v>
      </c>
      <c r="G34" s="119">
        <v>24.904109589041095</v>
      </c>
      <c r="H34" s="39" t="s">
        <v>395</v>
      </c>
      <c r="I34" s="119">
        <v>24.906849315068492</v>
      </c>
      <c r="J34" s="120">
        <v>71</v>
      </c>
      <c r="K34" s="120">
        <v>193</v>
      </c>
      <c r="L34" s="120">
        <v>4.45</v>
      </c>
      <c r="M34" s="40">
        <v>0</v>
      </c>
      <c r="N34" s="121">
        <v>0</v>
      </c>
      <c r="O34" s="122">
        <v>2.5773195876288658E-2</v>
      </c>
      <c r="P34" s="122">
        <v>0.12965750846819721</v>
      </c>
      <c r="Q34" s="122">
        <v>0.23231571109456442</v>
      </c>
      <c r="R34" s="122">
        <v>0.2369186046511628</v>
      </c>
      <c r="S34" s="42">
        <v>0.2369186046511628</v>
      </c>
      <c r="T34" s="42">
        <v>0.13030523255813956</v>
      </c>
      <c r="U34" s="42">
        <v>9.4557616296746735E-2</v>
      </c>
      <c r="V34" s="42">
        <v>0.10648978128361419</v>
      </c>
      <c r="W34" s="42">
        <v>0.10648978128361419</v>
      </c>
      <c r="X34" s="43">
        <v>5.8569379705987808E-2</v>
      </c>
      <c r="Y34" s="44">
        <v>23.260273972602739</v>
      </c>
      <c r="Z34" s="163">
        <v>98.434482121861066</v>
      </c>
      <c r="AA34" s="45">
        <v>26.91509621106923</v>
      </c>
      <c r="AB34" s="45">
        <v>0.24812030075187969</v>
      </c>
      <c r="AC34" s="45">
        <v>6.8897058823529411</v>
      </c>
      <c r="AD34" s="45">
        <v>95.6</v>
      </c>
      <c r="AE34" s="45">
        <v>4.22</v>
      </c>
      <c r="AF34" s="46">
        <v>43.4</v>
      </c>
      <c r="AG34" s="123">
        <v>1</v>
      </c>
      <c r="AH34" s="49">
        <v>6</v>
      </c>
      <c r="AI34" s="49">
        <v>0</v>
      </c>
      <c r="AJ34" s="49">
        <v>4</v>
      </c>
      <c r="AK34" s="49">
        <v>6</v>
      </c>
      <c r="AL34" s="49">
        <v>6</v>
      </c>
      <c r="AM34" s="49">
        <v>4</v>
      </c>
      <c r="AN34" s="49">
        <v>6</v>
      </c>
      <c r="AO34" s="49">
        <v>0</v>
      </c>
      <c r="AP34" s="50">
        <v>0</v>
      </c>
      <c r="AQ34" s="181"/>
      <c r="AR34" s="182">
        <v>1</v>
      </c>
      <c r="AS34" s="182"/>
      <c r="AT34" s="182"/>
      <c r="AU34" s="182"/>
      <c r="AV34" s="182"/>
      <c r="AW34" s="182"/>
      <c r="AX34" s="182"/>
      <c r="AY34" s="182"/>
      <c r="AZ34" s="182"/>
      <c r="BA34" s="182"/>
      <c r="BB34" s="182"/>
      <c r="BC34" s="182"/>
      <c r="BD34" s="182"/>
      <c r="BE34" s="183"/>
      <c r="BF34" s="181">
        <v>80</v>
      </c>
      <c r="BG34" s="182">
        <v>1317</v>
      </c>
      <c r="BH34" s="182">
        <v>0</v>
      </c>
      <c r="BI34" s="182">
        <v>13</v>
      </c>
      <c r="BJ34" s="182">
        <v>23</v>
      </c>
      <c r="BK34" s="182">
        <v>2</v>
      </c>
      <c r="BL34" s="182">
        <v>3.4782608695652173</v>
      </c>
      <c r="BM34" s="182">
        <v>19.100000000000001</v>
      </c>
      <c r="BN34" s="182">
        <v>2.39</v>
      </c>
      <c r="BO34" s="182">
        <v>0</v>
      </c>
      <c r="BP34" s="182">
        <v>5</v>
      </c>
      <c r="BQ34" s="182">
        <v>1981</v>
      </c>
      <c r="BR34" s="182">
        <v>2</v>
      </c>
      <c r="BS34" s="182">
        <v>0</v>
      </c>
      <c r="BT34" s="183">
        <v>12</v>
      </c>
      <c r="BU34" s="181">
        <v>478</v>
      </c>
      <c r="BV34" s="182">
        <v>1864</v>
      </c>
      <c r="BW34" s="182">
        <v>2</v>
      </c>
      <c r="BX34" s="182">
        <v>15</v>
      </c>
      <c r="BY34" s="182">
        <v>72</v>
      </c>
      <c r="BZ34" s="182">
        <v>15</v>
      </c>
      <c r="CA34" s="182">
        <v>6.6388888888888893</v>
      </c>
      <c r="CB34" s="182">
        <v>87.3</v>
      </c>
      <c r="CC34" s="182">
        <v>4.32</v>
      </c>
      <c r="CD34" s="182">
        <v>48.7</v>
      </c>
      <c r="CE34" s="182">
        <v>211</v>
      </c>
      <c r="CF34" s="182">
        <v>3450</v>
      </c>
      <c r="CG34" s="182">
        <v>22</v>
      </c>
      <c r="CH34" s="182">
        <v>3</v>
      </c>
      <c r="CI34" s="183">
        <v>33</v>
      </c>
      <c r="CJ34" s="181">
        <v>937</v>
      </c>
      <c r="CK34" s="182">
        <v>2083</v>
      </c>
      <c r="CL34" s="182">
        <v>15</v>
      </c>
      <c r="CM34" s="182">
        <v>25</v>
      </c>
      <c r="CN34" s="182">
        <v>136</v>
      </c>
      <c r="CO34" s="182">
        <v>30</v>
      </c>
      <c r="CP34" s="184">
        <v>6.8897058823529411</v>
      </c>
      <c r="CQ34" s="182">
        <v>78</v>
      </c>
      <c r="CR34" s="184">
        <v>3.78</v>
      </c>
      <c r="CS34" s="182">
        <v>43.4</v>
      </c>
      <c r="CT34" s="182">
        <v>311</v>
      </c>
      <c r="CU34" s="182">
        <v>3289</v>
      </c>
      <c r="CV34" s="182">
        <v>24</v>
      </c>
      <c r="CW34" s="182">
        <v>3</v>
      </c>
      <c r="CX34" s="183">
        <v>27</v>
      </c>
      <c r="CY34" s="181">
        <v>844</v>
      </c>
      <c r="CZ34" s="182">
        <v>2027</v>
      </c>
      <c r="DA34" s="182">
        <v>6</v>
      </c>
      <c r="DB34" s="182">
        <v>22</v>
      </c>
      <c r="DC34" s="182">
        <v>133</v>
      </c>
      <c r="DD34" s="182">
        <v>33</v>
      </c>
      <c r="DE34" s="184">
        <v>6.3458646616541357</v>
      </c>
      <c r="DF34" s="182">
        <v>95.6</v>
      </c>
      <c r="DG34" s="184">
        <v>4.22</v>
      </c>
      <c r="DH34" s="184">
        <v>41.6</v>
      </c>
      <c r="DI34" s="182">
        <v>297</v>
      </c>
      <c r="DJ34" s="182">
        <v>2789</v>
      </c>
      <c r="DK34" s="182">
        <v>17</v>
      </c>
      <c r="DL34" s="182">
        <v>5</v>
      </c>
      <c r="DM34" s="183">
        <v>29</v>
      </c>
    </row>
    <row r="35" spans="1:117" ht="15.75" customHeight="1" x14ac:dyDescent="0.2">
      <c r="A35" s="33">
        <v>33</v>
      </c>
      <c r="B35" s="34" t="s">
        <v>344</v>
      </c>
      <c r="C35" s="116">
        <v>3.8833333333333329</v>
      </c>
      <c r="D35" s="117" t="s">
        <v>446</v>
      </c>
      <c r="E35" s="37">
        <v>1</v>
      </c>
      <c r="F35" s="180">
        <v>37146</v>
      </c>
      <c r="G35" s="119">
        <v>23.635616438356163</v>
      </c>
      <c r="H35" s="39" t="s">
        <v>443</v>
      </c>
      <c r="I35" s="119">
        <v>23.638356164383563</v>
      </c>
      <c r="J35" s="120">
        <v>73</v>
      </c>
      <c r="K35" s="120">
        <v>229</v>
      </c>
      <c r="L35" s="120">
        <v>4.55</v>
      </c>
      <c r="M35" s="40">
        <v>0</v>
      </c>
      <c r="N35" s="121">
        <v>0</v>
      </c>
      <c r="O35" s="122">
        <v>4.5016077170418008E-2</v>
      </c>
      <c r="P35" s="122">
        <v>9.605427602213891E-2</v>
      </c>
      <c r="Q35" s="122">
        <v>0.20454545454545456</v>
      </c>
      <c r="R35" s="122">
        <v>0.20435255712731229</v>
      </c>
      <c r="S35" s="42">
        <v>0.20444900583638342</v>
      </c>
      <c r="T35" s="42">
        <v>0.20444900583638342</v>
      </c>
      <c r="U35" s="42">
        <v>2.6633165829145728E-2</v>
      </c>
      <c r="V35" s="42">
        <v>5.0600655260283948E-2</v>
      </c>
      <c r="W35" s="42">
        <v>5.0600655260283948E-2</v>
      </c>
      <c r="X35" s="43">
        <v>5.0600655260283948E-2</v>
      </c>
      <c r="Y35" s="44">
        <v>21.991780821917807</v>
      </c>
      <c r="Z35" s="163">
        <v>106.8611617584442</v>
      </c>
      <c r="AA35" s="45">
        <v>30.209607806342653</v>
      </c>
      <c r="AB35" s="45">
        <v>0.27516778523489932</v>
      </c>
      <c r="AC35" s="45">
        <v>5.3691275167785237</v>
      </c>
      <c r="AD35" s="45">
        <v>97.3</v>
      </c>
      <c r="AE35" s="45">
        <v>3.5</v>
      </c>
      <c r="AF35" s="46">
        <v>28</v>
      </c>
      <c r="AG35" s="123">
        <v>4</v>
      </c>
      <c r="AH35" s="49">
        <v>5</v>
      </c>
      <c r="AI35" s="49">
        <v>2</v>
      </c>
      <c r="AJ35" s="49">
        <v>8</v>
      </c>
      <c r="AK35" s="49">
        <v>7</v>
      </c>
      <c r="AL35" s="49">
        <v>0</v>
      </c>
      <c r="AM35" s="49">
        <v>4</v>
      </c>
      <c r="AN35" s="49">
        <v>2</v>
      </c>
      <c r="AO35" s="49">
        <v>0</v>
      </c>
      <c r="AP35" s="50">
        <v>0</v>
      </c>
      <c r="AQ35" s="181"/>
      <c r="AR35" s="182">
        <v>1</v>
      </c>
      <c r="AS35" s="182"/>
      <c r="AT35" s="182"/>
      <c r="AU35" s="182"/>
      <c r="AV35" s="182"/>
      <c r="AW35" s="182"/>
      <c r="AX35" s="182"/>
      <c r="AY35" s="182"/>
      <c r="AZ35" s="182"/>
      <c r="BA35" s="182"/>
      <c r="BB35" s="182"/>
      <c r="BC35" s="182"/>
      <c r="BD35" s="182"/>
      <c r="BE35" s="183"/>
      <c r="BF35" s="181">
        <v>28</v>
      </c>
      <c r="BG35" s="182">
        <v>621</v>
      </c>
      <c r="BH35" s="182">
        <v>1</v>
      </c>
      <c r="BI35" s="182">
        <v>8</v>
      </c>
      <c r="BJ35" s="182">
        <v>6</v>
      </c>
      <c r="BK35" s="182">
        <v>4</v>
      </c>
      <c r="BL35" s="182">
        <v>4.666666666666667</v>
      </c>
      <c r="BM35" s="182">
        <v>322</v>
      </c>
      <c r="BN35" s="182">
        <v>4.83</v>
      </c>
      <c r="BO35" s="182">
        <v>0</v>
      </c>
      <c r="BP35" s="182">
        <v>0</v>
      </c>
      <c r="BQ35" s="182">
        <v>1</v>
      </c>
      <c r="BR35" s="182">
        <v>0</v>
      </c>
      <c r="BS35" s="182">
        <v>0</v>
      </c>
      <c r="BT35" s="183">
        <v>0</v>
      </c>
      <c r="BU35" s="181">
        <v>530</v>
      </c>
      <c r="BV35" s="182">
        <v>2611</v>
      </c>
      <c r="BW35" s="182">
        <v>9</v>
      </c>
      <c r="BX35" s="182">
        <v>32</v>
      </c>
      <c r="BY35" s="182">
        <v>79</v>
      </c>
      <c r="BZ35" s="182">
        <v>30</v>
      </c>
      <c r="CA35" s="182">
        <v>6.7088607594936711</v>
      </c>
      <c r="CB35" s="182">
        <v>44</v>
      </c>
      <c r="CC35" s="182">
        <v>4.22</v>
      </c>
      <c r="CD35" s="182">
        <v>46</v>
      </c>
      <c r="CE35" s="182">
        <v>8</v>
      </c>
      <c r="CF35" s="182">
        <v>2990</v>
      </c>
      <c r="CG35" s="182">
        <v>1</v>
      </c>
      <c r="CH35" s="182">
        <v>0</v>
      </c>
      <c r="CI35" s="183">
        <v>26</v>
      </c>
      <c r="CJ35" s="181">
        <v>802</v>
      </c>
      <c r="CK35" s="182">
        <v>2190</v>
      </c>
      <c r="CL35" s="182">
        <v>4</v>
      </c>
      <c r="CM35" s="182">
        <v>18</v>
      </c>
      <c r="CN35" s="182">
        <v>160</v>
      </c>
      <c r="CO35" s="182">
        <v>33</v>
      </c>
      <c r="CP35" s="184">
        <v>5.0125000000000002</v>
      </c>
      <c r="CQ35" s="182">
        <v>73.099999999999994</v>
      </c>
      <c r="CR35" s="184">
        <v>3.34</v>
      </c>
      <c r="CS35" s="182">
        <v>26.9</v>
      </c>
      <c r="CT35" s="182">
        <v>53</v>
      </c>
      <c r="CU35" s="182">
        <v>1990</v>
      </c>
      <c r="CV35" s="182">
        <v>9</v>
      </c>
      <c r="CW35" s="182">
        <v>0</v>
      </c>
      <c r="CX35" s="183">
        <v>14</v>
      </c>
      <c r="CY35" s="181">
        <v>800</v>
      </c>
      <c r="CZ35" s="182">
        <v>1848</v>
      </c>
      <c r="DA35" s="182">
        <v>15</v>
      </c>
      <c r="DB35" s="182">
        <v>26</v>
      </c>
      <c r="DC35" s="182">
        <v>149</v>
      </c>
      <c r="DD35" s="182">
        <v>41</v>
      </c>
      <c r="DE35" s="184">
        <v>5.3691275167785237</v>
      </c>
      <c r="DF35" s="182">
        <v>97.3</v>
      </c>
      <c r="DG35" s="184">
        <v>3.5</v>
      </c>
      <c r="DH35" s="184">
        <v>28</v>
      </c>
      <c r="DI35" s="182">
        <v>139</v>
      </c>
      <c r="DJ35" s="182">
        <v>2747</v>
      </c>
      <c r="DK35" s="182">
        <v>13</v>
      </c>
      <c r="DL35" s="182">
        <v>0</v>
      </c>
      <c r="DM35" s="183">
        <v>12</v>
      </c>
    </row>
    <row r="36" spans="1:117" ht="15.75" customHeight="1" x14ac:dyDescent="0.2">
      <c r="A36" s="33">
        <v>34</v>
      </c>
      <c r="B36" s="34" t="s">
        <v>356</v>
      </c>
      <c r="C36" s="116">
        <v>3.0055555555555551</v>
      </c>
      <c r="D36" s="117" t="s">
        <v>461</v>
      </c>
      <c r="E36" s="37">
        <v>2</v>
      </c>
      <c r="F36" s="180">
        <v>36681</v>
      </c>
      <c r="G36" s="119">
        <v>24.909589041095892</v>
      </c>
      <c r="H36" s="39" t="s">
        <v>443</v>
      </c>
      <c r="I36" s="119">
        <v>24.912328767123288</v>
      </c>
      <c r="J36" s="120">
        <v>68</v>
      </c>
      <c r="K36" s="120">
        <v>185</v>
      </c>
      <c r="L36" s="120">
        <v>4.55</v>
      </c>
      <c r="M36" s="40">
        <v>0</v>
      </c>
      <c r="N36" s="121">
        <v>7.5550345186921969E-2</v>
      </c>
      <c r="O36" s="122">
        <v>0.12703420790435072</v>
      </c>
      <c r="P36" s="122">
        <v>4.1776439593526532E-2</v>
      </c>
      <c r="Q36" s="122">
        <v>0.29750210496772389</v>
      </c>
      <c r="R36" s="122">
        <v>0.18344496651004699</v>
      </c>
      <c r="S36" s="42">
        <v>0.24047353573888544</v>
      </c>
      <c r="T36" s="42">
        <v>0.24047353573888544</v>
      </c>
      <c r="U36" s="42">
        <v>4.592869375681146E-2</v>
      </c>
      <c r="V36" s="42">
        <v>3.2477456824086814E-2</v>
      </c>
      <c r="W36" s="42">
        <v>3.9203075290449141E-2</v>
      </c>
      <c r="X36" s="43">
        <v>3.9203075290449141E-2</v>
      </c>
      <c r="Y36" s="44">
        <v>23.265753424657536</v>
      </c>
      <c r="Z36" s="163">
        <v>86.328886136734397</v>
      </c>
      <c r="AA36" s="45">
        <v>28.126081314878896</v>
      </c>
      <c r="AB36" s="45">
        <v>0.34586466165413532</v>
      </c>
      <c r="AC36" s="45">
        <v>4.9106382978723406</v>
      </c>
      <c r="AD36" s="45">
        <v>109.3</v>
      </c>
      <c r="AE36" s="45">
        <v>3.4</v>
      </c>
      <c r="AF36" s="46">
        <v>43</v>
      </c>
      <c r="AG36" s="123">
        <v>6</v>
      </c>
      <c r="AH36" s="49">
        <v>4</v>
      </c>
      <c r="AI36" s="49">
        <v>0</v>
      </c>
      <c r="AJ36" s="49">
        <v>1</v>
      </c>
      <c r="AK36" s="49">
        <v>9</v>
      </c>
      <c r="AL36" s="49">
        <v>0</v>
      </c>
      <c r="AM36" s="49">
        <v>5</v>
      </c>
      <c r="AN36" s="49">
        <v>1</v>
      </c>
      <c r="AO36" s="49">
        <v>0</v>
      </c>
      <c r="AP36" s="50">
        <v>0</v>
      </c>
      <c r="AQ36" s="181">
        <v>159</v>
      </c>
      <c r="AR36" s="182">
        <v>1281.6000000000001</v>
      </c>
      <c r="AS36" s="182">
        <v>1</v>
      </c>
      <c r="AT36" s="182">
        <v>12.6</v>
      </c>
      <c r="AU36" s="182">
        <v>35</v>
      </c>
      <c r="AV36" s="182">
        <v>3</v>
      </c>
      <c r="AW36" s="182">
        <v>4.5428571428571427</v>
      </c>
      <c r="AX36" s="182">
        <v>24</v>
      </c>
      <c r="AY36" s="182">
        <v>3.11</v>
      </c>
      <c r="AZ36" s="182">
        <v>34.6</v>
      </c>
      <c r="BA36" s="182">
        <v>73</v>
      </c>
      <c r="BB36" s="182">
        <v>1789.2</v>
      </c>
      <c r="BC36" s="182">
        <v>4</v>
      </c>
      <c r="BD36" s="182">
        <v>1</v>
      </c>
      <c r="BE36" s="183">
        <v>14.4</v>
      </c>
      <c r="BF36" s="181">
        <v>110</v>
      </c>
      <c r="BG36" s="182">
        <v>592</v>
      </c>
      <c r="BH36" s="182">
        <v>1</v>
      </c>
      <c r="BI36" s="182">
        <v>4.8</v>
      </c>
      <c r="BJ36" s="182">
        <v>40</v>
      </c>
      <c r="BK36" s="182">
        <v>10</v>
      </c>
      <c r="BL36" s="182">
        <v>2.75</v>
      </c>
      <c r="BM36" s="182">
        <v>61.4</v>
      </c>
      <c r="BN36" s="182">
        <v>2.63</v>
      </c>
      <c r="BO36" s="182">
        <v>36.4</v>
      </c>
      <c r="BP36" s="182">
        <v>43</v>
      </c>
      <c r="BQ36" s="182">
        <v>612.4</v>
      </c>
      <c r="BR36" s="182">
        <v>7</v>
      </c>
      <c r="BS36" s="182">
        <v>0</v>
      </c>
      <c r="BT36" s="183">
        <v>3.6</v>
      </c>
      <c r="BU36" s="181">
        <v>110</v>
      </c>
      <c r="BV36" s="182">
        <v>1488</v>
      </c>
      <c r="BW36" s="182">
        <v>1</v>
      </c>
      <c r="BX36" s="182">
        <v>8</v>
      </c>
      <c r="BY36" s="182">
        <v>82</v>
      </c>
      <c r="BZ36" s="182">
        <v>13</v>
      </c>
      <c r="CA36" s="182">
        <v>1.3414634146341464</v>
      </c>
      <c r="CB36" s="182">
        <v>43.6</v>
      </c>
      <c r="CC36" s="182">
        <v>2.85</v>
      </c>
      <c r="CD36" s="182">
        <v>27.3</v>
      </c>
      <c r="CE36" s="182">
        <v>1</v>
      </c>
      <c r="CF36" s="182">
        <v>1169</v>
      </c>
      <c r="CG36" s="182">
        <v>3</v>
      </c>
      <c r="CH36" s="182">
        <v>0</v>
      </c>
      <c r="CI36" s="183">
        <v>3</v>
      </c>
      <c r="CJ36" s="181">
        <v>1154</v>
      </c>
      <c r="CK36" s="182">
        <v>1706.3999999999999</v>
      </c>
      <c r="CL36" s="182">
        <v>12</v>
      </c>
      <c r="CM36" s="182">
        <v>19.200000000000003</v>
      </c>
      <c r="CN36" s="182">
        <v>235</v>
      </c>
      <c r="CO36" s="182">
        <v>74</v>
      </c>
      <c r="CP36" s="184">
        <v>4.9106382978723406</v>
      </c>
      <c r="CQ36" s="182">
        <v>108.1</v>
      </c>
      <c r="CR36" s="184">
        <v>3.4</v>
      </c>
      <c r="CS36" s="182">
        <v>43</v>
      </c>
      <c r="CT36" s="182">
        <v>118</v>
      </c>
      <c r="CU36" s="182">
        <v>2569.1999999999998</v>
      </c>
      <c r="CV36" s="182">
        <v>20</v>
      </c>
      <c r="CW36" s="182">
        <v>0</v>
      </c>
      <c r="CX36" s="183">
        <v>14.399999999999999</v>
      </c>
      <c r="CY36" s="181">
        <v>649</v>
      </c>
      <c r="CZ36" s="182">
        <v>1384</v>
      </c>
      <c r="DA36" s="182">
        <v>2</v>
      </c>
      <c r="DB36" s="182">
        <v>10.8</v>
      </c>
      <c r="DC36" s="182">
        <v>133</v>
      </c>
      <c r="DD36" s="182">
        <v>46</v>
      </c>
      <c r="DE36" s="184">
        <v>4.8796992481203008</v>
      </c>
      <c r="DF36" s="182">
        <v>109.3</v>
      </c>
      <c r="DG36" s="184">
        <v>3.3</v>
      </c>
      <c r="DH36" s="184">
        <v>31.4</v>
      </c>
      <c r="DI36" s="182">
        <v>85</v>
      </c>
      <c r="DJ36" s="182">
        <v>2617.1999999999998</v>
      </c>
      <c r="DK36" s="182">
        <v>15</v>
      </c>
      <c r="DL36" s="182">
        <v>0</v>
      </c>
      <c r="DM36" s="183">
        <v>13.200000000000001</v>
      </c>
    </row>
    <row r="37" spans="1:117" ht="15.75" customHeight="1" thickBot="1" x14ac:dyDescent="0.25">
      <c r="A37" s="60">
        <v>35</v>
      </c>
      <c r="B37" s="62" t="s">
        <v>542</v>
      </c>
      <c r="C37" s="132">
        <v>2.8111111111111109</v>
      </c>
      <c r="D37" s="133" t="s">
        <v>439</v>
      </c>
      <c r="E37" s="66">
        <v>1</v>
      </c>
      <c r="F37" s="134">
        <v>36890</v>
      </c>
      <c r="G37" s="135">
        <v>24.336986301369862</v>
      </c>
      <c r="H37" s="68" t="s">
        <v>443</v>
      </c>
      <c r="I37" s="135">
        <v>24.339726027397262</v>
      </c>
      <c r="J37" s="136">
        <v>70</v>
      </c>
      <c r="K37" s="136">
        <v>200</v>
      </c>
      <c r="L37" s="136">
        <v>4.62</v>
      </c>
      <c r="M37" s="69">
        <v>0</v>
      </c>
      <c r="N37" s="138">
        <v>0.21981799797775531</v>
      </c>
      <c r="O37" s="139">
        <v>0.1372984342136013</v>
      </c>
      <c r="P37" s="139">
        <v>2.4509803921568624E-2</v>
      </c>
      <c r="Q37" s="139">
        <v>0.10441298917568692</v>
      </c>
      <c r="R37" s="139">
        <v>7.567567567567568E-2</v>
      </c>
      <c r="S37" s="71">
        <v>0.14774683682671549</v>
      </c>
      <c r="T37" s="71">
        <v>0.14774683682671549</v>
      </c>
      <c r="U37" s="71">
        <v>2.3431187718825748E-2</v>
      </c>
      <c r="V37" s="71">
        <v>2.1705766279324711E-2</v>
      </c>
      <c r="W37" s="71">
        <v>2.2568476999075229E-2</v>
      </c>
      <c r="X37" s="72">
        <v>2.2568476999075229E-2</v>
      </c>
      <c r="Y37" s="73">
        <v>19.684931506849313</v>
      </c>
      <c r="Z37" s="165">
        <v>87.799509382030976</v>
      </c>
      <c r="AA37" s="74">
        <v>28.693877551020407</v>
      </c>
      <c r="AB37" s="74">
        <v>0.30526315789473685</v>
      </c>
      <c r="AC37" s="74">
        <v>5.6842105263157894</v>
      </c>
      <c r="AD37" s="74">
        <v>112.4</v>
      </c>
      <c r="AE37" s="74">
        <v>3.51</v>
      </c>
      <c r="AF37" s="75">
        <v>37.5</v>
      </c>
      <c r="AG37" s="140">
        <v>1</v>
      </c>
      <c r="AH37" s="78">
        <v>2</v>
      </c>
      <c r="AI37" s="78">
        <v>6</v>
      </c>
      <c r="AJ37" s="78">
        <v>1</v>
      </c>
      <c r="AK37" s="78">
        <v>8</v>
      </c>
      <c r="AL37" s="78">
        <v>1</v>
      </c>
      <c r="AM37" s="78">
        <v>5</v>
      </c>
      <c r="AN37" s="78">
        <v>2</v>
      </c>
      <c r="AO37" s="78">
        <v>0</v>
      </c>
      <c r="AP37" s="79">
        <v>0</v>
      </c>
      <c r="AQ37" s="80">
        <v>913</v>
      </c>
      <c r="AR37" s="81">
        <v>1765</v>
      </c>
      <c r="AS37" s="81">
        <v>11</v>
      </c>
      <c r="AT37" s="81">
        <v>24</v>
      </c>
      <c r="AU37" s="81">
        <v>170</v>
      </c>
      <c r="AV37" s="81">
        <v>31</v>
      </c>
      <c r="AW37" s="81">
        <v>5.3705882352941172</v>
      </c>
      <c r="AX37" s="81">
        <v>48.9</v>
      </c>
      <c r="AY37" s="81">
        <v>2.83</v>
      </c>
      <c r="AZ37" s="81">
        <v>43.6</v>
      </c>
      <c r="BA37" s="81">
        <v>174</v>
      </c>
      <c r="BB37" s="81">
        <v>3180</v>
      </c>
      <c r="BC37" s="81">
        <v>21</v>
      </c>
      <c r="BD37" s="81">
        <v>1</v>
      </c>
      <c r="BE37" s="83">
        <v>23</v>
      </c>
      <c r="BF37" s="80">
        <v>618</v>
      </c>
      <c r="BG37" s="81">
        <v>1785.3000000000002</v>
      </c>
      <c r="BH37" s="81">
        <v>4</v>
      </c>
      <c r="BI37" s="81">
        <v>18.7</v>
      </c>
      <c r="BJ37" s="81">
        <v>96</v>
      </c>
      <c r="BK37" s="81">
        <v>30</v>
      </c>
      <c r="BL37" s="81">
        <v>6.4375</v>
      </c>
      <c r="BM37" s="81">
        <v>121.5</v>
      </c>
      <c r="BN37" s="81">
        <v>4.2</v>
      </c>
      <c r="BO37" s="81">
        <v>46.4</v>
      </c>
      <c r="BP37" s="81">
        <v>87</v>
      </c>
      <c r="BQ37" s="81">
        <v>3349.5</v>
      </c>
      <c r="BR37" s="81">
        <v>18</v>
      </c>
      <c r="BS37" s="81">
        <v>1</v>
      </c>
      <c r="BT37" s="83">
        <v>36.299999999999997</v>
      </c>
      <c r="BU37" s="80">
        <v>69</v>
      </c>
      <c r="BV37" s="81">
        <v>1539.6000000000001</v>
      </c>
      <c r="BW37" s="81">
        <v>4</v>
      </c>
      <c r="BX37" s="81">
        <v>15</v>
      </c>
      <c r="BY37" s="81">
        <v>15</v>
      </c>
      <c r="BZ37" s="81">
        <v>5</v>
      </c>
      <c r="CA37" s="81">
        <v>4.5999999999999996</v>
      </c>
      <c r="CB37" s="81">
        <v>43.8</v>
      </c>
      <c r="CC37" s="81">
        <v>1.4</v>
      </c>
      <c r="CD37" s="81">
        <v>29.6</v>
      </c>
      <c r="CE37" s="81">
        <v>4</v>
      </c>
      <c r="CF37" s="81">
        <v>1438.8000000000002</v>
      </c>
      <c r="CG37" s="81">
        <v>1</v>
      </c>
      <c r="CH37" s="81">
        <v>0</v>
      </c>
      <c r="CI37" s="83">
        <v>10.199999999999999</v>
      </c>
      <c r="CJ37" s="80">
        <v>540</v>
      </c>
      <c r="CK37" s="81">
        <v>2292</v>
      </c>
      <c r="CL37" s="81">
        <v>4</v>
      </c>
      <c r="CM37" s="81">
        <v>29</v>
      </c>
      <c r="CN37" s="81">
        <v>95</v>
      </c>
      <c r="CO37" s="81">
        <v>29</v>
      </c>
      <c r="CP37" s="82">
        <v>5.6842105263157894</v>
      </c>
      <c r="CQ37" s="81">
        <v>112.4</v>
      </c>
      <c r="CR37" s="82">
        <v>3.51</v>
      </c>
      <c r="CS37" s="81">
        <v>29.6</v>
      </c>
      <c r="CT37" s="81">
        <v>87</v>
      </c>
      <c r="CU37" s="81">
        <v>3713</v>
      </c>
      <c r="CV37" s="81">
        <v>11</v>
      </c>
      <c r="CW37" s="81">
        <v>1</v>
      </c>
      <c r="CX37" s="83">
        <v>26</v>
      </c>
      <c r="CY37" s="80">
        <v>419</v>
      </c>
      <c r="CZ37" s="81">
        <v>2284</v>
      </c>
      <c r="DA37" s="81">
        <v>5</v>
      </c>
      <c r="DB37" s="81">
        <v>29</v>
      </c>
      <c r="DC37" s="81">
        <v>84</v>
      </c>
      <c r="DD37" s="81">
        <v>16</v>
      </c>
      <c r="DE37" s="82">
        <v>4.9880952380952381</v>
      </c>
      <c r="DF37" s="81">
        <v>49</v>
      </c>
      <c r="DG37" s="82">
        <v>2.64</v>
      </c>
      <c r="DH37" s="82">
        <v>37.5</v>
      </c>
      <c r="DI37" s="81">
        <v>99</v>
      </c>
      <c r="DJ37" s="81">
        <v>4561</v>
      </c>
      <c r="DK37" s="81">
        <v>13</v>
      </c>
      <c r="DL37" s="81">
        <v>0</v>
      </c>
      <c r="DM37" s="83">
        <v>31</v>
      </c>
    </row>
    <row r="38" spans="1:117" ht="15.75" customHeight="1" x14ac:dyDescent="0.2"/>
    <row r="39" spans="1:117" ht="15.75" customHeight="1" x14ac:dyDescent="0.2"/>
    <row r="40" spans="1:117" ht="15.75" customHeight="1" x14ac:dyDescent="0.2"/>
    <row r="41" spans="1:117" ht="15.75" customHeight="1" x14ac:dyDescent="0.2"/>
    <row r="42" spans="1:117" ht="15.75" customHeight="1" x14ac:dyDescent="0.2"/>
    <row r="43" spans="1:117" ht="15.75" customHeight="1" x14ac:dyDescent="0.2"/>
    <row r="44" spans="1:117" ht="15.75" customHeight="1" x14ac:dyDescent="0.2"/>
    <row r="45" spans="1:117" ht="15.75" customHeight="1" x14ac:dyDescent="0.2"/>
    <row r="46" spans="1:117" ht="15.75" customHeight="1" x14ac:dyDescent="0.2"/>
    <row r="47" spans="1:117" ht="15.75" customHeight="1" x14ac:dyDescent="0.2"/>
    <row r="48" spans="1:11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DM37" xr:uid="{00000000-0009-0000-0000-00000E000000}">
    <sortState xmlns:xlrd2="http://schemas.microsoft.com/office/spreadsheetml/2017/richdata2" ref="A2:DM37">
      <sortCondition ref="A2:A37"/>
      <sortCondition ref="B2:B37"/>
    </sortState>
  </autoFilter>
  <mergeCells count="10">
    <mergeCell ref="BU1:CI1"/>
    <mergeCell ref="CJ1:CX1"/>
    <mergeCell ref="CY1:DM1"/>
    <mergeCell ref="A1:C1"/>
    <mergeCell ref="D1:M1"/>
    <mergeCell ref="N1:X1"/>
    <mergeCell ref="Y1:AF1"/>
    <mergeCell ref="AG1:AP1"/>
    <mergeCell ref="AQ1:BE1"/>
    <mergeCell ref="BF1:BT1"/>
  </mergeCells>
  <conditionalFormatting sqref="B3:B37">
    <cfRule type="expression" dxfId="21" priority="1" stopIfTrue="1">
      <formula>C3&gt;=13</formula>
    </cfRule>
    <cfRule type="expression" dxfId="20" priority="2">
      <formula>AND(C3&gt;=12,C3&lt;13)</formula>
    </cfRule>
    <cfRule type="expression" dxfId="19" priority="3" stopIfTrue="1">
      <formula>AND(C3&gt;=11,C3&lt;12)</formula>
    </cfRule>
    <cfRule type="expression" dxfId="18" priority="4">
      <formula>AND(C3&gt;=9,C3&lt;11)</formula>
    </cfRule>
    <cfRule type="expression" dxfId="17" priority="5">
      <formula>AND(C3&gt;=7,C3&lt;9)</formula>
    </cfRule>
    <cfRule type="expression" dxfId="16" priority="6" stopIfTrue="1">
      <formula>AND(C3&gt;=6,C3&lt;7)</formula>
    </cfRule>
    <cfRule type="expression" dxfId="15" priority="7" stopIfTrue="1">
      <formula>AND(C3&gt;=5,C3&lt;6)</formula>
    </cfRule>
    <cfRule type="expression" dxfId="14" priority="8">
      <formula>C3&lt;5</formula>
    </cfRule>
  </conditionalFormatting>
  <conditionalFormatting sqref="C3:C3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37">
    <cfRule type="containsText" dxfId="13" priority="10" operator="containsText" text="SR">
      <formula>NOT(ISERROR(SEARCH(("SR"),(H3))))</formula>
    </cfRule>
  </conditionalFormatting>
  <conditionalFormatting sqref="N3:R37">
    <cfRule type="cellIs" dxfId="12" priority="11" stopIfTrue="1" operator="between">
      <formula>0.15</formula>
      <formula>0.199</formula>
    </cfRule>
    <cfRule type="cellIs" dxfId="11" priority="12" operator="equal">
      <formula>0</formula>
    </cfRule>
    <cfRule type="colorScale" priority="13">
      <colorScale>
        <cfvo type="formula" val="0.1499"/>
        <cfvo type="formula" val="0.15"/>
        <cfvo type="formula" val="0.4"/>
        <color rgb="FFFACACA"/>
        <color rgb="FFC0E399"/>
        <color rgb="FF63BE7B"/>
      </colorScale>
    </cfRule>
  </conditionalFormatting>
  <conditionalFormatting sqref="N8:R37">
    <cfRule type="colorScale" priority="14">
      <colorScale>
        <cfvo type="formula" val="0.1499"/>
        <cfvo type="formula" val="0.15"/>
        <cfvo type="formula" val="0.4"/>
        <color rgb="FFFACACA"/>
        <color rgb="FFC0E399"/>
        <color rgb="FF63BE7B"/>
      </colorScale>
    </cfRule>
  </conditionalFormatting>
  <conditionalFormatting sqref="S3:T37">
    <cfRule type="colorScale" priority="15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U3:V3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3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3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S1000"/>
  <sheetViews>
    <sheetView workbookViewId="0">
      <pane xSplit="3" ySplit="2" topLeftCell="N3" activePane="bottomRight" state="frozen"/>
      <selection pane="topRight" activeCell="D1" sqref="D1"/>
      <selection pane="bottomLeft" activeCell="A3" sqref="A3"/>
      <selection pane="bottomRight" activeCell="Q3" sqref="Q3"/>
    </sheetView>
  </sheetViews>
  <sheetFormatPr baseColWidth="10" defaultColWidth="14.5" defaultRowHeight="15" customHeight="1" x14ac:dyDescent="0.2"/>
  <cols>
    <col min="1" max="1" width="8.5" customWidth="1"/>
    <col min="2" max="2" width="20" customWidth="1"/>
    <col min="3" max="3" width="12" customWidth="1"/>
    <col min="4" max="4" width="13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0" customWidth="1"/>
    <col min="11" max="11" width="10.5" customWidth="1"/>
    <col min="12" max="12" width="11.33203125" customWidth="1"/>
    <col min="13" max="13" width="12.5" customWidth="1"/>
    <col min="14" max="20" width="9.83203125" customWidth="1"/>
    <col min="21" max="22" width="11" customWidth="1"/>
    <col min="23" max="23" width="10" customWidth="1"/>
    <col min="24" max="24" width="11" customWidth="1"/>
    <col min="25" max="25" width="9.33203125" customWidth="1"/>
    <col min="26" max="26" width="9.5" customWidth="1"/>
    <col min="27" max="27" width="7.6640625" customWidth="1"/>
    <col min="28" max="28" width="10.1640625" customWidth="1"/>
    <col min="29" max="29" width="7.33203125" customWidth="1"/>
    <col min="30" max="30" width="7.5" customWidth="1"/>
    <col min="31" max="31" width="9.83203125" customWidth="1"/>
    <col min="32" max="32" width="11.5" customWidth="1"/>
    <col min="33" max="33" width="10.83203125" customWidth="1"/>
    <col min="34" max="34" width="11" customWidth="1"/>
    <col min="35" max="35" width="10.33203125" customWidth="1"/>
    <col min="36" max="36" width="10.5" customWidth="1"/>
    <col min="37" max="37" width="10.1640625" customWidth="1"/>
    <col min="38" max="39" width="8.5" customWidth="1"/>
    <col min="40" max="40" width="10.83203125" customWidth="1"/>
    <col min="41" max="41" width="7.6640625" customWidth="1"/>
    <col min="42" max="42" width="9.5" customWidth="1"/>
    <col min="43" max="43" width="12" customWidth="1"/>
    <col min="44" max="44" width="12.6640625" customWidth="1"/>
    <col min="45" max="45" width="12.33203125" customWidth="1"/>
    <col min="46" max="46" width="12.1640625" customWidth="1"/>
    <col min="47" max="47" width="6.6640625" customWidth="1"/>
    <col min="48" max="48" width="8" customWidth="1"/>
    <col min="49" max="49" width="7.33203125" customWidth="1"/>
    <col min="50" max="50" width="7.5" customWidth="1"/>
    <col min="51" max="51" width="9.83203125" customWidth="1"/>
    <col min="52" max="52" width="11.5" customWidth="1"/>
    <col min="53" max="53" width="10.83203125" customWidth="1"/>
    <col min="54" max="54" width="12.6640625" customWidth="1"/>
    <col min="55" max="55" width="8.1640625" customWidth="1"/>
    <col min="56" max="56" width="11.33203125" customWidth="1"/>
    <col min="57" max="57" width="13" customWidth="1"/>
    <col min="58" max="58" width="12" customWidth="1"/>
    <col min="59" max="59" width="12.6640625" customWidth="1"/>
    <col min="60" max="60" width="12.33203125" customWidth="1"/>
    <col min="61" max="61" width="12.1640625" customWidth="1"/>
    <col min="62" max="62" width="6.6640625" customWidth="1"/>
    <col min="63" max="63" width="8" customWidth="1"/>
    <col min="64" max="64" width="7.33203125" customWidth="1"/>
    <col min="65" max="65" width="7.5" customWidth="1"/>
    <col min="66" max="66" width="9.83203125" customWidth="1"/>
    <col min="67" max="67" width="11.5" customWidth="1"/>
    <col min="68" max="68" width="10.83203125" customWidth="1"/>
    <col min="69" max="69" width="12.6640625" customWidth="1"/>
    <col min="70" max="70" width="8.1640625" customWidth="1"/>
    <col min="71" max="71" width="11.33203125" customWidth="1"/>
    <col min="72" max="72" width="13" customWidth="1"/>
    <col min="73" max="73" width="12" customWidth="1"/>
    <col min="74" max="74" width="12.6640625" customWidth="1"/>
    <col min="75" max="75" width="12.33203125" customWidth="1"/>
    <col min="76" max="76" width="12.1640625" customWidth="1"/>
    <col min="77" max="77" width="6.6640625" customWidth="1"/>
    <col min="78" max="78" width="8" customWidth="1"/>
    <col min="79" max="79" width="7.33203125" customWidth="1"/>
    <col min="80" max="80" width="7.5" customWidth="1"/>
    <col min="81" max="81" width="9.83203125" customWidth="1"/>
    <col min="82" max="82" width="11.5" customWidth="1"/>
    <col min="83" max="83" width="10.83203125" customWidth="1"/>
    <col min="84" max="84" width="12.6640625" customWidth="1"/>
    <col min="85" max="85" width="8.1640625" customWidth="1"/>
    <col min="86" max="86" width="11.33203125" customWidth="1"/>
    <col min="87" max="87" width="13" customWidth="1"/>
    <col min="88" max="88" width="12" customWidth="1"/>
    <col min="89" max="89" width="12.6640625" customWidth="1"/>
    <col min="90" max="90" width="12.33203125" customWidth="1"/>
    <col min="91" max="91" width="12.1640625" customWidth="1"/>
    <col min="92" max="92" width="6.6640625" customWidth="1"/>
    <col min="93" max="93" width="8" customWidth="1"/>
    <col min="94" max="94" width="7.33203125" customWidth="1"/>
    <col min="95" max="95" width="7.5" customWidth="1"/>
    <col min="96" max="96" width="9.83203125" customWidth="1"/>
    <col min="97" max="97" width="11.5" customWidth="1"/>
    <col min="98" max="98" width="10.83203125" customWidth="1"/>
    <col min="99" max="99" width="12.6640625" customWidth="1"/>
    <col min="100" max="100" width="8.1640625" customWidth="1"/>
    <col min="101" max="101" width="11.33203125" customWidth="1"/>
    <col min="102" max="102" width="13" customWidth="1"/>
    <col min="103" max="103" width="12" customWidth="1"/>
    <col min="104" max="104" width="12.6640625" customWidth="1"/>
    <col min="105" max="105" width="12.33203125" customWidth="1"/>
    <col min="106" max="106" width="12.1640625" customWidth="1"/>
    <col min="107" max="107" width="6.6640625" customWidth="1"/>
    <col min="108" max="108" width="8" customWidth="1"/>
    <col min="109" max="109" width="7.33203125" customWidth="1"/>
    <col min="110" max="110" width="7.5" customWidth="1"/>
    <col min="111" max="111" width="9.83203125" customWidth="1"/>
    <col min="112" max="112" width="11.5" customWidth="1"/>
    <col min="113" max="113" width="10.83203125" customWidth="1"/>
    <col min="114" max="114" width="12.6640625" customWidth="1"/>
    <col min="115" max="115" width="8.1640625" customWidth="1"/>
    <col min="116" max="116" width="11.33203125" customWidth="1"/>
    <col min="117" max="117" width="13" customWidth="1"/>
    <col min="118" max="118" width="4.5" customWidth="1"/>
    <col min="119" max="119" width="3.5" customWidth="1"/>
    <col min="120" max="120" width="16.5" customWidth="1"/>
    <col min="121" max="121" width="11" customWidth="1"/>
    <col min="122" max="122" width="14.5" customWidth="1"/>
    <col min="123" max="123" width="10.5" customWidth="1"/>
  </cols>
  <sheetData>
    <row r="1" spans="1:123" x14ac:dyDescent="0.2">
      <c r="A1" s="204"/>
      <c r="B1" s="205"/>
      <c r="C1" s="206"/>
      <c r="D1" s="207" t="s">
        <v>156</v>
      </c>
      <c r="E1" s="205"/>
      <c r="F1" s="205"/>
      <c r="G1" s="205"/>
      <c r="H1" s="205"/>
      <c r="I1" s="205"/>
      <c r="J1" s="205"/>
      <c r="K1" s="205"/>
      <c r="L1" s="205"/>
      <c r="M1" s="206"/>
      <c r="N1" s="208" t="s">
        <v>157</v>
      </c>
      <c r="O1" s="205"/>
      <c r="P1" s="205"/>
      <c r="Q1" s="205"/>
      <c r="R1" s="205"/>
      <c r="S1" s="205"/>
      <c r="T1" s="205"/>
      <c r="U1" s="205"/>
      <c r="V1" s="205"/>
      <c r="W1" s="205"/>
      <c r="X1" s="206"/>
      <c r="Y1" s="209" t="s">
        <v>158</v>
      </c>
      <c r="Z1" s="205"/>
      <c r="AA1" s="205"/>
      <c r="AB1" s="205"/>
      <c r="AC1" s="205"/>
      <c r="AD1" s="205"/>
      <c r="AE1" s="205"/>
      <c r="AF1" s="206"/>
      <c r="AG1" s="210" t="s">
        <v>159</v>
      </c>
      <c r="AH1" s="205"/>
      <c r="AI1" s="205"/>
      <c r="AJ1" s="205"/>
      <c r="AK1" s="205"/>
      <c r="AL1" s="205"/>
      <c r="AM1" s="205"/>
      <c r="AN1" s="205"/>
      <c r="AO1" s="205"/>
      <c r="AP1" s="206"/>
      <c r="AQ1" s="201" t="s">
        <v>481</v>
      </c>
      <c r="AR1" s="202"/>
      <c r="AS1" s="202"/>
      <c r="AT1" s="202"/>
      <c r="AU1" s="202"/>
      <c r="AV1" s="202"/>
      <c r="AW1" s="202"/>
      <c r="AX1" s="202"/>
      <c r="AY1" s="202"/>
      <c r="AZ1" s="202"/>
      <c r="BA1" s="202"/>
      <c r="BB1" s="202"/>
      <c r="BC1" s="202"/>
      <c r="BD1" s="202"/>
      <c r="BE1" s="203"/>
      <c r="BF1" s="201" t="s">
        <v>486</v>
      </c>
      <c r="BG1" s="202"/>
      <c r="BH1" s="202"/>
      <c r="BI1" s="202"/>
      <c r="BJ1" s="202"/>
      <c r="BK1" s="202"/>
      <c r="BL1" s="202"/>
      <c r="BM1" s="202"/>
      <c r="BN1" s="202"/>
      <c r="BO1" s="202"/>
      <c r="BP1" s="202"/>
      <c r="BQ1" s="202"/>
      <c r="BR1" s="202"/>
      <c r="BS1" s="202"/>
      <c r="BT1" s="216"/>
      <c r="BU1" s="201" t="s">
        <v>527</v>
      </c>
      <c r="BV1" s="202"/>
      <c r="BW1" s="202"/>
      <c r="BX1" s="202"/>
      <c r="BY1" s="202"/>
      <c r="BZ1" s="202"/>
      <c r="CA1" s="202"/>
      <c r="CB1" s="202"/>
      <c r="CC1" s="202"/>
      <c r="CD1" s="202"/>
      <c r="CE1" s="202"/>
      <c r="CF1" s="202"/>
      <c r="CG1" s="202"/>
      <c r="CH1" s="202"/>
      <c r="CI1" s="203"/>
      <c r="CJ1" s="201" t="s">
        <v>531</v>
      </c>
      <c r="CK1" s="202"/>
      <c r="CL1" s="202"/>
      <c r="CM1" s="202"/>
      <c r="CN1" s="202"/>
      <c r="CO1" s="202"/>
      <c r="CP1" s="202"/>
      <c r="CQ1" s="202"/>
      <c r="CR1" s="202"/>
      <c r="CS1" s="202"/>
      <c r="CT1" s="202"/>
      <c r="CU1" s="202"/>
      <c r="CV1" s="202"/>
      <c r="CW1" s="202"/>
      <c r="CX1" s="203"/>
      <c r="CY1" s="201" t="s">
        <v>543</v>
      </c>
      <c r="CZ1" s="202"/>
      <c r="DA1" s="202"/>
      <c r="DB1" s="202"/>
      <c r="DC1" s="202"/>
      <c r="DD1" s="202"/>
      <c r="DE1" s="202"/>
      <c r="DF1" s="202"/>
      <c r="DG1" s="202"/>
      <c r="DH1" s="202"/>
      <c r="DI1" s="202"/>
      <c r="DJ1" s="202"/>
      <c r="DK1" s="202"/>
      <c r="DL1" s="202"/>
      <c r="DM1" s="203"/>
    </row>
    <row r="2" spans="1:123" x14ac:dyDescent="0.2">
      <c r="A2" s="15" t="s">
        <v>56</v>
      </c>
      <c r="B2" s="16" t="s">
        <v>58</v>
      </c>
      <c r="C2" s="17" t="s">
        <v>2</v>
      </c>
      <c r="D2" s="115" t="s">
        <v>168</v>
      </c>
      <c r="E2" s="19" t="s">
        <v>24</v>
      </c>
      <c r="F2" s="19" t="s">
        <v>28</v>
      </c>
      <c r="G2" s="19" t="s">
        <v>30</v>
      </c>
      <c r="H2" s="19" t="s">
        <v>57</v>
      </c>
      <c r="I2" s="19" t="s">
        <v>34</v>
      </c>
      <c r="J2" s="19" t="s">
        <v>170</v>
      </c>
      <c r="K2" s="19" t="s">
        <v>171</v>
      </c>
      <c r="L2" s="19" t="s">
        <v>172</v>
      </c>
      <c r="M2" s="20" t="s">
        <v>22</v>
      </c>
      <c r="N2" s="21" t="s">
        <v>36</v>
      </c>
      <c r="O2" s="22" t="s">
        <v>38</v>
      </c>
      <c r="P2" s="22" t="s">
        <v>40</v>
      </c>
      <c r="Q2" s="22" t="s">
        <v>42</v>
      </c>
      <c r="R2" s="22" t="s">
        <v>44</v>
      </c>
      <c r="S2" s="22" t="s">
        <v>18</v>
      </c>
      <c r="T2" s="22" t="s">
        <v>20</v>
      </c>
      <c r="U2" s="22" t="s">
        <v>173</v>
      </c>
      <c r="V2" s="22" t="s">
        <v>174</v>
      </c>
      <c r="W2" s="22" t="s">
        <v>175</v>
      </c>
      <c r="X2" s="23" t="s">
        <v>176</v>
      </c>
      <c r="Y2" s="24" t="s">
        <v>177</v>
      </c>
      <c r="Z2" s="25" t="s">
        <v>178</v>
      </c>
      <c r="AA2" s="25" t="s">
        <v>179</v>
      </c>
      <c r="AB2" s="25" t="s">
        <v>180</v>
      </c>
      <c r="AC2" s="25" t="s">
        <v>8</v>
      </c>
      <c r="AD2" s="25" t="s">
        <v>12</v>
      </c>
      <c r="AE2" s="25" t="s">
        <v>10</v>
      </c>
      <c r="AF2" s="26" t="s">
        <v>14</v>
      </c>
      <c r="AG2" s="27" t="s">
        <v>183</v>
      </c>
      <c r="AH2" s="28" t="s">
        <v>176</v>
      </c>
      <c r="AI2" s="28" t="s">
        <v>185</v>
      </c>
      <c r="AJ2" s="28" t="s">
        <v>186</v>
      </c>
      <c r="AK2" s="28" t="s">
        <v>180</v>
      </c>
      <c r="AL2" s="28" t="s">
        <v>187</v>
      </c>
      <c r="AM2" s="28" t="s">
        <v>188</v>
      </c>
      <c r="AN2" s="28" t="s">
        <v>189</v>
      </c>
      <c r="AO2" s="28" t="s">
        <v>26</v>
      </c>
      <c r="AP2" s="29" t="s">
        <v>16</v>
      </c>
      <c r="AQ2" s="30" t="s">
        <v>190</v>
      </c>
      <c r="AR2" s="31" t="s">
        <v>191</v>
      </c>
      <c r="AS2" s="31" t="s">
        <v>192</v>
      </c>
      <c r="AT2" s="31" t="s">
        <v>193</v>
      </c>
      <c r="AU2" s="31" t="s">
        <v>194</v>
      </c>
      <c r="AV2" s="31" t="s">
        <v>195</v>
      </c>
      <c r="AW2" s="31" t="s">
        <v>8</v>
      </c>
      <c r="AX2" s="31" t="s">
        <v>12</v>
      </c>
      <c r="AY2" s="31" t="s">
        <v>10</v>
      </c>
      <c r="AZ2" s="31" t="s">
        <v>14</v>
      </c>
      <c r="BA2" s="31" t="s">
        <v>196</v>
      </c>
      <c r="BB2" s="31" t="s">
        <v>191</v>
      </c>
      <c r="BC2" s="31" t="s">
        <v>197</v>
      </c>
      <c r="BD2" s="31" t="s">
        <v>198</v>
      </c>
      <c r="BE2" s="32" t="s">
        <v>199</v>
      </c>
      <c r="BF2" s="30" t="s">
        <v>190</v>
      </c>
      <c r="BG2" s="31" t="s">
        <v>191</v>
      </c>
      <c r="BH2" s="31" t="s">
        <v>192</v>
      </c>
      <c r="BI2" s="31" t="s">
        <v>193</v>
      </c>
      <c r="BJ2" s="31" t="s">
        <v>194</v>
      </c>
      <c r="BK2" s="31" t="s">
        <v>195</v>
      </c>
      <c r="BL2" s="31" t="s">
        <v>8</v>
      </c>
      <c r="BM2" s="31" t="s">
        <v>12</v>
      </c>
      <c r="BN2" s="31" t="s">
        <v>10</v>
      </c>
      <c r="BO2" s="31" t="s">
        <v>14</v>
      </c>
      <c r="BP2" s="31" t="s">
        <v>196</v>
      </c>
      <c r="BQ2" s="31" t="s">
        <v>191</v>
      </c>
      <c r="BR2" s="31" t="s">
        <v>197</v>
      </c>
      <c r="BS2" s="31" t="s">
        <v>198</v>
      </c>
      <c r="BT2" s="185" t="s">
        <v>199</v>
      </c>
      <c r="BU2" s="30" t="s">
        <v>190</v>
      </c>
      <c r="BV2" s="31" t="s">
        <v>191</v>
      </c>
      <c r="BW2" s="31" t="s">
        <v>192</v>
      </c>
      <c r="BX2" s="31" t="s">
        <v>193</v>
      </c>
      <c r="BY2" s="31" t="s">
        <v>194</v>
      </c>
      <c r="BZ2" s="31" t="s">
        <v>195</v>
      </c>
      <c r="CA2" s="31" t="s">
        <v>8</v>
      </c>
      <c r="CB2" s="31" t="s">
        <v>12</v>
      </c>
      <c r="CC2" s="31" t="s">
        <v>10</v>
      </c>
      <c r="CD2" s="31" t="s">
        <v>14</v>
      </c>
      <c r="CE2" s="31" t="s">
        <v>196</v>
      </c>
      <c r="CF2" s="31" t="s">
        <v>191</v>
      </c>
      <c r="CG2" s="31" t="s">
        <v>197</v>
      </c>
      <c r="CH2" s="31" t="s">
        <v>198</v>
      </c>
      <c r="CI2" s="32" t="s">
        <v>199</v>
      </c>
      <c r="CJ2" s="30" t="s">
        <v>190</v>
      </c>
      <c r="CK2" s="31" t="s">
        <v>191</v>
      </c>
      <c r="CL2" s="31" t="s">
        <v>192</v>
      </c>
      <c r="CM2" s="31" t="s">
        <v>193</v>
      </c>
      <c r="CN2" s="31" t="s">
        <v>194</v>
      </c>
      <c r="CO2" s="31" t="s">
        <v>195</v>
      </c>
      <c r="CP2" s="31" t="s">
        <v>8</v>
      </c>
      <c r="CQ2" s="31" t="s">
        <v>12</v>
      </c>
      <c r="CR2" s="31" t="s">
        <v>10</v>
      </c>
      <c r="CS2" s="31" t="s">
        <v>14</v>
      </c>
      <c r="CT2" s="31" t="s">
        <v>196</v>
      </c>
      <c r="CU2" s="31" t="s">
        <v>191</v>
      </c>
      <c r="CV2" s="31" t="s">
        <v>197</v>
      </c>
      <c r="CW2" s="31" t="s">
        <v>198</v>
      </c>
      <c r="CX2" s="32" t="s">
        <v>199</v>
      </c>
      <c r="CY2" s="30" t="s">
        <v>190</v>
      </c>
      <c r="CZ2" s="31" t="s">
        <v>191</v>
      </c>
      <c r="DA2" s="31" t="s">
        <v>192</v>
      </c>
      <c r="DB2" s="31" t="s">
        <v>193</v>
      </c>
      <c r="DC2" s="31" t="s">
        <v>194</v>
      </c>
      <c r="DD2" s="31" t="s">
        <v>195</v>
      </c>
      <c r="DE2" s="31" t="s">
        <v>8</v>
      </c>
      <c r="DF2" s="31" t="s">
        <v>12</v>
      </c>
      <c r="DG2" s="31" t="s">
        <v>10</v>
      </c>
      <c r="DH2" s="31" t="s">
        <v>14</v>
      </c>
      <c r="DI2" s="31" t="s">
        <v>196</v>
      </c>
      <c r="DJ2" s="31" t="s">
        <v>191</v>
      </c>
      <c r="DK2" s="31" t="s">
        <v>197</v>
      </c>
      <c r="DL2" s="31" t="s">
        <v>198</v>
      </c>
      <c r="DM2" s="32" t="s">
        <v>199</v>
      </c>
      <c r="DN2" s="11"/>
      <c r="DO2" s="34"/>
      <c r="DP2" s="34" t="s">
        <v>380</v>
      </c>
      <c r="DQ2" s="34" t="s">
        <v>381</v>
      </c>
      <c r="DR2" s="7" t="s">
        <v>382</v>
      </c>
      <c r="DS2" s="11" t="s">
        <v>383</v>
      </c>
    </row>
    <row r="3" spans="1:123" x14ac:dyDescent="0.2">
      <c r="A3" s="33">
        <v>1</v>
      </c>
      <c r="B3" s="34" t="s">
        <v>544</v>
      </c>
      <c r="C3" s="116">
        <v>7.8166666666666673</v>
      </c>
      <c r="D3" s="117" t="s">
        <v>493</v>
      </c>
      <c r="E3" s="37">
        <v>2</v>
      </c>
      <c r="F3" s="118">
        <v>38533</v>
      </c>
      <c r="G3" s="119">
        <v>19.835616438356166</v>
      </c>
      <c r="H3" s="39" t="s">
        <v>385</v>
      </c>
      <c r="I3" s="119">
        <v>20.838356164383562</v>
      </c>
      <c r="J3" s="186">
        <v>72</v>
      </c>
      <c r="K3" s="186">
        <v>215</v>
      </c>
      <c r="L3" s="187">
        <v>4.45</v>
      </c>
      <c r="M3" s="188">
        <v>0</v>
      </c>
      <c r="N3" s="121">
        <v>0</v>
      </c>
      <c r="O3" s="122">
        <v>0</v>
      </c>
      <c r="P3" s="122">
        <v>0.49407333554890881</v>
      </c>
      <c r="Q3" s="122">
        <v>0.32958358002762983</v>
      </c>
      <c r="R3" s="122">
        <v>0</v>
      </c>
      <c r="S3" s="42">
        <v>0.41182845778826932</v>
      </c>
      <c r="T3" s="42">
        <v>0.41182845778826932</v>
      </c>
      <c r="U3" s="42">
        <v>0.13088808880888089</v>
      </c>
      <c r="V3" s="42">
        <v>0</v>
      </c>
      <c r="W3" s="42">
        <v>6.5444044404440446E-2</v>
      </c>
      <c r="X3" s="43">
        <v>6.5444044404440446E-2</v>
      </c>
      <c r="Y3" s="44">
        <v>18.19178082191781</v>
      </c>
      <c r="Z3" s="163">
        <v>109.65499303730637</v>
      </c>
      <c r="AA3" s="45">
        <v>29.15605709876543</v>
      </c>
      <c r="AB3" s="45">
        <v>0.25362318840579712</v>
      </c>
      <c r="AC3" s="45">
        <v>5.7971014492753623</v>
      </c>
      <c r="AD3" s="45">
        <v>86.4</v>
      </c>
      <c r="AE3" s="45">
        <v>3.91</v>
      </c>
      <c r="AF3" s="46">
        <v>40.200000000000003</v>
      </c>
      <c r="AG3" s="123">
        <v>10</v>
      </c>
      <c r="AH3" s="49">
        <v>7</v>
      </c>
      <c r="AI3" s="49">
        <v>10</v>
      </c>
      <c r="AJ3" s="49">
        <v>9</v>
      </c>
      <c r="AK3" s="49">
        <v>6</v>
      </c>
      <c r="AL3" s="49">
        <v>1</v>
      </c>
      <c r="AM3" s="49">
        <v>2</v>
      </c>
      <c r="AN3" s="49">
        <v>4</v>
      </c>
      <c r="AO3" s="49">
        <v>0</v>
      </c>
      <c r="AP3" s="50">
        <v>0.25</v>
      </c>
      <c r="AQ3" s="51"/>
      <c r="AR3" s="52">
        <v>1</v>
      </c>
      <c r="AS3" s="52"/>
      <c r="AT3" s="52"/>
      <c r="AU3" s="52"/>
      <c r="AV3" s="52"/>
      <c r="AW3" s="52"/>
      <c r="AX3" s="52"/>
      <c r="AY3" s="52"/>
      <c r="AZ3" s="52"/>
      <c r="BA3" s="52"/>
      <c r="BB3" s="52">
        <v>1</v>
      </c>
      <c r="BC3" s="52"/>
      <c r="BD3" s="52"/>
      <c r="BE3" s="54"/>
      <c r="BF3" s="51"/>
      <c r="BG3" s="52">
        <v>1</v>
      </c>
      <c r="BH3" s="52"/>
      <c r="BI3" s="52"/>
      <c r="BJ3" s="52"/>
      <c r="BK3" s="52"/>
      <c r="BL3" s="52"/>
      <c r="BM3" s="52"/>
      <c r="BN3" s="52"/>
      <c r="BO3" s="52"/>
      <c r="BP3" s="52"/>
      <c r="BQ3" s="52">
        <v>1</v>
      </c>
      <c r="BR3" s="52"/>
      <c r="BS3" s="52"/>
      <c r="BT3" s="189"/>
      <c r="BU3" s="51">
        <v>800</v>
      </c>
      <c r="BV3" s="52">
        <v>945</v>
      </c>
      <c r="BW3" s="52">
        <v>5</v>
      </c>
      <c r="BX3" s="52">
        <v>6</v>
      </c>
      <c r="BY3" s="52">
        <v>138</v>
      </c>
      <c r="BZ3" s="52">
        <v>35</v>
      </c>
      <c r="CA3" s="53">
        <v>5.7971014492753623</v>
      </c>
      <c r="CB3" s="52">
        <v>95.9</v>
      </c>
      <c r="CC3" s="53">
        <v>3.76</v>
      </c>
      <c r="CD3" s="52">
        <v>35.1</v>
      </c>
      <c r="CE3" s="52">
        <v>92</v>
      </c>
      <c r="CF3" s="52">
        <v>860.40000000000009</v>
      </c>
      <c r="CG3" s="52">
        <v>11</v>
      </c>
      <c r="CH3" s="52">
        <v>0</v>
      </c>
      <c r="CI3" s="54">
        <v>7.1999999999999993</v>
      </c>
      <c r="CJ3" s="51">
        <v>987</v>
      </c>
      <c r="CK3" s="52">
        <v>1387.1999999999998</v>
      </c>
      <c r="CL3" s="52">
        <v>10</v>
      </c>
      <c r="CM3" s="52">
        <v>16.799999999999997</v>
      </c>
      <c r="CN3" s="52">
        <v>204</v>
      </c>
      <c r="CO3" s="52">
        <v>46</v>
      </c>
      <c r="CP3" s="53">
        <v>4.8382352941176467</v>
      </c>
      <c r="CQ3" s="52">
        <v>86.4</v>
      </c>
      <c r="CR3" s="53">
        <v>3.91</v>
      </c>
      <c r="CS3" s="52">
        <v>40.200000000000003</v>
      </c>
      <c r="CT3" s="52">
        <v>349</v>
      </c>
      <c r="CU3" s="52">
        <v>2666.3999999999996</v>
      </c>
      <c r="CV3" s="52">
        <v>54</v>
      </c>
      <c r="CW3" s="52">
        <v>2</v>
      </c>
      <c r="CX3" s="54">
        <v>18</v>
      </c>
      <c r="CY3" s="51"/>
      <c r="CZ3" s="52">
        <v>1</v>
      </c>
      <c r="DA3" s="52"/>
      <c r="DB3" s="52"/>
      <c r="DC3" s="52"/>
      <c r="DD3" s="52"/>
      <c r="DE3" s="53"/>
      <c r="DF3" s="52"/>
      <c r="DG3" s="53"/>
      <c r="DH3" s="52"/>
      <c r="DI3" s="52"/>
      <c r="DJ3" s="52">
        <v>1</v>
      </c>
      <c r="DK3" s="52"/>
      <c r="DL3" s="52"/>
      <c r="DM3" s="54"/>
      <c r="DO3" s="11">
        <v>1</v>
      </c>
      <c r="DP3" s="42" t="s">
        <v>386</v>
      </c>
      <c r="DQ3" s="7">
        <v>1</v>
      </c>
      <c r="DR3" s="129">
        <v>44439</v>
      </c>
      <c r="DS3" s="127">
        <v>46139</v>
      </c>
    </row>
    <row r="4" spans="1:123" x14ac:dyDescent="0.2">
      <c r="A4" s="33">
        <v>2</v>
      </c>
      <c r="B4" s="34" t="s">
        <v>545</v>
      </c>
      <c r="C4" s="116">
        <v>7.7555555555555564</v>
      </c>
      <c r="D4" s="117" t="s">
        <v>433</v>
      </c>
      <c r="E4" s="37">
        <v>2</v>
      </c>
      <c r="F4" s="118">
        <v>38503</v>
      </c>
      <c r="G4" s="119">
        <v>19.917808219178081</v>
      </c>
      <c r="H4" s="39" t="s">
        <v>385</v>
      </c>
      <c r="I4" s="119">
        <v>20.920547945205481</v>
      </c>
      <c r="J4" s="186">
        <v>72</v>
      </c>
      <c r="K4" s="186">
        <v>206</v>
      </c>
      <c r="L4" s="187">
        <v>4.4000000000000004</v>
      </c>
      <c r="M4" s="188">
        <v>0</v>
      </c>
      <c r="N4" s="121">
        <v>0</v>
      </c>
      <c r="O4" s="122">
        <v>0</v>
      </c>
      <c r="P4" s="122">
        <v>8.2226889260669914E-2</v>
      </c>
      <c r="Q4" s="122">
        <v>0.21193609022556392</v>
      </c>
      <c r="R4" s="122">
        <v>0</v>
      </c>
      <c r="S4" s="42">
        <v>0.21193609022556392</v>
      </c>
      <c r="T4" s="42">
        <v>0.21193609022556392</v>
      </c>
      <c r="U4" s="42">
        <v>7.2248864209994948E-2</v>
      </c>
      <c r="V4" s="42">
        <v>0</v>
      </c>
      <c r="W4" s="42">
        <v>3.6124432104997474E-2</v>
      </c>
      <c r="X4" s="43">
        <v>3.6124432104997474E-2</v>
      </c>
      <c r="Y4" s="44">
        <v>19.268493150684932</v>
      </c>
      <c r="Z4" s="163">
        <v>109.92247797281604</v>
      </c>
      <c r="AA4" s="45">
        <v>27.935570987654323</v>
      </c>
      <c r="AB4" s="45">
        <v>0.38271604938271603</v>
      </c>
      <c r="AC4" s="45">
        <v>6.9382716049382713</v>
      </c>
      <c r="AD4" s="45">
        <v>180.2</v>
      </c>
      <c r="AE4" s="45">
        <v>4.3899999999999997</v>
      </c>
      <c r="AF4" s="46">
        <v>52.5</v>
      </c>
      <c r="AG4" s="123">
        <v>4</v>
      </c>
      <c r="AH4" s="49">
        <v>3</v>
      </c>
      <c r="AI4" s="49">
        <v>7</v>
      </c>
      <c r="AJ4" s="49">
        <v>9</v>
      </c>
      <c r="AK4" s="49">
        <v>10</v>
      </c>
      <c r="AL4" s="49">
        <v>6</v>
      </c>
      <c r="AM4" s="49">
        <v>8</v>
      </c>
      <c r="AN4" s="49">
        <v>6</v>
      </c>
      <c r="AO4" s="49">
        <v>0</v>
      </c>
      <c r="AP4" s="50">
        <v>0.5</v>
      </c>
      <c r="AQ4" s="55"/>
      <c r="AR4" s="56">
        <v>1</v>
      </c>
      <c r="AS4" s="56"/>
      <c r="AT4" s="56"/>
      <c r="AU4" s="56"/>
      <c r="AV4" s="56"/>
      <c r="AW4" s="56"/>
      <c r="AX4" s="56"/>
      <c r="AY4" s="56"/>
      <c r="AZ4" s="56"/>
      <c r="BA4" s="56"/>
      <c r="BB4" s="56">
        <v>1</v>
      </c>
      <c r="BC4" s="56"/>
      <c r="BD4" s="56"/>
      <c r="BE4" s="58"/>
      <c r="BF4" s="55"/>
      <c r="BG4" s="56">
        <v>1</v>
      </c>
      <c r="BH4" s="56"/>
      <c r="BI4" s="56"/>
      <c r="BJ4" s="56"/>
      <c r="BK4" s="56"/>
      <c r="BL4" s="56"/>
      <c r="BM4" s="56"/>
      <c r="BN4" s="56"/>
      <c r="BO4" s="56"/>
      <c r="BP4" s="56"/>
      <c r="BQ4" s="56">
        <v>1</v>
      </c>
      <c r="BR4" s="56"/>
      <c r="BS4" s="56"/>
      <c r="BT4" s="190"/>
      <c r="BU4" s="55">
        <v>378</v>
      </c>
      <c r="BV4" s="56">
        <v>2414.1</v>
      </c>
      <c r="BW4" s="56">
        <v>1</v>
      </c>
      <c r="BX4" s="56">
        <v>28.6</v>
      </c>
      <c r="BY4" s="56">
        <v>72</v>
      </c>
      <c r="BZ4" s="56">
        <v>16</v>
      </c>
      <c r="CA4" s="57">
        <v>5.25</v>
      </c>
      <c r="CB4" s="56">
        <v>117.3</v>
      </c>
      <c r="CC4" s="57">
        <v>3.86</v>
      </c>
      <c r="CD4" s="56">
        <v>36.5</v>
      </c>
      <c r="CE4" s="56">
        <v>84</v>
      </c>
      <c r="CF4" s="56">
        <v>3204.5</v>
      </c>
      <c r="CG4" s="56">
        <v>7</v>
      </c>
      <c r="CH4" s="56">
        <v>1</v>
      </c>
      <c r="CI4" s="58">
        <v>31.2</v>
      </c>
      <c r="CJ4" s="55">
        <v>1124</v>
      </c>
      <c r="CK4" s="56">
        <v>3214.4</v>
      </c>
      <c r="CL4" s="56">
        <v>17</v>
      </c>
      <c r="CM4" s="56">
        <v>44.8</v>
      </c>
      <c r="CN4" s="56">
        <v>162</v>
      </c>
      <c r="CO4" s="56">
        <v>62</v>
      </c>
      <c r="CP4" s="57">
        <v>6.9382716049382713</v>
      </c>
      <c r="CQ4" s="56">
        <v>180.2</v>
      </c>
      <c r="CR4" s="57">
        <v>4.3899999999999997</v>
      </c>
      <c r="CS4" s="56">
        <v>52.5</v>
      </c>
      <c r="CT4" s="56">
        <v>229</v>
      </c>
      <c r="CU4" s="56">
        <v>3169.6</v>
      </c>
      <c r="CV4" s="56">
        <v>28</v>
      </c>
      <c r="CW4" s="56">
        <v>2</v>
      </c>
      <c r="CX4" s="58">
        <v>24</v>
      </c>
      <c r="CY4" s="55"/>
      <c r="CZ4" s="56">
        <v>1</v>
      </c>
      <c r="DA4" s="56"/>
      <c r="DB4" s="56"/>
      <c r="DC4" s="56"/>
      <c r="DD4" s="56"/>
      <c r="DE4" s="57"/>
      <c r="DF4" s="56"/>
      <c r="DG4" s="57"/>
      <c r="DH4" s="56"/>
      <c r="DI4" s="56"/>
      <c r="DJ4" s="56">
        <v>1</v>
      </c>
      <c r="DK4" s="56"/>
      <c r="DL4" s="56"/>
      <c r="DM4" s="58"/>
      <c r="DO4" s="11">
        <v>2</v>
      </c>
      <c r="DP4" s="42" t="s">
        <v>388</v>
      </c>
      <c r="DQ4" s="7">
        <v>1</v>
      </c>
      <c r="DR4" s="129">
        <v>44809</v>
      </c>
    </row>
    <row r="5" spans="1:123" x14ac:dyDescent="0.2">
      <c r="A5" s="33">
        <v>3</v>
      </c>
      <c r="B5" s="34" t="s">
        <v>546</v>
      </c>
      <c r="C5" s="116">
        <v>6.8388888888888895</v>
      </c>
      <c r="D5" s="117" t="s">
        <v>459</v>
      </c>
      <c r="E5" s="37">
        <v>2</v>
      </c>
      <c r="F5" s="118">
        <v>37853</v>
      </c>
      <c r="G5" s="119">
        <v>21.698630136986303</v>
      </c>
      <c r="H5" s="39" t="s">
        <v>395</v>
      </c>
      <c r="I5" s="119">
        <v>22.701369863013699</v>
      </c>
      <c r="J5" s="187">
        <v>69</v>
      </c>
      <c r="K5" s="187">
        <v>229</v>
      </c>
      <c r="L5" s="187">
        <v>4.5</v>
      </c>
      <c r="M5" s="188">
        <v>0</v>
      </c>
      <c r="N5" s="121">
        <v>0</v>
      </c>
      <c r="O5" s="122">
        <v>7.1444035505520684E-2</v>
      </c>
      <c r="P5" s="122">
        <v>0.19591346153846154</v>
      </c>
      <c r="Q5" s="122">
        <v>0.24369102263548786</v>
      </c>
      <c r="R5" s="122">
        <v>0</v>
      </c>
      <c r="S5" s="42">
        <v>0.24369102263548786</v>
      </c>
      <c r="T5" s="42">
        <v>0.24369102263548786</v>
      </c>
      <c r="U5" s="42">
        <v>5.2026689397724937E-2</v>
      </c>
      <c r="V5" s="42">
        <v>0</v>
      </c>
      <c r="W5" s="42">
        <v>2.6013344698862469E-2</v>
      </c>
      <c r="X5" s="43">
        <v>2.6013344698862469E-2</v>
      </c>
      <c r="Y5" s="44">
        <v>20.054794520547944</v>
      </c>
      <c r="Z5" s="163">
        <v>111.69029111415942</v>
      </c>
      <c r="AA5" s="45">
        <v>33.813694601974376</v>
      </c>
      <c r="AB5" s="45">
        <v>0.36220472440944884</v>
      </c>
      <c r="AC5" s="45">
        <v>6.7952755905511815</v>
      </c>
      <c r="AD5" s="45">
        <v>153.4</v>
      </c>
      <c r="AE5" s="45">
        <v>5.09</v>
      </c>
      <c r="AF5" s="46">
        <v>35.4</v>
      </c>
      <c r="AG5" s="123">
        <v>6</v>
      </c>
      <c r="AH5" s="49">
        <v>2</v>
      </c>
      <c r="AI5" s="49">
        <v>4</v>
      </c>
      <c r="AJ5" s="49">
        <v>9</v>
      </c>
      <c r="AK5" s="49">
        <v>9</v>
      </c>
      <c r="AL5" s="49">
        <v>6</v>
      </c>
      <c r="AM5" s="49">
        <v>8</v>
      </c>
      <c r="AN5" s="49">
        <v>8</v>
      </c>
      <c r="AO5" s="49">
        <v>0</v>
      </c>
      <c r="AP5" s="50">
        <v>0</v>
      </c>
      <c r="AQ5" s="55"/>
      <c r="AR5" s="56">
        <v>1</v>
      </c>
      <c r="AS5" s="56"/>
      <c r="AT5" s="56"/>
      <c r="AU5" s="56"/>
      <c r="AV5" s="56"/>
      <c r="AW5" s="56"/>
      <c r="AX5" s="56"/>
      <c r="AY5" s="56"/>
      <c r="AZ5" s="56"/>
      <c r="BA5" s="56"/>
      <c r="BB5" s="56">
        <v>1</v>
      </c>
      <c r="BC5" s="56"/>
      <c r="BD5" s="56"/>
      <c r="BE5" s="58"/>
      <c r="BF5" s="55">
        <v>372</v>
      </c>
      <c r="BG5" s="56">
        <v>1722</v>
      </c>
      <c r="BH5" s="56">
        <v>4</v>
      </c>
      <c r="BI5" s="56"/>
      <c r="BJ5" s="56">
        <v>75</v>
      </c>
      <c r="BK5" s="56">
        <v>26</v>
      </c>
      <c r="BL5" s="56"/>
      <c r="BM5" s="56">
        <v>106.2</v>
      </c>
      <c r="BN5" s="56">
        <v>3.04</v>
      </c>
      <c r="BO5" s="56">
        <v>18</v>
      </c>
      <c r="BP5" s="56">
        <v>24</v>
      </c>
      <c r="BQ5" s="56">
        <v>3820.7999999999997</v>
      </c>
      <c r="BR5" s="56">
        <v>8</v>
      </c>
      <c r="BS5" s="56">
        <v>0</v>
      </c>
      <c r="BT5" s="190"/>
      <c r="BU5" s="55">
        <v>863</v>
      </c>
      <c r="BV5" s="56">
        <v>1816.1</v>
      </c>
      <c r="BW5" s="56">
        <v>5</v>
      </c>
      <c r="BX5" s="56"/>
      <c r="BY5" s="56">
        <v>127</v>
      </c>
      <c r="BZ5" s="56">
        <v>46</v>
      </c>
      <c r="CA5" s="57">
        <v>6.7952755905511815</v>
      </c>
      <c r="CB5" s="56">
        <v>176.2</v>
      </c>
      <c r="CC5" s="57">
        <v>5.09</v>
      </c>
      <c r="CD5" s="56">
        <v>54.7</v>
      </c>
      <c r="CE5" s="56">
        <v>278</v>
      </c>
      <c r="CF5" s="56">
        <v>4007.9</v>
      </c>
      <c r="CG5" s="56">
        <v>26</v>
      </c>
      <c r="CH5" s="56">
        <v>1</v>
      </c>
      <c r="CI5" s="58"/>
      <c r="CJ5" s="55">
        <v>1060</v>
      </c>
      <c r="CK5" s="56">
        <v>1674</v>
      </c>
      <c r="CL5" s="56">
        <v>10</v>
      </c>
      <c r="CM5" s="56">
        <v>13.200000000000001</v>
      </c>
      <c r="CN5" s="56">
        <v>192</v>
      </c>
      <c r="CO5" s="56">
        <v>67</v>
      </c>
      <c r="CP5" s="57">
        <v>5.520833333333333</v>
      </c>
      <c r="CQ5" s="56">
        <v>153.4</v>
      </c>
      <c r="CR5" s="57">
        <v>4.34</v>
      </c>
      <c r="CS5" s="57">
        <v>35.4</v>
      </c>
      <c r="CT5" s="56">
        <v>177</v>
      </c>
      <c r="CU5" s="56">
        <v>3402.1</v>
      </c>
      <c r="CV5" s="56">
        <v>23</v>
      </c>
      <c r="CW5" s="56">
        <v>0</v>
      </c>
      <c r="CX5" s="58">
        <v>18</v>
      </c>
      <c r="CY5" s="55"/>
      <c r="CZ5" s="56">
        <v>1</v>
      </c>
      <c r="DA5" s="56"/>
      <c r="DB5" s="56"/>
      <c r="DC5" s="56"/>
      <c r="DD5" s="56"/>
      <c r="DE5" s="57"/>
      <c r="DF5" s="56"/>
      <c r="DG5" s="57"/>
      <c r="DH5" s="57"/>
      <c r="DI5" s="56"/>
      <c r="DJ5" s="56">
        <v>1</v>
      </c>
      <c r="DK5" s="56"/>
      <c r="DL5" s="56"/>
      <c r="DM5" s="58"/>
      <c r="DN5" s="164"/>
      <c r="DO5" s="5">
        <v>3</v>
      </c>
      <c r="DP5" s="42" t="s">
        <v>390</v>
      </c>
      <c r="DQ5" s="7">
        <v>0.9</v>
      </c>
      <c r="DR5" s="129">
        <v>45173</v>
      </c>
    </row>
    <row r="6" spans="1:123" x14ac:dyDescent="0.2">
      <c r="A6" s="33">
        <v>4</v>
      </c>
      <c r="B6" s="34" t="s">
        <v>547</v>
      </c>
      <c r="C6" s="116">
        <v>5.9722222222222223</v>
      </c>
      <c r="D6" s="117" t="s">
        <v>427</v>
      </c>
      <c r="E6" s="37">
        <v>2</v>
      </c>
      <c r="F6" s="118">
        <v>37990</v>
      </c>
      <c r="G6" s="119">
        <v>21.323287671232876</v>
      </c>
      <c r="H6" s="39" t="s">
        <v>395</v>
      </c>
      <c r="I6" s="119">
        <v>22.326027397260273</v>
      </c>
      <c r="J6" s="187">
        <v>72</v>
      </c>
      <c r="K6" s="187">
        <v>226</v>
      </c>
      <c r="L6" s="187">
        <v>4.33</v>
      </c>
      <c r="M6" s="188">
        <v>0</v>
      </c>
      <c r="N6" s="121">
        <v>0</v>
      </c>
      <c r="O6" s="122">
        <v>0.20259721827987515</v>
      </c>
      <c r="P6" s="122">
        <v>0.20394812791010891</v>
      </c>
      <c r="Q6" s="122">
        <v>0.21182700794351281</v>
      </c>
      <c r="R6" s="122">
        <v>0</v>
      </c>
      <c r="S6" s="42">
        <v>0.21182700794351281</v>
      </c>
      <c r="T6" s="42">
        <v>0.21182700794351281</v>
      </c>
      <c r="U6" s="42">
        <v>0.10695187165775402</v>
      </c>
      <c r="V6" s="42">
        <v>0</v>
      </c>
      <c r="W6" s="42">
        <v>5.3475935828877011E-2</v>
      </c>
      <c r="X6" s="43">
        <v>5.3475935828877011E-2</v>
      </c>
      <c r="Y6" s="44">
        <v>18.682191780821917</v>
      </c>
      <c r="Z6" s="163">
        <v>128.58397563280568</v>
      </c>
      <c r="AA6" s="45">
        <v>30.647762345679013</v>
      </c>
      <c r="AB6" s="45">
        <v>0.18032786885245902</v>
      </c>
      <c r="AC6" s="45">
        <v>6.0655737704918034</v>
      </c>
      <c r="AD6" s="45">
        <v>55.8</v>
      </c>
      <c r="AE6" s="45">
        <v>3.46</v>
      </c>
      <c r="AF6" s="46">
        <v>38</v>
      </c>
      <c r="AG6" s="123">
        <v>4</v>
      </c>
      <c r="AH6" s="49">
        <v>5</v>
      </c>
      <c r="AI6" s="49">
        <v>9</v>
      </c>
      <c r="AJ6" s="49">
        <v>10</v>
      </c>
      <c r="AK6" s="49">
        <v>2</v>
      </c>
      <c r="AL6" s="49">
        <v>3</v>
      </c>
      <c r="AM6" s="49">
        <v>0</v>
      </c>
      <c r="AN6" s="49">
        <v>1</v>
      </c>
      <c r="AO6" s="49">
        <v>0</v>
      </c>
      <c r="AP6" s="50">
        <v>1</v>
      </c>
      <c r="AQ6" s="55"/>
      <c r="AR6" s="56">
        <v>1</v>
      </c>
      <c r="AS6" s="56"/>
      <c r="AT6" s="56"/>
      <c r="AU6" s="56"/>
      <c r="AV6" s="56"/>
      <c r="AW6" s="56"/>
      <c r="AX6" s="56"/>
      <c r="AY6" s="56"/>
      <c r="AZ6" s="56"/>
      <c r="BA6" s="56"/>
      <c r="BB6" s="56">
        <v>1</v>
      </c>
      <c r="BC6" s="56"/>
      <c r="BD6" s="56"/>
      <c r="BE6" s="58"/>
      <c r="BF6" s="55">
        <v>1057</v>
      </c>
      <c r="BG6" s="56">
        <v>2354.2999999999997</v>
      </c>
      <c r="BH6" s="56">
        <v>12</v>
      </c>
      <c r="BI6" s="56">
        <v>28.6</v>
      </c>
      <c r="BJ6" s="56">
        <v>156</v>
      </c>
      <c r="BK6" s="56">
        <v>34</v>
      </c>
      <c r="BL6" s="56">
        <v>6.7756410256410255</v>
      </c>
      <c r="BM6" s="56">
        <v>98.8</v>
      </c>
      <c r="BN6" s="56">
        <v>4.58</v>
      </c>
      <c r="BO6" s="56">
        <v>59.9</v>
      </c>
      <c r="BP6" s="56">
        <v>85</v>
      </c>
      <c r="BQ6" s="56">
        <v>3282.5</v>
      </c>
      <c r="BR6" s="56">
        <v>11</v>
      </c>
      <c r="BS6" s="56">
        <v>1</v>
      </c>
      <c r="BT6" s="190">
        <v>28.6</v>
      </c>
      <c r="BU6" s="55">
        <v>753</v>
      </c>
      <c r="BV6" s="56">
        <v>2402.4</v>
      </c>
      <c r="BW6" s="56">
        <v>8</v>
      </c>
      <c r="BX6" s="56">
        <v>26</v>
      </c>
      <c r="BY6" s="56">
        <v>171</v>
      </c>
      <c r="BZ6" s="56">
        <v>23</v>
      </c>
      <c r="CA6" s="57">
        <v>4.4035087719298245</v>
      </c>
      <c r="CB6" s="56">
        <v>37.5</v>
      </c>
      <c r="CC6" s="57">
        <v>2.84</v>
      </c>
      <c r="CD6" s="56">
        <v>22.4</v>
      </c>
      <c r="CE6" s="56">
        <v>307</v>
      </c>
      <c r="CF6" s="56">
        <v>2795</v>
      </c>
      <c r="CG6" s="56">
        <v>26</v>
      </c>
      <c r="CH6" s="56">
        <v>2</v>
      </c>
      <c r="CI6" s="58">
        <v>29.9</v>
      </c>
      <c r="CJ6" s="55">
        <v>740</v>
      </c>
      <c r="CK6" s="56">
        <v>2141.6999999999998</v>
      </c>
      <c r="CL6" s="56">
        <v>7</v>
      </c>
      <c r="CM6" s="56">
        <v>24.200000000000003</v>
      </c>
      <c r="CN6" s="56">
        <v>122</v>
      </c>
      <c r="CO6" s="56">
        <v>22</v>
      </c>
      <c r="CP6" s="57">
        <v>6.0655737704918034</v>
      </c>
      <c r="CQ6" s="56">
        <v>55.8</v>
      </c>
      <c r="CR6" s="57">
        <v>3.46</v>
      </c>
      <c r="CS6" s="56">
        <v>38</v>
      </c>
      <c r="CT6" s="56">
        <v>292</v>
      </c>
      <c r="CU6" s="56">
        <v>2730.2</v>
      </c>
      <c r="CV6" s="56">
        <v>33</v>
      </c>
      <c r="CW6" s="56">
        <v>4</v>
      </c>
      <c r="CX6" s="58">
        <v>22</v>
      </c>
      <c r="CY6" s="55"/>
      <c r="CZ6" s="56">
        <v>1</v>
      </c>
      <c r="DA6" s="56"/>
      <c r="DB6" s="56"/>
      <c r="DC6" s="56"/>
      <c r="DD6" s="56"/>
      <c r="DE6" s="57"/>
      <c r="DF6" s="56"/>
      <c r="DG6" s="57"/>
      <c r="DH6" s="56"/>
      <c r="DI6" s="56"/>
      <c r="DJ6" s="56">
        <v>1</v>
      </c>
      <c r="DK6" s="56"/>
      <c r="DL6" s="56"/>
      <c r="DM6" s="58"/>
      <c r="DO6" s="5">
        <v>4</v>
      </c>
      <c r="DP6" s="42" t="s">
        <v>393</v>
      </c>
      <c r="DQ6" s="7">
        <v>0.9</v>
      </c>
      <c r="DR6" s="127">
        <v>45536</v>
      </c>
    </row>
    <row r="7" spans="1:123" x14ac:dyDescent="0.2">
      <c r="A7" s="33">
        <v>5</v>
      </c>
      <c r="B7" s="34" t="s">
        <v>548</v>
      </c>
      <c r="C7" s="116">
        <v>5.594444444444445</v>
      </c>
      <c r="D7" s="117" t="s">
        <v>453</v>
      </c>
      <c r="E7" s="37">
        <v>1</v>
      </c>
      <c r="F7" s="118">
        <v>37575</v>
      </c>
      <c r="G7" s="119">
        <v>22.460273972602739</v>
      </c>
      <c r="H7" s="39" t="s">
        <v>395</v>
      </c>
      <c r="I7" s="119">
        <v>23.463013698630139</v>
      </c>
      <c r="J7" s="187">
        <v>72</v>
      </c>
      <c r="K7" s="187">
        <v>215</v>
      </c>
      <c r="L7" s="187">
        <v>4.34</v>
      </c>
      <c r="M7" s="188">
        <v>0</v>
      </c>
      <c r="N7" s="121">
        <v>0</v>
      </c>
      <c r="O7" s="122">
        <v>4.8291968491469738E-2</v>
      </c>
      <c r="P7" s="122">
        <v>0.15506415506415505</v>
      </c>
      <c r="Q7" s="122">
        <v>0.24779584907726851</v>
      </c>
      <c r="R7" s="122">
        <v>0</v>
      </c>
      <c r="S7" s="42">
        <v>0.24779584907726851</v>
      </c>
      <c r="T7" s="42">
        <v>0.24779584907726851</v>
      </c>
      <c r="U7" s="42">
        <v>7.3968404924182385E-2</v>
      </c>
      <c r="V7" s="42">
        <v>0</v>
      </c>
      <c r="W7" s="42">
        <v>3.6984202462091192E-2</v>
      </c>
      <c r="X7" s="43">
        <v>3.6984202462091192E-2</v>
      </c>
      <c r="Y7" s="44">
        <v>20.816438356164383</v>
      </c>
      <c r="Z7" s="163">
        <v>121.20193056063277</v>
      </c>
      <c r="AA7" s="45">
        <v>29.15605709876543</v>
      </c>
      <c r="AB7" s="45">
        <v>0.22916666666666666</v>
      </c>
      <c r="AC7" s="45">
        <v>6.3223140495867769</v>
      </c>
      <c r="AD7" s="45">
        <v>90.8</v>
      </c>
      <c r="AE7" s="45">
        <v>4.4000000000000004</v>
      </c>
      <c r="AF7" s="46">
        <v>39</v>
      </c>
      <c r="AG7" s="123">
        <v>6</v>
      </c>
      <c r="AH7" s="49">
        <v>4</v>
      </c>
      <c r="AI7" s="49">
        <v>3</v>
      </c>
      <c r="AJ7" s="49">
        <v>10</v>
      </c>
      <c r="AK7" s="49">
        <v>5</v>
      </c>
      <c r="AL7" s="49">
        <v>4</v>
      </c>
      <c r="AM7" s="49">
        <v>3</v>
      </c>
      <c r="AN7" s="49">
        <v>6</v>
      </c>
      <c r="AO7" s="49">
        <v>0</v>
      </c>
      <c r="AP7" s="50">
        <v>0</v>
      </c>
      <c r="AQ7" s="181"/>
      <c r="AR7" s="182">
        <v>1</v>
      </c>
      <c r="AS7" s="182"/>
      <c r="AT7" s="182"/>
      <c r="AU7" s="182"/>
      <c r="AV7" s="182"/>
      <c r="AW7" s="182"/>
      <c r="AX7" s="182"/>
      <c r="AY7" s="182"/>
      <c r="AZ7" s="182"/>
      <c r="BA7" s="182"/>
      <c r="BB7" s="182">
        <v>1</v>
      </c>
      <c r="BC7" s="182"/>
      <c r="BD7" s="182"/>
      <c r="BE7" s="183"/>
      <c r="BF7" s="181">
        <v>114</v>
      </c>
      <c r="BG7" s="182">
        <v>990.5</v>
      </c>
      <c r="BH7" s="182">
        <v>1</v>
      </c>
      <c r="BI7" s="182"/>
      <c r="BJ7" s="182">
        <v>27</v>
      </c>
      <c r="BK7" s="182">
        <v>5</v>
      </c>
      <c r="BL7" s="182"/>
      <c r="BM7" s="182">
        <v>27.5</v>
      </c>
      <c r="BN7" s="182">
        <v>3.22</v>
      </c>
      <c r="BO7" s="182">
        <v>20.2</v>
      </c>
      <c r="BP7" s="182">
        <v>8</v>
      </c>
      <c r="BQ7" s="182">
        <v>1535.8</v>
      </c>
      <c r="BR7" s="182">
        <v>1</v>
      </c>
      <c r="BS7" s="182">
        <v>0</v>
      </c>
      <c r="BT7" s="191"/>
      <c r="BU7" s="181">
        <v>484</v>
      </c>
      <c r="BV7" s="182">
        <v>1225.8</v>
      </c>
      <c r="BW7" s="182">
        <v>5</v>
      </c>
      <c r="BX7" s="182"/>
      <c r="BY7" s="182">
        <v>96</v>
      </c>
      <c r="BZ7" s="182">
        <v>22</v>
      </c>
      <c r="CA7" s="184">
        <v>5.041666666666667</v>
      </c>
      <c r="CB7" s="182">
        <v>67.3</v>
      </c>
      <c r="CC7" s="184">
        <v>3</v>
      </c>
      <c r="CD7" s="182">
        <v>24.2</v>
      </c>
      <c r="CE7" s="182">
        <v>84</v>
      </c>
      <c r="CF7" s="182">
        <v>2437.2000000000003</v>
      </c>
      <c r="CG7" s="182">
        <v>11</v>
      </c>
      <c r="CH7" s="182">
        <v>0</v>
      </c>
      <c r="CI7" s="183"/>
      <c r="CJ7" s="181">
        <v>765</v>
      </c>
      <c r="CK7" s="182">
        <v>1759.5</v>
      </c>
      <c r="CL7" s="182">
        <v>10</v>
      </c>
      <c r="CM7" s="182">
        <v>19.8</v>
      </c>
      <c r="CN7" s="182">
        <v>121</v>
      </c>
      <c r="CO7" s="182">
        <v>24</v>
      </c>
      <c r="CP7" s="184">
        <v>6.3223140495867769</v>
      </c>
      <c r="CQ7" s="182">
        <v>90.8</v>
      </c>
      <c r="CR7" s="184">
        <v>4.4000000000000004</v>
      </c>
      <c r="CS7" s="184">
        <v>39</v>
      </c>
      <c r="CT7" s="182">
        <v>140</v>
      </c>
      <c r="CU7" s="182">
        <v>1892.7</v>
      </c>
      <c r="CV7" s="182">
        <v>10</v>
      </c>
      <c r="CW7" s="182">
        <v>0</v>
      </c>
      <c r="CX7" s="183">
        <v>11.700000000000001</v>
      </c>
      <c r="CY7" s="181"/>
      <c r="CZ7" s="182">
        <v>1</v>
      </c>
      <c r="DA7" s="182"/>
      <c r="DB7" s="182"/>
      <c r="DC7" s="182"/>
      <c r="DD7" s="182"/>
      <c r="DE7" s="184"/>
      <c r="DF7" s="182"/>
      <c r="DG7" s="184"/>
      <c r="DH7" s="184"/>
      <c r="DI7" s="182"/>
      <c r="DJ7" s="182">
        <v>1</v>
      </c>
      <c r="DK7" s="182"/>
      <c r="DL7" s="182"/>
      <c r="DM7" s="183"/>
      <c r="DO7" s="5">
        <v>5</v>
      </c>
      <c r="DP7" s="42" t="s">
        <v>396</v>
      </c>
      <c r="DQ7" s="7">
        <v>0.85</v>
      </c>
      <c r="DR7" s="127">
        <v>45901</v>
      </c>
    </row>
    <row r="8" spans="1:123" x14ac:dyDescent="0.2">
      <c r="A8" s="33">
        <v>6</v>
      </c>
      <c r="B8" s="34" t="s">
        <v>549</v>
      </c>
      <c r="C8" s="116">
        <v>4.2666666666666666</v>
      </c>
      <c r="D8" s="117" t="s">
        <v>424</v>
      </c>
      <c r="E8" s="37">
        <v>4</v>
      </c>
      <c r="F8" s="118">
        <v>37606</v>
      </c>
      <c r="G8" s="119">
        <v>22.375342465753423</v>
      </c>
      <c r="H8" s="39" t="s">
        <v>385</v>
      </c>
      <c r="I8" s="119">
        <v>23.378082191780823</v>
      </c>
      <c r="J8" s="187">
        <v>72</v>
      </c>
      <c r="K8" s="187">
        <v>210</v>
      </c>
      <c r="L8" s="187">
        <v>4.46</v>
      </c>
      <c r="M8" s="188">
        <v>0</v>
      </c>
      <c r="N8" s="121">
        <v>0</v>
      </c>
      <c r="O8" s="122">
        <v>0.27678734686414336</v>
      </c>
      <c r="P8" s="122">
        <v>0.32118499573742543</v>
      </c>
      <c r="Q8" s="122">
        <v>0.15969481715338069</v>
      </c>
      <c r="R8" s="122">
        <v>0</v>
      </c>
      <c r="S8" s="42">
        <v>0.24043990644540306</v>
      </c>
      <c r="T8" s="42">
        <v>0.21639591580086276</v>
      </c>
      <c r="U8" s="42">
        <v>8.584686774941995E-2</v>
      </c>
      <c r="V8" s="42">
        <v>0</v>
      </c>
      <c r="W8" s="42">
        <v>4.2923433874709975E-2</v>
      </c>
      <c r="X8" s="43">
        <v>3.8631090487238978E-2</v>
      </c>
      <c r="Y8" s="44">
        <v>19.734246575342464</v>
      </c>
      <c r="Z8" s="163">
        <v>106.14752089446317</v>
      </c>
      <c r="AA8" s="45">
        <v>28.47800925925926</v>
      </c>
      <c r="AB8" s="45">
        <v>0.23577235772357724</v>
      </c>
      <c r="AC8" s="45">
        <v>5.3292682926829267</v>
      </c>
      <c r="AD8" s="45">
        <v>19.399999999999999</v>
      </c>
      <c r="AE8" s="45">
        <v>3.39</v>
      </c>
      <c r="AF8" s="46">
        <v>49.9</v>
      </c>
      <c r="AG8" s="123">
        <v>4</v>
      </c>
      <c r="AH8" s="49">
        <v>4</v>
      </c>
      <c r="AI8" s="49">
        <v>6</v>
      </c>
      <c r="AJ8" s="49">
        <v>8</v>
      </c>
      <c r="AK8" s="49">
        <v>5</v>
      </c>
      <c r="AL8" s="49">
        <v>0</v>
      </c>
      <c r="AM8" s="49">
        <v>0</v>
      </c>
      <c r="AN8" s="49">
        <v>1</v>
      </c>
      <c r="AO8" s="49">
        <v>0</v>
      </c>
      <c r="AP8" s="50">
        <v>0</v>
      </c>
      <c r="AQ8" s="181"/>
      <c r="AR8" s="182">
        <v>1</v>
      </c>
      <c r="AS8" s="182"/>
      <c r="AT8" s="182"/>
      <c r="AU8" s="182"/>
      <c r="AV8" s="182"/>
      <c r="AW8" s="182"/>
      <c r="AX8" s="182"/>
      <c r="AY8" s="182"/>
      <c r="AZ8" s="182"/>
      <c r="BA8" s="182"/>
      <c r="BB8" s="182">
        <v>1</v>
      </c>
      <c r="BC8" s="182"/>
      <c r="BD8" s="182"/>
      <c r="BE8" s="183"/>
      <c r="BF8" s="181">
        <v>890</v>
      </c>
      <c r="BG8" s="182">
        <v>1159.1999999999998</v>
      </c>
      <c r="BH8" s="182">
        <v>8</v>
      </c>
      <c r="BI8" s="182">
        <v>9.6000000000000014</v>
      </c>
      <c r="BJ8" s="182">
        <v>170</v>
      </c>
      <c r="BK8" s="182">
        <v>49</v>
      </c>
      <c r="BL8" s="182">
        <v>5.2352941176470589</v>
      </c>
      <c r="BM8" s="182">
        <v>97.8</v>
      </c>
      <c r="BN8" s="182">
        <v>3.3</v>
      </c>
      <c r="BO8" s="182">
        <v>41</v>
      </c>
      <c r="BP8" s="182">
        <v>321</v>
      </c>
      <c r="BQ8" s="182">
        <v>3216</v>
      </c>
      <c r="BR8" s="182">
        <v>46</v>
      </c>
      <c r="BS8" s="182">
        <v>3</v>
      </c>
      <c r="BT8" s="191">
        <v>22.799999999999997</v>
      </c>
      <c r="BU8" s="181">
        <v>1311</v>
      </c>
      <c r="BV8" s="182">
        <v>2073.6000000000004</v>
      </c>
      <c r="BW8" s="182">
        <v>12</v>
      </c>
      <c r="BX8" s="182">
        <v>24</v>
      </c>
      <c r="BY8" s="182">
        <v>246</v>
      </c>
      <c r="BZ8" s="182">
        <v>58</v>
      </c>
      <c r="CA8" s="184">
        <v>5.3292682926829267</v>
      </c>
      <c r="CB8" s="182">
        <v>79.7</v>
      </c>
      <c r="CC8" s="184">
        <v>3.39</v>
      </c>
      <c r="CD8" s="182">
        <v>38.4</v>
      </c>
      <c r="CE8" s="182">
        <v>196</v>
      </c>
      <c r="CF8" s="182">
        <v>2618.3999999999996</v>
      </c>
      <c r="CG8" s="182">
        <v>26</v>
      </c>
      <c r="CH8" s="182">
        <v>2</v>
      </c>
      <c r="CI8" s="183">
        <v>20.399999999999999</v>
      </c>
      <c r="CJ8" s="181">
        <v>385</v>
      </c>
      <c r="CK8" s="182">
        <v>1215</v>
      </c>
      <c r="CL8" s="182">
        <v>4</v>
      </c>
      <c r="CM8" s="182">
        <v>11.700000000000001</v>
      </c>
      <c r="CN8" s="182">
        <v>116</v>
      </c>
      <c r="CO8" s="182">
        <v>12</v>
      </c>
      <c r="CP8" s="184">
        <v>3.3189655172413794</v>
      </c>
      <c r="CQ8" s="182">
        <v>19.399999999999999</v>
      </c>
      <c r="CR8" s="184">
        <v>1.94</v>
      </c>
      <c r="CS8" s="184">
        <v>49.9</v>
      </c>
      <c r="CT8" s="182">
        <v>222</v>
      </c>
      <c r="CU8" s="182">
        <v>2586</v>
      </c>
      <c r="CV8" s="182">
        <v>24</v>
      </c>
      <c r="CW8" s="182">
        <v>1</v>
      </c>
      <c r="CX8" s="183">
        <v>11.700000000000001</v>
      </c>
      <c r="CY8" s="181"/>
      <c r="CZ8" s="182">
        <v>1</v>
      </c>
      <c r="DA8" s="182"/>
      <c r="DB8" s="182"/>
      <c r="DC8" s="182"/>
      <c r="DD8" s="182"/>
      <c r="DE8" s="184"/>
      <c r="DF8" s="182"/>
      <c r="DG8" s="184"/>
      <c r="DH8" s="184"/>
      <c r="DI8" s="182"/>
      <c r="DJ8" s="182">
        <v>1</v>
      </c>
      <c r="DK8" s="182"/>
      <c r="DL8" s="182"/>
      <c r="DM8" s="183"/>
      <c r="DO8" s="5">
        <v>6</v>
      </c>
      <c r="DP8" s="42" t="s">
        <v>398</v>
      </c>
      <c r="DQ8" s="7">
        <v>0.75</v>
      </c>
    </row>
    <row r="9" spans="1:123" x14ac:dyDescent="0.2">
      <c r="A9" s="60">
        <v>7</v>
      </c>
      <c r="B9" s="62" t="s">
        <v>550</v>
      </c>
      <c r="C9" s="132">
        <v>3.8722222222222218</v>
      </c>
      <c r="D9" s="133" t="s">
        <v>427</v>
      </c>
      <c r="E9" s="66">
        <v>2</v>
      </c>
      <c r="F9" s="134">
        <v>37629</v>
      </c>
      <c r="G9" s="135">
        <v>22.312328767123287</v>
      </c>
      <c r="H9" s="68" t="s">
        <v>395</v>
      </c>
      <c r="I9" s="135">
        <v>23.315068493150687</v>
      </c>
      <c r="J9" s="192">
        <v>71</v>
      </c>
      <c r="K9" s="192">
        <v>225</v>
      </c>
      <c r="L9" s="193">
        <v>4.55</v>
      </c>
      <c r="M9" s="194">
        <v>0</v>
      </c>
      <c r="N9" s="138">
        <v>0</v>
      </c>
      <c r="O9" s="139">
        <v>0.18675992827850665</v>
      </c>
      <c r="P9" s="139">
        <v>0.18855581636972335</v>
      </c>
      <c r="Q9" s="139">
        <v>0.14958229848724319</v>
      </c>
      <c r="R9" s="139">
        <v>0</v>
      </c>
      <c r="S9" s="71">
        <v>0.16906905742848327</v>
      </c>
      <c r="T9" s="71">
        <v>0.16906905742848327</v>
      </c>
      <c r="U9" s="71">
        <v>3.4918076819769009E-2</v>
      </c>
      <c r="V9" s="71">
        <v>0</v>
      </c>
      <c r="W9" s="71">
        <v>1.7459038409884504E-2</v>
      </c>
      <c r="X9" s="72">
        <v>1.7459038409884504E-2</v>
      </c>
      <c r="Y9" s="73">
        <v>19.671232876712327</v>
      </c>
      <c r="Z9" s="165">
        <v>104.99459124737966</v>
      </c>
      <c r="AA9" s="74">
        <v>31.377702836738742</v>
      </c>
      <c r="AB9" s="74">
        <v>0.21511627906976744</v>
      </c>
      <c r="AC9" s="74">
        <v>5.2267441860465116</v>
      </c>
      <c r="AD9" s="74">
        <v>46.5</v>
      </c>
      <c r="AE9" s="74">
        <v>3.23</v>
      </c>
      <c r="AF9" s="75">
        <v>16.2</v>
      </c>
      <c r="AG9" s="140">
        <v>2</v>
      </c>
      <c r="AH9" s="78">
        <v>1</v>
      </c>
      <c r="AI9" s="78">
        <v>6</v>
      </c>
      <c r="AJ9" s="78">
        <v>7</v>
      </c>
      <c r="AK9" s="78">
        <v>4</v>
      </c>
      <c r="AL9" s="78">
        <v>0</v>
      </c>
      <c r="AM9" s="78">
        <v>0</v>
      </c>
      <c r="AN9" s="78">
        <v>1</v>
      </c>
      <c r="AO9" s="78">
        <v>0</v>
      </c>
      <c r="AP9" s="79">
        <v>1</v>
      </c>
      <c r="AQ9" s="80"/>
      <c r="AR9" s="81">
        <v>1</v>
      </c>
      <c r="AS9" s="81"/>
      <c r="AT9" s="81"/>
      <c r="AU9" s="81"/>
      <c r="AV9" s="81"/>
      <c r="AW9" s="81"/>
      <c r="AX9" s="81"/>
      <c r="AY9" s="81"/>
      <c r="AZ9" s="81"/>
      <c r="BA9" s="81"/>
      <c r="BB9" s="81">
        <v>1</v>
      </c>
      <c r="BC9" s="81"/>
      <c r="BD9" s="81"/>
      <c r="BE9" s="83"/>
      <c r="BF9" s="80">
        <v>864</v>
      </c>
      <c r="BG9" s="81">
        <v>2354.2999999999997</v>
      </c>
      <c r="BH9" s="81">
        <v>10</v>
      </c>
      <c r="BI9" s="81">
        <v>28.6</v>
      </c>
      <c r="BJ9" s="81">
        <v>167</v>
      </c>
      <c r="BK9" s="81">
        <v>45</v>
      </c>
      <c r="BL9" s="81">
        <v>5.1736526946107784</v>
      </c>
      <c r="BM9" s="81">
        <v>81</v>
      </c>
      <c r="BN9" s="81">
        <v>3.03</v>
      </c>
      <c r="BO9" s="81">
        <v>25.7</v>
      </c>
      <c r="BP9" s="81">
        <v>188</v>
      </c>
      <c r="BQ9" s="81">
        <v>3278.6</v>
      </c>
      <c r="BR9" s="81">
        <v>20</v>
      </c>
      <c r="BS9" s="81">
        <v>1</v>
      </c>
      <c r="BT9" s="195">
        <v>28.6</v>
      </c>
      <c r="BU9" s="80">
        <v>899</v>
      </c>
      <c r="BV9" s="81">
        <v>2402.4</v>
      </c>
      <c r="BW9" s="81">
        <v>6</v>
      </c>
      <c r="BX9" s="81">
        <v>26</v>
      </c>
      <c r="BY9" s="81">
        <v>172</v>
      </c>
      <c r="BZ9" s="81">
        <v>37</v>
      </c>
      <c r="CA9" s="82">
        <v>5.2267441860465116</v>
      </c>
      <c r="CB9" s="81">
        <v>76.5</v>
      </c>
      <c r="CC9" s="82">
        <v>3.23</v>
      </c>
      <c r="CD9" s="81">
        <v>30.4</v>
      </c>
      <c r="CE9" s="81">
        <v>81</v>
      </c>
      <c r="CF9" s="81">
        <v>2795</v>
      </c>
      <c r="CG9" s="81">
        <v>14</v>
      </c>
      <c r="CH9" s="81">
        <v>1</v>
      </c>
      <c r="CI9" s="83">
        <v>29.9</v>
      </c>
      <c r="CJ9" s="80">
        <v>691</v>
      </c>
      <c r="CK9" s="81">
        <v>2336.3999999999996</v>
      </c>
      <c r="CL9" s="81">
        <v>5</v>
      </c>
      <c r="CM9" s="81">
        <v>26.400000000000002</v>
      </c>
      <c r="CN9" s="81">
        <v>158</v>
      </c>
      <c r="CO9" s="81">
        <v>26</v>
      </c>
      <c r="CP9" s="82">
        <v>4.3734177215189876</v>
      </c>
      <c r="CQ9" s="81">
        <v>46.5</v>
      </c>
      <c r="CR9" s="82">
        <v>2.73</v>
      </c>
      <c r="CS9" s="81">
        <v>16.2</v>
      </c>
      <c r="CT9" s="81">
        <v>104</v>
      </c>
      <c r="CU9" s="81">
        <v>2978.3999999999996</v>
      </c>
      <c r="CV9" s="81">
        <v>12</v>
      </c>
      <c r="CW9" s="81">
        <v>2</v>
      </c>
      <c r="CX9" s="83">
        <v>24</v>
      </c>
      <c r="CY9" s="80"/>
      <c r="CZ9" s="81">
        <v>1</v>
      </c>
      <c r="DA9" s="81"/>
      <c r="DB9" s="81"/>
      <c r="DC9" s="81"/>
      <c r="DD9" s="81"/>
      <c r="DE9" s="82"/>
      <c r="DF9" s="81"/>
      <c r="DG9" s="82"/>
      <c r="DH9" s="81"/>
      <c r="DI9" s="81"/>
      <c r="DJ9" s="81">
        <v>1</v>
      </c>
      <c r="DK9" s="81"/>
      <c r="DL9" s="81"/>
      <c r="DM9" s="83"/>
      <c r="DO9" s="5">
        <v>7</v>
      </c>
      <c r="DP9" s="42" t="s">
        <v>401</v>
      </c>
      <c r="DQ9" s="7">
        <v>0.75</v>
      </c>
    </row>
    <row r="10" spans="1:123" x14ac:dyDescent="0.2">
      <c r="A10" s="11"/>
      <c r="E10" s="11"/>
      <c r="H10" s="11"/>
      <c r="M10" s="196"/>
      <c r="DO10" s="5">
        <v>8</v>
      </c>
      <c r="DP10" s="42" t="s">
        <v>403</v>
      </c>
      <c r="DQ10" s="7">
        <v>0.65</v>
      </c>
    </row>
    <row r="11" spans="1:123" x14ac:dyDescent="0.2">
      <c r="A11" s="11"/>
      <c r="E11" s="11"/>
      <c r="H11" s="11"/>
      <c r="M11" s="196"/>
      <c r="DN11" s="164"/>
      <c r="DO11" s="5">
        <v>9</v>
      </c>
      <c r="DP11" s="42" t="s">
        <v>405</v>
      </c>
      <c r="DQ11" s="7">
        <v>0.65</v>
      </c>
    </row>
    <row r="12" spans="1:123" x14ac:dyDescent="0.2">
      <c r="A12" s="11"/>
      <c r="E12" s="11"/>
      <c r="H12" s="11"/>
      <c r="M12" s="196"/>
      <c r="DN12" s="164"/>
      <c r="DO12" s="5">
        <v>10</v>
      </c>
      <c r="DP12" s="42" t="s">
        <v>407</v>
      </c>
      <c r="DQ12" s="7">
        <v>0.6</v>
      </c>
      <c r="DR12" s="130"/>
    </row>
    <row r="13" spans="1:123" x14ac:dyDescent="0.2">
      <c r="A13" s="11"/>
      <c r="E13" s="11"/>
      <c r="H13" s="11"/>
      <c r="M13" s="196"/>
      <c r="DO13" s="11">
        <v>11</v>
      </c>
      <c r="DP13" s="42" t="s">
        <v>409</v>
      </c>
      <c r="DQ13" s="7">
        <v>0.55000000000000004</v>
      </c>
      <c r="DR13" s="130"/>
    </row>
    <row r="14" spans="1:123" x14ac:dyDescent="0.2">
      <c r="A14" s="11"/>
      <c r="E14" s="11"/>
      <c r="H14" s="11"/>
      <c r="DO14" s="11">
        <v>12</v>
      </c>
      <c r="DP14" s="42" t="s">
        <v>410</v>
      </c>
      <c r="DQ14" s="7">
        <v>0.5</v>
      </c>
    </row>
    <row r="15" spans="1:123" x14ac:dyDescent="0.2">
      <c r="A15" s="11"/>
      <c r="E15" s="11"/>
      <c r="H15" s="11"/>
    </row>
    <row r="16" spans="1:123" x14ac:dyDescent="0.2">
      <c r="A16" s="11"/>
      <c r="E16" s="11"/>
      <c r="H16" s="1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DM2" xr:uid="{00000000-0009-0000-0000-00000F000000}">
    <sortState xmlns:xlrd2="http://schemas.microsoft.com/office/spreadsheetml/2017/richdata2" ref="A2:DM2">
      <sortCondition ref="A2"/>
    </sortState>
  </autoFilter>
  <mergeCells count="10">
    <mergeCell ref="BU1:CI1"/>
    <mergeCell ref="CJ1:CX1"/>
    <mergeCell ref="CY1:DM1"/>
    <mergeCell ref="A1:C1"/>
    <mergeCell ref="D1:M1"/>
    <mergeCell ref="N1:X1"/>
    <mergeCell ref="Y1:AF1"/>
    <mergeCell ref="AG1:AP1"/>
    <mergeCell ref="AQ1:BE1"/>
    <mergeCell ref="BF1:BT1"/>
  </mergeCells>
  <conditionalFormatting sqref="B3:B9">
    <cfRule type="expression" dxfId="10" priority="1" stopIfTrue="1">
      <formula>C3&gt;=13</formula>
    </cfRule>
    <cfRule type="expression" dxfId="9" priority="2">
      <formula>AND(C3&gt;=12,C3&lt;13)</formula>
    </cfRule>
    <cfRule type="expression" dxfId="8" priority="3" stopIfTrue="1">
      <formula>AND(C3&gt;=11,C3&lt;12)</formula>
    </cfRule>
    <cfRule type="expression" dxfId="7" priority="4">
      <formula>AND(C3&gt;=9,C3&lt;11)</formula>
    </cfRule>
    <cfRule type="expression" dxfId="6" priority="5">
      <formula>AND(C3&gt;=7,C3&lt;9)</formula>
    </cfRule>
    <cfRule type="expression" dxfId="5" priority="6" stopIfTrue="1">
      <formula>AND(C3&gt;=6,C3&lt;7)</formula>
    </cfRule>
    <cfRule type="expression" dxfId="4" priority="7" stopIfTrue="1">
      <formula>AND(C3&gt;=5,C3&lt;6)</formula>
    </cfRule>
    <cfRule type="expression" dxfId="3" priority="8">
      <formula>C3&lt;5</formula>
    </cfRule>
  </conditionalFormatting>
  <conditionalFormatting sqref="C3:C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9">
    <cfRule type="containsText" dxfId="2" priority="10" operator="containsText" text="SR">
      <formula>NOT(ISERROR(SEARCH(("SR"),(H3))))</formula>
    </cfRule>
  </conditionalFormatting>
  <conditionalFormatting sqref="N3:R9">
    <cfRule type="cellIs" dxfId="1" priority="11" stopIfTrue="1" operator="between">
      <formula>0.15</formula>
      <formula>0.199</formula>
    </cfRule>
    <cfRule type="cellIs" dxfId="0" priority="12" operator="equal">
      <formula>0</formula>
    </cfRule>
    <cfRule type="colorScale" priority="13">
      <colorScale>
        <cfvo type="formula" val="0.1499"/>
        <cfvo type="formula" val="0.15"/>
        <cfvo type="formula" val="0.4"/>
        <color rgb="FFFACACA"/>
        <color rgb="FFC0E399"/>
        <color rgb="FF63BE7B"/>
      </colorScale>
    </cfRule>
  </conditionalFormatting>
  <conditionalFormatting sqref="S3:T9">
    <cfRule type="colorScale" priority="14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U3:V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The Bakery - RB v7</vt:lpstr>
      <vt:lpstr>Legend</vt:lpstr>
      <vt:lpstr>Correlation</vt:lpstr>
      <vt:lpstr>Overall</vt:lpstr>
      <vt:lpstr>Report Card</vt:lpstr>
      <vt:lpstr>Tiers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2026 - WIP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DeVoe</dc:creator>
  <cp:lastModifiedBy>Chase Siegel</cp:lastModifiedBy>
  <dcterms:created xsi:type="dcterms:W3CDTF">2022-02-21T16:12:47Z</dcterms:created>
  <dcterms:modified xsi:type="dcterms:W3CDTF">2025-09-26T22:09:46Z</dcterms:modified>
</cp:coreProperties>
</file>