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工作文件\eps-shanghai-smart-trans\InputData\bldgs\SYDEC\"/>
    </mc:Choice>
  </mc:AlternateContent>
  <xr:revisionPtr revIDLastSave="0" documentId="13_ncr:1_{33458CBE-1638-4C50-A7D2-C7AF13DD60B4}" xr6:coauthVersionLast="47" xr6:coauthVersionMax="47" xr10:uidLastSave="{00000000-0000-0000-0000-000000000000}"/>
  <bookViews>
    <workbookView xWindow="43080" yWindow="-120" windowWidth="38640" windowHeight="21120" tabRatio="896" activeTab="7" xr2:uid="{00000000-000D-0000-FFFF-FFFF00000000}"/>
  </bookViews>
  <sheets>
    <sheet name="About" sheetId="19" r:id="rId1"/>
    <sheet name="Energy Bureau photovoltaic data" sheetId="1" r:id="rId2"/>
    <sheet name="User PV installation data" sheetId="9" r:id="rId3"/>
    <sheet name="Urbanization data by province" sheetId="8" r:id="rId4"/>
    <sheet name="Distributed annual running time" sheetId="18" r:id="rId5"/>
    <sheet name="User PV upper limit simulation" sheetId="2" r:id="rId6"/>
    <sheet name="Shanghai photovoltaic data" sheetId="3" r:id="rId7"/>
    <sheet name="SYDEC" sheetId="4" r:id="rId8"/>
    <sheet name="BDEQ-BDESC-urban-residential" sheetId="5" r:id="rId9"/>
    <sheet name="BDEQ-BDESC-rural-residential" sheetId="6" r:id="rId10"/>
    <sheet name="BDEQ-BDESC-commercial" sheetId="7" r:id="rId11"/>
    <sheet name="BDEQ-BEOfDS-urban-residential" sheetId="10" r:id="rId12"/>
    <sheet name="BDEQ-BEOfDS-rural-residential" sheetId="11" r:id="rId13"/>
    <sheet name="BDEQ-BEOfDS-commercial" sheetId="12" r:id="rId14"/>
    <sheet name="reference-urban household stats" sheetId="13" r:id="rId15"/>
    <sheet name="reference-Town household stats" sheetId="14" r:id="rId16"/>
    <sheet name="reference-Rural household stats" sheetId="15" r:id="rId17"/>
    <sheet name="reference-New network in 2022" sheetId="17" r:id="rId18"/>
  </sheets>
  <externalReferences>
    <externalReference r:id="rId19"/>
    <externalReference r:id="rId2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4" l="1"/>
  <c r="C7" i="4"/>
  <c r="B7" i="4"/>
  <c r="E22" i="3"/>
  <c r="C22" i="3"/>
  <c r="D22" i="3"/>
  <c r="B22" i="3"/>
  <c r="B18" i="3" s="1"/>
  <c r="B19" i="3" s="1"/>
  <c r="E17" i="3"/>
  <c r="D17" i="3"/>
  <c r="C17" i="3"/>
  <c r="B17" i="3"/>
  <c r="E23" i="3"/>
  <c r="D23" i="3"/>
  <c r="C23" i="3"/>
  <c r="F11" i="3"/>
  <c r="F7" i="3"/>
  <c r="C7" i="3"/>
  <c r="B4" i="3"/>
  <c r="B6" i="3" s="1"/>
  <c r="F3" i="3"/>
  <c r="G3" i="3" s="1"/>
  <c r="D3" i="3"/>
  <c r="C3" i="3"/>
  <c r="C11" i="3" s="1"/>
  <c r="B3" i="3"/>
  <c r="B11" i="3" s="1"/>
  <c r="F2" i="3"/>
  <c r="F4" i="3" s="1"/>
  <c r="F6" i="3" s="1"/>
  <c r="C2" i="3"/>
  <c r="C4" i="3" s="1"/>
  <c r="C6" i="3" s="1"/>
  <c r="B2" i="3"/>
  <c r="AT23" i="2"/>
  <c r="AS23" i="2"/>
  <c r="AR23" i="2"/>
  <c r="AQ23" i="2"/>
  <c r="AQ25" i="2" s="1"/>
  <c r="AQ28" i="2" s="1"/>
  <c r="AQ31" i="2" s="1"/>
  <c r="AP23" i="2"/>
  <c r="AP25" i="2" s="1"/>
  <c r="AP28" i="2" s="1"/>
  <c r="AP31" i="2" s="1"/>
  <c r="AO23" i="2"/>
  <c r="AO25" i="2" s="1"/>
  <c r="AO28" i="2" s="1"/>
  <c r="AO31" i="2" s="1"/>
  <c r="AN23" i="2"/>
  <c r="AN25" i="2" s="1"/>
  <c r="AN28" i="2" s="1"/>
  <c r="AN31" i="2" s="1"/>
  <c r="AM23" i="2"/>
  <c r="AM25" i="2" s="1"/>
  <c r="AM28" i="2" s="1"/>
  <c r="AM31" i="2" s="1"/>
  <c r="AL23" i="2"/>
  <c r="AL25" i="2" s="1"/>
  <c r="AL28" i="2" s="1"/>
  <c r="AL31" i="2" s="1"/>
  <c r="AK23" i="2"/>
  <c r="AK25" i="2" s="1"/>
  <c r="AK28" i="2" s="1"/>
  <c r="AK31" i="2" s="1"/>
  <c r="AJ23" i="2"/>
  <c r="AJ25" i="2" s="1"/>
  <c r="AJ28" i="2" s="1"/>
  <c r="AJ31" i="2" s="1"/>
  <c r="AI23" i="2"/>
  <c r="AI25" i="2" s="1"/>
  <c r="AI28" i="2" s="1"/>
  <c r="AI31" i="2" s="1"/>
  <c r="AH23" i="2"/>
  <c r="AH25" i="2" s="1"/>
  <c r="AH28" i="2" s="1"/>
  <c r="AH31" i="2" s="1"/>
  <c r="AG23" i="2"/>
  <c r="AF23" i="2"/>
  <c r="AE23" i="2"/>
  <c r="AD23" i="2"/>
  <c r="AC23" i="2"/>
  <c r="AB23" i="2"/>
  <c r="AA23" i="2"/>
  <c r="AA25" i="2" s="1"/>
  <c r="AA28" i="2" s="1"/>
  <c r="AA31" i="2" s="1"/>
  <c r="Z23" i="2"/>
  <c r="Z25" i="2" s="1"/>
  <c r="Z28" i="2" s="1"/>
  <c r="Z31" i="2" s="1"/>
  <c r="Y23" i="2"/>
  <c r="Y25" i="2" s="1"/>
  <c r="Y28" i="2" s="1"/>
  <c r="Y31" i="2" s="1"/>
  <c r="X23" i="2"/>
  <c r="X25" i="2" s="1"/>
  <c r="X28" i="2" s="1"/>
  <c r="X31" i="2" s="1"/>
  <c r="W23" i="2"/>
  <c r="W25" i="2" s="1"/>
  <c r="W28" i="2" s="1"/>
  <c r="W31" i="2" s="1"/>
  <c r="V23" i="2"/>
  <c r="V25" i="2" s="1"/>
  <c r="V28" i="2" s="1"/>
  <c r="V31" i="2" s="1"/>
  <c r="U23" i="2"/>
  <c r="U25" i="2" s="1"/>
  <c r="U28" i="2" s="1"/>
  <c r="U31" i="2" s="1"/>
  <c r="T23" i="2"/>
  <c r="T25" i="2" s="1"/>
  <c r="T28" i="2" s="1"/>
  <c r="T31" i="2" s="1"/>
  <c r="S23" i="2"/>
  <c r="S25" i="2" s="1"/>
  <c r="S28" i="2" s="1"/>
  <c r="S31" i="2" s="1"/>
  <c r="R23" i="2"/>
  <c r="R25" i="2" s="1"/>
  <c r="R28" i="2" s="1"/>
  <c r="R31" i="2" s="1"/>
  <c r="Q23" i="2"/>
  <c r="P23" i="2"/>
  <c r="O23" i="2"/>
  <c r="N23" i="2"/>
  <c r="M23" i="2"/>
  <c r="L23" i="2"/>
  <c r="K23" i="2"/>
  <c r="K25" i="2" s="1"/>
  <c r="K28" i="2" s="1"/>
  <c r="K31" i="2" s="1"/>
  <c r="J23" i="2"/>
  <c r="J25" i="2" s="1"/>
  <c r="J28" i="2" s="1"/>
  <c r="J31" i="2" s="1"/>
  <c r="I23" i="2"/>
  <c r="I25" i="2" s="1"/>
  <c r="I28" i="2" s="1"/>
  <c r="I31" i="2" s="1"/>
  <c r="H23" i="2"/>
  <c r="H25" i="2" s="1"/>
  <c r="H28" i="2" s="1"/>
  <c r="H31" i="2" s="1"/>
  <c r="G23" i="2"/>
  <c r="G25" i="2" s="1"/>
  <c r="G28" i="2" s="1"/>
  <c r="G31" i="2" s="1"/>
  <c r="F23" i="2"/>
  <c r="F25" i="2" s="1"/>
  <c r="F28" i="2" s="1"/>
  <c r="F31" i="2" s="1"/>
  <c r="E23" i="2"/>
  <c r="E25" i="2" s="1"/>
  <c r="E28" i="2" s="1"/>
  <c r="E31" i="2" s="1"/>
  <c r="F1" i="2"/>
  <c r="D1" i="2"/>
  <c r="B1" i="2"/>
  <c r="AQ6" i="18"/>
  <c r="AP6" i="18"/>
  <c r="AO6" i="18"/>
  <c r="AN6" i="18"/>
  <c r="AM6" i="18"/>
  <c r="AL6"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D6" i="18"/>
  <c r="D2" i="18"/>
  <c r="E2" i="18" s="1"/>
  <c r="C2" i="18"/>
  <c r="C6" i="18" s="1"/>
  <c r="B2" i="18"/>
  <c r="B6" i="18" s="1"/>
  <c r="Z71" i="9"/>
  <c r="AA71" i="9" s="1"/>
  <c r="AB71" i="9" s="1"/>
  <c r="AC71" i="9" s="1"/>
  <c r="AD71" i="9" s="1"/>
  <c r="U71" i="9"/>
  <c r="U35" i="9" s="1"/>
  <c r="N71" i="9"/>
  <c r="O71" i="9" s="1"/>
  <c r="P71" i="9" s="1"/>
  <c r="J71" i="9"/>
  <c r="K71" i="9" s="1"/>
  <c r="G71" i="9"/>
  <c r="AA70" i="9"/>
  <c r="AB70" i="9" s="1"/>
  <c r="AC70" i="9" s="1"/>
  <c r="AD70" i="9" s="1"/>
  <c r="Z70" i="9"/>
  <c r="U70" i="9"/>
  <c r="N70" i="9"/>
  <c r="O70" i="9" s="1"/>
  <c r="P70" i="9" s="1"/>
  <c r="K70" i="9"/>
  <c r="J70" i="9"/>
  <c r="G70" i="9"/>
  <c r="Z69" i="9"/>
  <c r="AA69" i="9" s="1"/>
  <c r="AB69" i="9" s="1"/>
  <c r="AC69" i="9" s="1"/>
  <c r="AD69" i="9" s="1"/>
  <c r="U69" i="9"/>
  <c r="O69" i="9"/>
  <c r="P69" i="9" s="1"/>
  <c r="N69" i="9"/>
  <c r="J69" i="9"/>
  <c r="K69" i="9" s="1"/>
  <c r="G69" i="9"/>
  <c r="Z68" i="9"/>
  <c r="AA68" i="9" s="1"/>
  <c r="AB68" i="9" s="1"/>
  <c r="AC68" i="9" s="1"/>
  <c r="AD68" i="9" s="1"/>
  <c r="U68" i="9"/>
  <c r="U32" i="9" s="1"/>
  <c r="N68" i="9"/>
  <c r="O68" i="9" s="1"/>
  <c r="P68" i="9" s="1"/>
  <c r="J68" i="9"/>
  <c r="K68" i="9" s="1"/>
  <c r="G68" i="9"/>
  <c r="Z67" i="9"/>
  <c r="AA67" i="9" s="1"/>
  <c r="AB67" i="9" s="1"/>
  <c r="AC67" i="9" s="1"/>
  <c r="AD67" i="9" s="1"/>
  <c r="U67" i="9"/>
  <c r="U31" i="9" s="1"/>
  <c r="N67" i="9"/>
  <c r="O67" i="9" s="1"/>
  <c r="P67" i="9" s="1"/>
  <c r="J67" i="9"/>
  <c r="K67" i="9" s="1"/>
  <c r="G67" i="9"/>
  <c r="AA66" i="9"/>
  <c r="AB66" i="9" s="1"/>
  <c r="AC66" i="9" s="1"/>
  <c r="AD66" i="9" s="1"/>
  <c r="Z66" i="9"/>
  <c r="U66" i="9"/>
  <c r="N66" i="9"/>
  <c r="O66" i="9" s="1"/>
  <c r="P66" i="9" s="1"/>
  <c r="K66" i="9"/>
  <c r="J66" i="9"/>
  <c r="G66" i="9"/>
  <c r="Z65" i="9"/>
  <c r="AA65" i="9" s="1"/>
  <c r="AB65" i="9" s="1"/>
  <c r="AC65" i="9" s="1"/>
  <c r="AD65" i="9" s="1"/>
  <c r="U65" i="9"/>
  <c r="O65" i="9"/>
  <c r="P65" i="9" s="1"/>
  <c r="N65" i="9"/>
  <c r="J65" i="9"/>
  <c r="K65" i="9" s="1"/>
  <c r="G65" i="9"/>
  <c r="Z64" i="9"/>
  <c r="AA64" i="9" s="1"/>
  <c r="AB64" i="9" s="1"/>
  <c r="AC64" i="9" s="1"/>
  <c r="AD64" i="9" s="1"/>
  <c r="U64" i="9"/>
  <c r="N64" i="9"/>
  <c r="O64" i="9" s="1"/>
  <c r="P64" i="9" s="1"/>
  <c r="J64" i="9"/>
  <c r="K64" i="9" s="1"/>
  <c r="G64" i="9"/>
  <c r="Z63" i="9"/>
  <c r="AA63" i="9" s="1"/>
  <c r="AB63" i="9" s="1"/>
  <c r="AC63" i="9" s="1"/>
  <c r="AD63" i="9" s="1"/>
  <c r="U63" i="9"/>
  <c r="U27" i="9" s="1"/>
  <c r="N63" i="9"/>
  <c r="O63" i="9" s="1"/>
  <c r="P63" i="9" s="1"/>
  <c r="J63" i="9"/>
  <c r="K63" i="9" s="1"/>
  <c r="G63" i="9"/>
  <c r="AA62" i="9"/>
  <c r="AB62" i="9" s="1"/>
  <c r="AC62" i="9" s="1"/>
  <c r="AD62" i="9" s="1"/>
  <c r="Z62" i="9"/>
  <c r="U62" i="9"/>
  <c r="N62" i="9"/>
  <c r="O62" i="9" s="1"/>
  <c r="P62" i="9" s="1"/>
  <c r="K62" i="9"/>
  <c r="J62" i="9"/>
  <c r="G62" i="9"/>
  <c r="Z61" i="9"/>
  <c r="AA61" i="9" s="1"/>
  <c r="AB61" i="9" s="1"/>
  <c r="AC61" i="9" s="1"/>
  <c r="AD61" i="9" s="1"/>
  <c r="U61" i="9"/>
  <c r="O61" i="9"/>
  <c r="P61" i="9" s="1"/>
  <c r="N61" i="9"/>
  <c r="J61" i="9"/>
  <c r="K61" i="9" s="1"/>
  <c r="G61" i="9"/>
  <c r="Z60" i="9"/>
  <c r="AA60" i="9" s="1"/>
  <c r="AB60" i="9" s="1"/>
  <c r="AC60" i="9" s="1"/>
  <c r="AD60" i="9" s="1"/>
  <c r="U60" i="9"/>
  <c r="U24" i="9" s="1"/>
  <c r="N60" i="9"/>
  <c r="O60" i="9" s="1"/>
  <c r="P60" i="9" s="1"/>
  <c r="J60" i="9"/>
  <c r="K60" i="9" s="1"/>
  <c r="G60" i="9"/>
  <c r="Z59" i="9"/>
  <c r="AA59" i="9" s="1"/>
  <c r="AB59" i="9" s="1"/>
  <c r="AC59" i="9" s="1"/>
  <c r="AD59" i="9" s="1"/>
  <c r="U59" i="9"/>
  <c r="U23" i="9" s="1"/>
  <c r="N59" i="9"/>
  <c r="O59" i="9" s="1"/>
  <c r="P59" i="9" s="1"/>
  <c r="J59" i="9"/>
  <c r="K59" i="9" s="1"/>
  <c r="G59" i="9"/>
  <c r="AA58" i="9"/>
  <c r="AB58" i="9" s="1"/>
  <c r="AC58" i="9" s="1"/>
  <c r="AD58" i="9" s="1"/>
  <c r="Z58" i="9"/>
  <c r="U58" i="9"/>
  <c r="N58" i="9"/>
  <c r="O58" i="9" s="1"/>
  <c r="P58" i="9" s="1"/>
  <c r="K58" i="9"/>
  <c r="J58" i="9"/>
  <c r="G58" i="9"/>
  <c r="Z57" i="9"/>
  <c r="AA57" i="9" s="1"/>
  <c r="AB57" i="9" s="1"/>
  <c r="AC57" i="9" s="1"/>
  <c r="AD57" i="9" s="1"/>
  <c r="U57" i="9"/>
  <c r="O57" i="9"/>
  <c r="P57" i="9" s="1"/>
  <c r="N57" i="9"/>
  <c r="J57" i="9"/>
  <c r="K57" i="9" s="1"/>
  <c r="G57" i="9"/>
  <c r="Z56" i="9"/>
  <c r="AA56" i="9" s="1"/>
  <c r="AB56" i="9" s="1"/>
  <c r="AC56" i="9" s="1"/>
  <c r="AD56" i="9" s="1"/>
  <c r="U56" i="9"/>
  <c r="U20" i="9" s="1"/>
  <c r="N56" i="9"/>
  <c r="O56" i="9" s="1"/>
  <c r="P56" i="9" s="1"/>
  <c r="J56" i="9"/>
  <c r="K56" i="9" s="1"/>
  <c r="G56" i="9"/>
  <c r="Z55" i="9"/>
  <c r="AA55" i="9" s="1"/>
  <c r="AB55" i="9" s="1"/>
  <c r="AC55" i="9" s="1"/>
  <c r="AD55" i="9" s="1"/>
  <c r="U55" i="9"/>
  <c r="U19" i="9" s="1"/>
  <c r="N55" i="9"/>
  <c r="O55" i="9" s="1"/>
  <c r="P55" i="9" s="1"/>
  <c r="J55" i="9"/>
  <c r="K55" i="9" s="1"/>
  <c r="G55" i="9"/>
  <c r="AA54" i="9"/>
  <c r="AB54" i="9" s="1"/>
  <c r="AC54" i="9" s="1"/>
  <c r="AD54" i="9" s="1"/>
  <c r="Z54" i="9"/>
  <c r="U54" i="9"/>
  <c r="N54" i="9"/>
  <c r="O54" i="9" s="1"/>
  <c r="P54" i="9" s="1"/>
  <c r="K54" i="9"/>
  <c r="J54" i="9"/>
  <c r="G54" i="9"/>
  <c r="Z53" i="9"/>
  <c r="AA53" i="9" s="1"/>
  <c r="AB53" i="9" s="1"/>
  <c r="AC53" i="9" s="1"/>
  <c r="AD53" i="9" s="1"/>
  <c r="U53" i="9"/>
  <c r="O53" i="9"/>
  <c r="P53" i="9" s="1"/>
  <c r="N53" i="9"/>
  <c r="J53" i="9"/>
  <c r="K53" i="9" s="1"/>
  <c r="G53" i="9"/>
  <c r="Z52" i="9"/>
  <c r="AA52" i="9" s="1"/>
  <c r="AB52" i="9" s="1"/>
  <c r="AC52" i="9" s="1"/>
  <c r="AD52" i="9" s="1"/>
  <c r="U52" i="9"/>
  <c r="U16" i="9" s="1"/>
  <c r="N52" i="9"/>
  <c r="O52" i="9" s="1"/>
  <c r="P52" i="9" s="1"/>
  <c r="J52" i="9"/>
  <c r="K52" i="9" s="1"/>
  <c r="G52" i="9"/>
  <c r="Z51" i="9"/>
  <c r="AA51" i="9" s="1"/>
  <c r="AB51" i="9" s="1"/>
  <c r="AC51" i="9" s="1"/>
  <c r="AD51" i="9" s="1"/>
  <c r="U51" i="9"/>
  <c r="U15" i="9" s="1"/>
  <c r="N51" i="9"/>
  <c r="O51" i="9" s="1"/>
  <c r="P51" i="9" s="1"/>
  <c r="J51" i="9"/>
  <c r="K51" i="9" s="1"/>
  <c r="G51" i="9"/>
  <c r="AA50" i="9"/>
  <c r="AB50" i="9" s="1"/>
  <c r="AC50" i="9" s="1"/>
  <c r="AD50" i="9" s="1"/>
  <c r="Z50" i="9"/>
  <c r="U50" i="9"/>
  <c r="N50" i="9"/>
  <c r="O50" i="9" s="1"/>
  <c r="P50" i="9" s="1"/>
  <c r="K50" i="9"/>
  <c r="J50" i="9"/>
  <c r="G50" i="9"/>
  <c r="Z49" i="9"/>
  <c r="AA49" i="9" s="1"/>
  <c r="AB49" i="9" s="1"/>
  <c r="AC49" i="9" s="1"/>
  <c r="AD49" i="9" s="1"/>
  <c r="U49" i="9"/>
  <c r="O49" i="9"/>
  <c r="P49" i="9" s="1"/>
  <c r="N49" i="9"/>
  <c r="J49" i="9"/>
  <c r="K49" i="9" s="1"/>
  <c r="G49" i="9"/>
  <c r="Z48" i="9"/>
  <c r="AA48" i="9" s="1"/>
  <c r="AB48" i="9" s="1"/>
  <c r="AC48" i="9" s="1"/>
  <c r="AD48" i="9" s="1"/>
  <c r="U48" i="9"/>
  <c r="N48" i="9"/>
  <c r="O48" i="9" s="1"/>
  <c r="P48" i="9" s="1"/>
  <c r="J48" i="9"/>
  <c r="K48" i="9" s="1"/>
  <c r="G48" i="9"/>
  <c r="Z47" i="9"/>
  <c r="AA47" i="9" s="1"/>
  <c r="AB47" i="9" s="1"/>
  <c r="AC47" i="9" s="1"/>
  <c r="AD47" i="9" s="1"/>
  <c r="U47" i="9"/>
  <c r="U11" i="9" s="1"/>
  <c r="N47" i="9"/>
  <c r="O47" i="9" s="1"/>
  <c r="P47" i="9" s="1"/>
  <c r="J47" i="9"/>
  <c r="K47" i="9" s="1"/>
  <c r="G47" i="9"/>
  <c r="AA46" i="9"/>
  <c r="AB46" i="9" s="1"/>
  <c r="AC46" i="9" s="1"/>
  <c r="AD46" i="9" s="1"/>
  <c r="Z46" i="9"/>
  <c r="U46" i="9"/>
  <c r="N46" i="9"/>
  <c r="O46" i="9" s="1"/>
  <c r="P46" i="9" s="1"/>
  <c r="K46" i="9"/>
  <c r="J46" i="9"/>
  <c r="G46" i="9"/>
  <c r="Z45" i="9"/>
  <c r="AA45" i="9" s="1"/>
  <c r="AB45" i="9" s="1"/>
  <c r="AC45" i="9" s="1"/>
  <c r="AD45" i="9" s="1"/>
  <c r="U45" i="9"/>
  <c r="U9" i="9" s="1"/>
  <c r="O45" i="9"/>
  <c r="P45" i="9" s="1"/>
  <c r="N45" i="9"/>
  <c r="J45" i="9"/>
  <c r="K45" i="9" s="1"/>
  <c r="G45" i="9"/>
  <c r="Z44" i="9"/>
  <c r="AA44" i="9" s="1"/>
  <c r="AB44" i="9" s="1"/>
  <c r="AC44" i="9" s="1"/>
  <c r="AD44" i="9" s="1"/>
  <c r="U44" i="9"/>
  <c r="U8" i="9" s="1"/>
  <c r="N44" i="9"/>
  <c r="O44" i="9" s="1"/>
  <c r="P44" i="9" s="1"/>
  <c r="J44" i="9"/>
  <c r="K44" i="9" s="1"/>
  <c r="G44" i="9"/>
  <c r="Z43" i="9"/>
  <c r="AA43" i="9" s="1"/>
  <c r="AB43" i="9" s="1"/>
  <c r="AC43" i="9" s="1"/>
  <c r="AD43" i="9" s="1"/>
  <c r="U43" i="9"/>
  <c r="U7" i="9" s="1"/>
  <c r="N43" i="9"/>
  <c r="O43" i="9" s="1"/>
  <c r="P43" i="9" s="1"/>
  <c r="J43" i="9"/>
  <c r="K43" i="9" s="1"/>
  <c r="G43" i="9"/>
  <c r="AA42" i="9"/>
  <c r="AB42" i="9" s="1"/>
  <c r="AC42" i="9" s="1"/>
  <c r="AD42" i="9" s="1"/>
  <c r="Z42" i="9"/>
  <c r="U42" i="9"/>
  <c r="N42" i="9"/>
  <c r="O42" i="9" s="1"/>
  <c r="P42" i="9" s="1"/>
  <c r="K42" i="9"/>
  <c r="J42" i="9"/>
  <c r="G42" i="9"/>
  <c r="Z41" i="9"/>
  <c r="AA41" i="9" s="1"/>
  <c r="AB41" i="9" s="1"/>
  <c r="AC41" i="9" s="1"/>
  <c r="AD41" i="9" s="1"/>
  <c r="U41" i="9"/>
  <c r="U5" i="9" s="1"/>
  <c r="O41" i="9"/>
  <c r="P41" i="9" s="1"/>
  <c r="N41" i="9"/>
  <c r="J41" i="9"/>
  <c r="K41" i="9" s="1"/>
  <c r="G41" i="9"/>
  <c r="Z40" i="9"/>
  <c r="AA40" i="9" s="1"/>
  <c r="AB40" i="9" s="1"/>
  <c r="AC40" i="9" s="1"/>
  <c r="AD40" i="9" s="1"/>
  <c r="U40" i="9"/>
  <c r="U4" i="9" s="1"/>
  <c r="N40" i="9"/>
  <c r="O40" i="9" s="1"/>
  <c r="P40" i="9" s="1"/>
  <c r="J40" i="9"/>
  <c r="K40" i="9" s="1"/>
  <c r="G40" i="9"/>
  <c r="Z39" i="9"/>
  <c r="AA39" i="9" s="1"/>
  <c r="AB39" i="9" s="1"/>
  <c r="AC39" i="9" s="1"/>
  <c r="AD39" i="9" s="1"/>
  <c r="U39" i="9"/>
  <c r="U3" i="9" s="1"/>
  <c r="N39" i="9"/>
  <c r="O39" i="9" s="1"/>
  <c r="P39" i="9" s="1"/>
  <c r="J39" i="9"/>
  <c r="K39" i="9" s="1"/>
  <c r="G39" i="9"/>
  <c r="AA38" i="9"/>
  <c r="AB38" i="9" s="1"/>
  <c r="AC38" i="9" s="1"/>
  <c r="AD38" i="9" s="1"/>
  <c r="Z38" i="9"/>
  <c r="U38" i="9"/>
  <c r="N38" i="9"/>
  <c r="O38" i="9" s="1"/>
  <c r="P38" i="9" s="1"/>
  <c r="K38" i="9"/>
  <c r="J38" i="9"/>
  <c r="G38" i="9"/>
  <c r="U34" i="9"/>
  <c r="U33" i="9"/>
  <c r="U30" i="9"/>
  <c r="U29" i="9"/>
  <c r="U28" i="9"/>
  <c r="U26" i="9"/>
  <c r="U25" i="9"/>
  <c r="U22" i="9"/>
  <c r="U21" i="9"/>
  <c r="U18" i="9"/>
  <c r="U17" i="9"/>
  <c r="U14" i="9"/>
  <c r="U13" i="9"/>
  <c r="U12" i="9"/>
  <c r="U10" i="9"/>
  <c r="U6" i="9"/>
  <c r="U2" i="9"/>
  <c r="AZ34" i="1"/>
  <c r="AY34" i="1"/>
  <c r="AX34" i="1"/>
  <c r="AW34" i="1"/>
  <c r="AU34" i="1"/>
  <c r="AT34" i="1"/>
  <c r="AS34" i="1"/>
  <c r="AR34" i="1"/>
  <c r="AP34" i="1"/>
  <c r="AO34" i="1"/>
  <c r="AN34" i="1"/>
  <c r="AM34" i="1"/>
  <c r="AZ33" i="1"/>
  <c r="AY33" i="1"/>
  <c r="AX33" i="1"/>
  <c r="AW33" i="1"/>
  <c r="AU33" i="1"/>
  <c r="AT33" i="1"/>
  <c r="AS33" i="1"/>
  <c r="AR33" i="1"/>
  <c r="AP33" i="1"/>
  <c r="AO33" i="1"/>
  <c r="AN33" i="1"/>
  <c r="AM33" i="1"/>
  <c r="AZ32" i="1"/>
  <c r="AY32" i="1"/>
  <c r="AX32" i="1"/>
  <c r="AW32" i="1"/>
  <c r="AU32" i="1"/>
  <c r="AT32" i="1"/>
  <c r="AS32" i="1"/>
  <c r="AR32" i="1"/>
  <c r="AP32" i="1"/>
  <c r="AO32" i="1"/>
  <c r="AN32" i="1"/>
  <c r="AM32" i="1"/>
  <c r="AZ31" i="1"/>
  <c r="AY31" i="1"/>
  <c r="AX31" i="1"/>
  <c r="AW31" i="1"/>
  <c r="AU31" i="1"/>
  <c r="AT31" i="1"/>
  <c r="AS31" i="1"/>
  <c r="AR31" i="1"/>
  <c r="AP31" i="1"/>
  <c r="AO31" i="1"/>
  <c r="AN31" i="1"/>
  <c r="AM31" i="1"/>
  <c r="AZ30" i="1"/>
  <c r="AY30" i="1"/>
  <c r="AX30" i="1"/>
  <c r="AW30" i="1"/>
  <c r="AU30" i="1"/>
  <c r="AT30" i="1"/>
  <c r="AS30" i="1"/>
  <c r="AR30" i="1"/>
  <c r="AP30" i="1"/>
  <c r="AO30" i="1"/>
  <c r="AN30" i="1"/>
  <c r="AM30" i="1"/>
  <c r="AU29" i="1"/>
  <c r="AT29" i="1"/>
  <c r="AS29" i="1"/>
  <c r="AR29" i="1"/>
  <c r="AP29" i="1"/>
  <c r="AO29" i="1"/>
  <c r="AN29" i="1"/>
  <c r="AM29" i="1"/>
  <c r="AZ28" i="1"/>
  <c r="AY28" i="1"/>
  <c r="AX28" i="1"/>
  <c r="AU28" i="1"/>
  <c r="AT28" i="1"/>
  <c r="AS28" i="1"/>
  <c r="AR28" i="1"/>
  <c r="AP28" i="1"/>
  <c r="AO28" i="1"/>
  <c r="AN28" i="1"/>
  <c r="AM28" i="1"/>
  <c r="AZ27" i="1"/>
  <c r="AY27" i="1"/>
  <c r="AX27" i="1"/>
  <c r="AU27" i="1"/>
  <c r="AT27" i="1"/>
  <c r="AS27" i="1"/>
  <c r="AR27" i="1"/>
  <c r="AP27" i="1"/>
  <c r="AO27" i="1"/>
  <c r="AN27" i="1"/>
  <c r="AM27" i="1"/>
  <c r="AZ26" i="1"/>
  <c r="AY26" i="1"/>
  <c r="AX26" i="1"/>
  <c r="AW26" i="1"/>
  <c r="AU26" i="1"/>
  <c r="AT26" i="1"/>
  <c r="AS26" i="1"/>
  <c r="AR26" i="1"/>
  <c r="AP26" i="1"/>
  <c r="AO26" i="1"/>
  <c r="AN26" i="1"/>
  <c r="AM26" i="1"/>
  <c r="AZ25" i="1"/>
  <c r="AY25" i="1"/>
  <c r="AX25" i="1"/>
  <c r="AW25" i="1"/>
  <c r="AU25" i="1"/>
  <c r="AP25" i="1"/>
  <c r="AO25" i="1"/>
  <c r="AN25" i="1"/>
  <c r="AM25" i="1"/>
  <c r="AZ24" i="1"/>
  <c r="AY24" i="1"/>
  <c r="AX24" i="1"/>
  <c r="AW24" i="1"/>
  <c r="AU24" i="1"/>
  <c r="AT24" i="1"/>
  <c r="AS24" i="1"/>
  <c r="AR24" i="1"/>
  <c r="AP24" i="1"/>
  <c r="AO24" i="1"/>
  <c r="AN24" i="1"/>
  <c r="AM24" i="1"/>
  <c r="AZ23" i="1"/>
  <c r="AY23" i="1"/>
  <c r="AX23" i="1"/>
  <c r="AW23" i="1"/>
  <c r="AU23" i="1"/>
  <c r="AT23" i="1"/>
  <c r="AS23" i="1"/>
  <c r="AP23" i="1"/>
  <c r="AO23" i="1"/>
  <c r="AN23" i="1"/>
  <c r="AM23" i="1"/>
  <c r="AZ22" i="1"/>
  <c r="AY22" i="1"/>
  <c r="AX22" i="1"/>
  <c r="AW22" i="1"/>
  <c r="AU22" i="1"/>
  <c r="AT22" i="1"/>
  <c r="AS22" i="1"/>
  <c r="AR22" i="1"/>
  <c r="AP22" i="1"/>
  <c r="AO22" i="1"/>
  <c r="AN22" i="1"/>
  <c r="AM22" i="1"/>
  <c r="AZ21" i="1"/>
  <c r="AY21" i="1"/>
  <c r="AX21" i="1"/>
  <c r="AW21" i="1"/>
  <c r="AU21" i="1"/>
  <c r="AT21" i="1"/>
  <c r="AS21" i="1"/>
  <c r="AR21" i="1"/>
  <c r="AP21" i="1"/>
  <c r="AO21" i="1"/>
  <c r="AN21" i="1"/>
  <c r="AM21" i="1"/>
  <c r="AZ20" i="1"/>
  <c r="AY20" i="1"/>
  <c r="AX20" i="1"/>
  <c r="AW20" i="1"/>
  <c r="AU20" i="1"/>
  <c r="AT20" i="1"/>
  <c r="AS20" i="1"/>
  <c r="AR20" i="1"/>
  <c r="AP20" i="1"/>
  <c r="AO20" i="1"/>
  <c r="AN20" i="1"/>
  <c r="AM20" i="1"/>
  <c r="AZ19" i="1"/>
  <c r="AY19" i="1"/>
  <c r="AX19" i="1"/>
  <c r="AW19" i="1"/>
  <c r="AU19" i="1"/>
  <c r="AT19" i="1"/>
  <c r="AS19" i="1"/>
  <c r="AR19" i="1"/>
  <c r="AP19" i="1"/>
  <c r="AO19" i="1"/>
  <c r="AN19" i="1"/>
  <c r="AM19" i="1"/>
  <c r="AZ18" i="1"/>
  <c r="AY18" i="1"/>
  <c r="AX18" i="1"/>
  <c r="AW18" i="1"/>
  <c r="AU18" i="1"/>
  <c r="AT18" i="1"/>
  <c r="AS18" i="1"/>
  <c r="AR18" i="1"/>
  <c r="AP18" i="1"/>
  <c r="AO18" i="1"/>
  <c r="AN18" i="1"/>
  <c r="AM18" i="1"/>
  <c r="AZ17" i="1"/>
  <c r="AY17" i="1"/>
  <c r="AX17" i="1"/>
  <c r="AW17" i="1"/>
  <c r="AU17" i="1"/>
  <c r="AT17" i="1"/>
  <c r="AS17" i="1"/>
  <c r="AR17" i="1"/>
  <c r="AP17" i="1"/>
  <c r="AO17" i="1"/>
  <c r="AN17" i="1"/>
  <c r="AM17" i="1"/>
  <c r="AZ16" i="1"/>
  <c r="AY16" i="1"/>
  <c r="AX16" i="1"/>
  <c r="AW16" i="1"/>
  <c r="AU16" i="1"/>
  <c r="AT16" i="1"/>
  <c r="AS16" i="1"/>
  <c r="AP16" i="1"/>
  <c r="AO16" i="1"/>
  <c r="AN16" i="1"/>
  <c r="AM16" i="1"/>
  <c r="AZ15" i="1"/>
  <c r="AY15" i="1"/>
  <c r="AX15" i="1"/>
  <c r="AW15" i="1"/>
  <c r="AU15" i="1"/>
  <c r="AT15" i="1"/>
  <c r="AS15" i="1"/>
  <c r="AR15" i="1"/>
  <c r="AP15" i="1"/>
  <c r="AO15" i="1"/>
  <c r="AN15" i="1"/>
  <c r="AM15" i="1"/>
  <c r="AZ14" i="1"/>
  <c r="AY14" i="1"/>
  <c r="AX14" i="1"/>
  <c r="AW14" i="1"/>
  <c r="AU14" i="1"/>
  <c r="AT14" i="1"/>
  <c r="AS14" i="1"/>
  <c r="AR14" i="1"/>
  <c r="AP14" i="1"/>
  <c r="AO14" i="1"/>
  <c r="AN14" i="1"/>
  <c r="AM14" i="1"/>
  <c r="AZ13" i="1"/>
  <c r="AY13" i="1"/>
  <c r="AX13" i="1"/>
  <c r="AW13" i="1"/>
  <c r="AU13" i="1"/>
  <c r="AT13" i="1"/>
  <c r="AS13" i="1"/>
  <c r="AR13" i="1"/>
  <c r="AP13" i="1"/>
  <c r="AO13" i="1"/>
  <c r="AN13" i="1"/>
  <c r="AM13" i="1"/>
  <c r="AZ12" i="1"/>
  <c r="AY12" i="1"/>
  <c r="AX12" i="1"/>
  <c r="AW12" i="1"/>
  <c r="AU12" i="1"/>
  <c r="AT12" i="1"/>
  <c r="AS12" i="1"/>
  <c r="AP12" i="1"/>
  <c r="AO12" i="1"/>
  <c r="AN12" i="1"/>
  <c r="AM12" i="1"/>
  <c r="AZ11" i="1"/>
  <c r="AY11" i="1"/>
  <c r="AX11" i="1"/>
  <c r="AW11" i="1"/>
  <c r="AU11" i="1"/>
  <c r="AT11" i="1"/>
  <c r="AS11" i="1"/>
  <c r="AR11" i="1"/>
  <c r="AP11" i="1"/>
  <c r="AO11" i="1"/>
  <c r="AN11" i="1"/>
  <c r="AM11" i="1"/>
  <c r="AZ10" i="1"/>
  <c r="AY10" i="1"/>
  <c r="AX10" i="1"/>
  <c r="AW10" i="1"/>
  <c r="AU10" i="1"/>
  <c r="AT10" i="1"/>
  <c r="AS10" i="1"/>
  <c r="AR10" i="1"/>
  <c r="AP10" i="1"/>
  <c r="AO10" i="1"/>
  <c r="AN10" i="1"/>
  <c r="AM10" i="1"/>
  <c r="AZ9" i="1"/>
  <c r="AY9" i="1"/>
  <c r="AX9" i="1"/>
  <c r="AW9" i="1"/>
  <c r="AU9" i="1"/>
  <c r="AT9" i="1"/>
  <c r="AS9" i="1"/>
  <c r="AR9" i="1"/>
  <c r="AP9" i="1"/>
  <c r="AO9" i="1"/>
  <c r="AN9" i="1"/>
  <c r="AM9" i="1"/>
  <c r="AZ8" i="1"/>
  <c r="AY8" i="1"/>
  <c r="AX8" i="1"/>
  <c r="AW8" i="1"/>
  <c r="AU8" i="1"/>
  <c r="AT8" i="1"/>
  <c r="AS8" i="1"/>
  <c r="AR8" i="1"/>
  <c r="AP8" i="1"/>
  <c r="AO8" i="1"/>
  <c r="AN8" i="1"/>
  <c r="AM8" i="1"/>
  <c r="AZ7" i="1"/>
  <c r="AY7" i="1"/>
  <c r="AX7" i="1"/>
  <c r="AW7" i="1"/>
  <c r="AU7" i="1"/>
  <c r="AT7" i="1"/>
  <c r="AS7" i="1"/>
  <c r="AR7" i="1"/>
  <c r="AP7" i="1"/>
  <c r="AO7" i="1"/>
  <c r="AN7" i="1"/>
  <c r="AM7" i="1"/>
  <c r="AZ6" i="1"/>
  <c r="AY6" i="1"/>
  <c r="AX6" i="1"/>
  <c r="AW6" i="1"/>
  <c r="AU6" i="1"/>
  <c r="AT6" i="1"/>
  <c r="AS6" i="1"/>
  <c r="AR6" i="1"/>
  <c r="AP6" i="1"/>
  <c r="AO6" i="1"/>
  <c r="AN6" i="1"/>
  <c r="AM6" i="1"/>
  <c r="AZ5" i="1"/>
  <c r="AY5" i="1"/>
  <c r="AX5" i="1"/>
  <c r="AW5" i="1"/>
  <c r="AU5" i="1"/>
  <c r="AT5" i="1"/>
  <c r="AS5" i="1"/>
  <c r="AR5" i="1"/>
  <c r="AP5" i="1"/>
  <c r="AO5" i="1"/>
  <c r="AN5" i="1"/>
  <c r="AM5" i="1"/>
  <c r="AZ4" i="1"/>
  <c r="AY4" i="1"/>
  <c r="AX4" i="1"/>
  <c r="AW4" i="1"/>
  <c r="AP4" i="1"/>
  <c r="AO4" i="1"/>
  <c r="AN4" i="1"/>
  <c r="AZ3" i="1"/>
  <c r="AY3" i="1"/>
  <c r="AX3" i="1"/>
  <c r="AW3" i="1"/>
  <c r="AU3" i="1"/>
  <c r="AT3" i="1"/>
  <c r="AS3" i="1"/>
  <c r="AR3" i="1"/>
  <c r="AP3" i="1"/>
  <c r="AO3" i="1"/>
  <c r="AN3" i="1"/>
  <c r="AM3" i="1"/>
  <c r="B20" i="3" l="1"/>
  <c r="C19" i="3"/>
  <c r="C18" i="3" s="1"/>
  <c r="C7" i="7" s="1"/>
  <c r="C7" i="12" s="1"/>
  <c r="B21" i="3"/>
  <c r="B23" i="3"/>
  <c r="F2" i="18"/>
  <c r="E6" i="18"/>
  <c r="AT26" i="2"/>
  <c r="AT29" i="2" s="1"/>
  <c r="AT32" i="2" s="1"/>
  <c r="O26" i="2"/>
  <c r="O29" i="2" s="1"/>
  <c r="O32" i="2" s="1"/>
  <c r="AE26" i="2"/>
  <c r="AE29" i="2" s="1"/>
  <c r="AE32" i="2" s="1"/>
  <c r="R34" i="2"/>
  <c r="AH34" i="2"/>
  <c r="S34" i="2"/>
  <c r="M26" i="2"/>
  <c r="M29" i="2" s="1"/>
  <c r="M32" i="2" s="1"/>
  <c r="E34" i="2"/>
  <c r="AK34" i="2"/>
  <c r="U34" i="2"/>
  <c r="W34" i="2"/>
  <c r="AM34" i="2"/>
  <c r="AQ34" i="2"/>
  <c r="AR26" i="2"/>
  <c r="AR29" i="2" s="1"/>
  <c r="AR32" i="2" s="1"/>
  <c r="AP34" i="2"/>
  <c r="AS26" i="2"/>
  <c r="AS29" i="2" s="1"/>
  <c r="AS32" i="2" s="1"/>
  <c r="Y34" i="2"/>
  <c r="AO34" i="2"/>
  <c r="L25" i="2"/>
  <c r="L28" i="2" s="1"/>
  <c r="L31" i="2" s="1"/>
  <c r="AB25" i="2"/>
  <c r="AB28" i="2" s="1"/>
  <c r="AB31" i="2" s="1"/>
  <c r="AR25" i="2"/>
  <c r="AR28" i="2" s="1"/>
  <c r="AR31" i="2" s="1"/>
  <c r="R26" i="2"/>
  <c r="R29" i="2" s="1"/>
  <c r="R32" i="2" s="1"/>
  <c r="AH26" i="2"/>
  <c r="AH29" i="2" s="1"/>
  <c r="AH32" i="2" s="1"/>
  <c r="M25" i="2"/>
  <c r="M28" i="2" s="1"/>
  <c r="M31" i="2" s="1"/>
  <c r="AC25" i="2"/>
  <c r="AC28" i="2" s="1"/>
  <c r="AC31" i="2" s="1"/>
  <c r="AS25" i="2"/>
  <c r="AS28" i="2" s="1"/>
  <c r="AS31" i="2" s="1"/>
  <c r="S26" i="2"/>
  <c r="S29" i="2" s="1"/>
  <c r="S32" i="2" s="1"/>
  <c r="AI26" i="2"/>
  <c r="AI29" i="2" s="1"/>
  <c r="AI32" i="2" s="1"/>
  <c r="AI34" i="2" s="1"/>
  <c r="D2" i="3"/>
  <c r="D4" i="3" s="1"/>
  <c r="B7" i="3"/>
  <c r="N25" i="2"/>
  <c r="N28" i="2" s="1"/>
  <c r="N31" i="2" s="1"/>
  <c r="AD25" i="2"/>
  <c r="AD28" i="2" s="1"/>
  <c r="AD31" i="2" s="1"/>
  <c r="AT25" i="2"/>
  <c r="AT28" i="2" s="1"/>
  <c r="AT31" i="2" s="1"/>
  <c r="T26" i="2"/>
  <c r="T29" i="2" s="1"/>
  <c r="T32" i="2" s="1"/>
  <c r="T34" i="2" s="1"/>
  <c r="AJ26" i="2"/>
  <c r="AJ29" i="2" s="1"/>
  <c r="AJ32" i="2" s="1"/>
  <c r="AJ34" i="2" s="1"/>
  <c r="O25" i="2"/>
  <c r="O28" i="2" s="1"/>
  <c r="O31" i="2" s="1"/>
  <c r="AE25" i="2"/>
  <c r="AE28" i="2" s="1"/>
  <c r="AE31" i="2" s="1"/>
  <c r="E26" i="2"/>
  <c r="E29" i="2" s="1"/>
  <c r="E32" i="2" s="1"/>
  <c r="U26" i="2"/>
  <c r="U29" i="2" s="1"/>
  <c r="U32" i="2" s="1"/>
  <c r="AK26" i="2"/>
  <c r="AK29" i="2" s="1"/>
  <c r="AK32" i="2" s="1"/>
  <c r="G2" i="3"/>
  <c r="G4" i="3" s="1"/>
  <c r="P25" i="2"/>
  <c r="P28" i="2" s="1"/>
  <c r="P31" i="2" s="1"/>
  <c r="AF25" i="2"/>
  <c r="AF28" i="2" s="1"/>
  <c r="AF31" i="2" s="1"/>
  <c r="F26" i="2"/>
  <c r="F29" i="2" s="1"/>
  <c r="F32" i="2" s="1"/>
  <c r="F34" i="2" s="1"/>
  <c r="V26" i="2"/>
  <c r="V29" i="2" s="1"/>
  <c r="V32" i="2" s="1"/>
  <c r="V34" i="2" s="1"/>
  <c r="AL26" i="2"/>
  <c r="AL29" i="2" s="1"/>
  <c r="AL32" i="2" s="1"/>
  <c r="AL34" i="2" s="1"/>
  <c r="B7" i="5"/>
  <c r="B7" i="10" s="1"/>
  <c r="Q25" i="2"/>
  <c r="Q28" i="2" s="1"/>
  <c r="Q31" i="2" s="1"/>
  <c r="AG25" i="2"/>
  <c r="AG28" i="2" s="1"/>
  <c r="AG31" i="2" s="1"/>
  <c r="G26" i="2"/>
  <c r="G29" i="2" s="1"/>
  <c r="G32" i="2" s="1"/>
  <c r="G34" i="2" s="1"/>
  <c r="W26" i="2"/>
  <c r="W29" i="2" s="1"/>
  <c r="W32" i="2" s="1"/>
  <c r="AM26" i="2"/>
  <c r="AM29" i="2" s="1"/>
  <c r="AM32" i="2" s="1"/>
  <c r="H26" i="2"/>
  <c r="H29" i="2" s="1"/>
  <c r="H32" i="2" s="1"/>
  <c r="H34" i="2" s="1"/>
  <c r="X26" i="2"/>
  <c r="X29" i="2" s="1"/>
  <c r="X32" i="2" s="1"/>
  <c r="X34" i="2" s="1"/>
  <c r="AN26" i="2"/>
  <c r="AN29" i="2" s="1"/>
  <c r="AN32" i="2" s="1"/>
  <c r="AN34" i="2" s="1"/>
  <c r="I26" i="2"/>
  <c r="I29" i="2" s="1"/>
  <c r="I32" i="2" s="1"/>
  <c r="I34" i="2" s="1"/>
  <c r="Y26" i="2"/>
  <c r="Y29" i="2" s="1"/>
  <c r="Y32" i="2" s="1"/>
  <c r="AO26" i="2"/>
  <c r="AO29" i="2" s="1"/>
  <c r="AO32" i="2" s="1"/>
  <c r="J26" i="2"/>
  <c r="J29" i="2" s="1"/>
  <c r="J32" i="2" s="1"/>
  <c r="J34" i="2" s="1"/>
  <c r="Z26" i="2"/>
  <c r="Z29" i="2" s="1"/>
  <c r="Z32" i="2" s="1"/>
  <c r="Z34" i="2" s="1"/>
  <c r="AP26" i="2"/>
  <c r="AP29" i="2" s="1"/>
  <c r="AP32" i="2" s="1"/>
  <c r="B7" i="7"/>
  <c r="B7" i="12" s="1"/>
  <c r="K26" i="2"/>
  <c r="K29" i="2" s="1"/>
  <c r="K32" i="2" s="1"/>
  <c r="K34" i="2" s="1"/>
  <c r="AA26" i="2"/>
  <c r="AA29" i="2" s="1"/>
  <c r="AA32" i="2" s="1"/>
  <c r="AA34" i="2" s="1"/>
  <c r="AQ26" i="2"/>
  <c r="AQ29" i="2" s="1"/>
  <c r="AQ32" i="2" s="1"/>
  <c r="B7" i="6"/>
  <c r="B7" i="11" s="1"/>
  <c r="C20" i="3" l="1"/>
  <c r="C21" i="3"/>
  <c r="C7" i="6" s="1"/>
  <c r="C7" i="11" s="1"/>
  <c r="D19" i="3"/>
  <c r="E19" i="3" s="1"/>
  <c r="AS34" i="2"/>
  <c r="AT34" i="2"/>
  <c r="AG26" i="2"/>
  <c r="AG29" i="2" s="1"/>
  <c r="AG32" i="2" s="1"/>
  <c r="M34" i="2"/>
  <c r="AD26" i="2"/>
  <c r="AD29" i="2" s="1"/>
  <c r="AD32" i="2" s="1"/>
  <c r="AD34" i="2" s="1"/>
  <c r="Q26" i="2"/>
  <c r="Q29" i="2" s="1"/>
  <c r="Q32" i="2" s="1"/>
  <c r="Q34" i="2" s="1"/>
  <c r="AF26" i="2"/>
  <c r="AF29" i="2" s="1"/>
  <c r="AF32" i="2" s="1"/>
  <c r="AF34" i="2" s="1"/>
  <c r="D18" i="3"/>
  <c r="D21" i="3"/>
  <c r="P34" i="2"/>
  <c r="AB26" i="2"/>
  <c r="AB29" i="2" s="1"/>
  <c r="AB32" i="2" s="1"/>
  <c r="P26" i="2"/>
  <c r="P29" i="2" s="1"/>
  <c r="P32" i="2" s="1"/>
  <c r="L26" i="2"/>
  <c r="L29" i="2" s="1"/>
  <c r="L32" i="2" s="1"/>
  <c r="AB34" i="2"/>
  <c r="C7" i="5"/>
  <c r="C7" i="10" s="1"/>
  <c r="L34" i="2"/>
  <c r="AG34" i="2"/>
  <c r="AE34" i="2"/>
  <c r="N26" i="2"/>
  <c r="N29" i="2" s="1"/>
  <c r="N32" i="2" s="1"/>
  <c r="N34" i="2" s="1"/>
  <c r="F6" i="18"/>
  <c r="G2" i="18"/>
  <c r="O34" i="2"/>
  <c r="AR34" i="2"/>
  <c r="AC26" i="2"/>
  <c r="AC29" i="2" s="1"/>
  <c r="AC32" i="2" s="1"/>
  <c r="AC34" i="2" s="1"/>
  <c r="D20" i="3" l="1"/>
  <c r="E18" i="3"/>
  <c r="E7" i="7" s="1"/>
  <c r="E7" i="12" s="1"/>
  <c r="E21" i="3"/>
  <c r="E7" i="6" s="1"/>
  <c r="E7" i="11" s="1"/>
  <c r="E20" i="3"/>
  <c r="E7" i="5" s="1"/>
  <c r="E7" i="10" s="1"/>
  <c r="I20" i="3"/>
  <c r="D7" i="6"/>
  <c r="D7" i="11" s="1"/>
  <c r="S21" i="3"/>
  <c r="S7" i="6" s="1"/>
  <c r="S7" i="11" s="1"/>
  <c r="AF21" i="3"/>
  <c r="AF7" i="6" s="1"/>
  <c r="AF7" i="11" s="1"/>
  <c r="AL21" i="3"/>
  <c r="AL7" i="6" s="1"/>
  <c r="AL7" i="11" s="1"/>
  <c r="J21" i="3"/>
  <c r="J7" i="6" s="1"/>
  <c r="J7" i="11" s="1"/>
  <c r="AQ21" i="3"/>
  <c r="AQ7" i="6" s="1"/>
  <c r="AQ7" i="11" s="1"/>
  <c r="W21" i="3"/>
  <c r="W7" i="6" s="1"/>
  <c r="W7" i="11" s="1"/>
  <c r="K21" i="3"/>
  <c r="K7" i="6" s="1"/>
  <c r="K7" i="11" s="1"/>
  <c r="O21" i="3"/>
  <c r="O7" i="6" s="1"/>
  <c r="O7" i="11" s="1"/>
  <c r="AI21" i="3"/>
  <c r="AI7" i="6" s="1"/>
  <c r="AI7" i="11" s="1"/>
  <c r="Q21" i="3"/>
  <c r="Q7" i="6" s="1"/>
  <c r="Q7" i="11" s="1"/>
  <c r="Z21" i="3"/>
  <c r="Z7" i="6" s="1"/>
  <c r="Z7" i="11" s="1"/>
  <c r="AM21" i="3"/>
  <c r="AM7" i="6" s="1"/>
  <c r="AM7" i="11" s="1"/>
  <c r="AO21" i="3"/>
  <c r="AO7" i="6" s="1"/>
  <c r="AO7" i="11" s="1"/>
  <c r="AJ21" i="3"/>
  <c r="AJ7" i="6" s="1"/>
  <c r="AJ7" i="11" s="1"/>
  <c r="AA21" i="3"/>
  <c r="AA7" i="6" s="1"/>
  <c r="AA7" i="11" s="1"/>
  <c r="F21" i="3"/>
  <c r="F7" i="6" s="1"/>
  <c r="F7" i="11" s="1"/>
  <c r="Y21" i="3"/>
  <c r="Y7" i="6" s="1"/>
  <c r="Y7" i="11" s="1"/>
  <c r="AP21" i="3"/>
  <c r="AP7" i="6" s="1"/>
  <c r="AP7" i="11" s="1"/>
  <c r="AB21" i="3"/>
  <c r="AB7" i="6" s="1"/>
  <c r="AB7" i="11" s="1"/>
  <c r="T21" i="3"/>
  <c r="T7" i="6" s="1"/>
  <c r="T7" i="11" s="1"/>
  <c r="N21" i="3"/>
  <c r="N7" i="6" s="1"/>
  <c r="N7" i="11" s="1"/>
  <c r="U21" i="3"/>
  <c r="U7" i="6" s="1"/>
  <c r="U7" i="11" s="1"/>
  <c r="AH21" i="3"/>
  <c r="AH7" i="6" s="1"/>
  <c r="AH7" i="11" s="1"/>
  <c r="AK21" i="3"/>
  <c r="AK7" i="6" s="1"/>
  <c r="AK7" i="11" s="1"/>
  <c r="AN21" i="3"/>
  <c r="AN7" i="6" s="1"/>
  <c r="AN7" i="11" s="1"/>
  <c r="G6" i="18"/>
  <c r="H2" i="18"/>
  <c r="D7" i="5"/>
  <c r="D7" i="10" s="1"/>
  <c r="AO20" i="3"/>
  <c r="K20" i="3"/>
  <c r="Q20" i="3"/>
  <c r="AI20" i="3"/>
  <c r="N20" i="3"/>
  <c r="W20" i="3"/>
  <c r="M20" i="3"/>
  <c r="T20" i="3"/>
  <c r="AA20" i="3"/>
  <c r="AG20" i="3"/>
  <c r="AJ20" i="3"/>
  <c r="R20" i="3"/>
  <c r="P20" i="3"/>
  <c r="AD20" i="3"/>
  <c r="H20" i="3"/>
  <c r="O20" i="3"/>
  <c r="AN20" i="3"/>
  <c r="AH20" i="3"/>
  <c r="AP20" i="3"/>
  <c r="G20" i="3"/>
  <c r="AF20" i="3"/>
  <c r="AM20" i="3"/>
  <c r="V20" i="3"/>
  <c r="AC20" i="3"/>
  <c r="AC21" i="3"/>
  <c r="AC7" i="6" s="1"/>
  <c r="AC7" i="11" s="1"/>
  <c r="U20" i="3"/>
  <c r="F20" i="3"/>
  <c r="L20" i="3"/>
  <c r="J20" i="3"/>
  <c r="Y20" i="3"/>
  <c r="AK20" i="3"/>
  <c r="D7" i="7"/>
  <c r="D7" i="12" s="1"/>
  <c r="T18" i="3"/>
  <c r="T7" i="7" s="1"/>
  <c r="T7" i="12" s="1"/>
  <c r="AP18" i="3"/>
  <c r="AP7" i="7" s="1"/>
  <c r="AP7" i="12" s="1"/>
  <c r="H18" i="3"/>
  <c r="H7" i="7" s="1"/>
  <c r="J18" i="3"/>
  <c r="J7" i="7" s="1"/>
  <c r="J7" i="12" s="1"/>
  <c r="AN18" i="3"/>
  <c r="AN7" i="7" s="1"/>
  <c r="AN7" i="12" s="1"/>
  <c r="AF18" i="3"/>
  <c r="AF7" i="7" s="1"/>
  <c r="AF7" i="12" s="1"/>
  <c r="Y18" i="3"/>
  <c r="Y7" i="7" s="1"/>
  <c r="Y7" i="12" s="1"/>
  <c r="AK18" i="3"/>
  <c r="AK7" i="7" s="1"/>
  <c r="AK7" i="12" s="1"/>
  <c r="U18" i="3"/>
  <c r="U7" i="7" s="1"/>
  <c r="U7" i="12" s="1"/>
  <c r="AI18" i="3"/>
  <c r="AI7" i="7" s="1"/>
  <c r="AI7" i="12" s="1"/>
  <c r="Z18" i="3"/>
  <c r="Z7" i="7" s="1"/>
  <c r="Z7" i="12" s="1"/>
  <c r="X18" i="3"/>
  <c r="X7" i="7" s="1"/>
  <c r="X7" i="12" s="1"/>
  <c r="AE18" i="3"/>
  <c r="AE7" i="7" s="1"/>
  <c r="AE7" i="12" s="1"/>
  <c r="S18" i="3"/>
  <c r="S7" i="7" s="1"/>
  <c r="S7" i="12" s="1"/>
  <c r="AH18" i="3"/>
  <c r="AH7" i="7" s="1"/>
  <c r="AH7" i="12" s="1"/>
  <c r="I18" i="3"/>
  <c r="I7" i="7" s="1"/>
  <c r="AQ18" i="3"/>
  <c r="AQ7" i="7" s="1"/>
  <c r="AQ7" i="12" s="1"/>
  <c r="Q18" i="3"/>
  <c r="Q7" i="7" s="1"/>
  <c r="Q7" i="12" s="1"/>
  <c r="AG18" i="3"/>
  <c r="AG7" i="7" s="1"/>
  <c r="AG7" i="12" s="1"/>
  <c r="AJ18" i="3"/>
  <c r="AJ7" i="7" s="1"/>
  <c r="AJ7" i="12" s="1"/>
  <c r="AO18" i="3"/>
  <c r="AO7" i="7" s="1"/>
  <c r="AO7" i="12" s="1"/>
  <c r="R18" i="3"/>
  <c r="R7" i="7" s="1"/>
  <c r="R7" i="12" s="1"/>
  <c r="P18" i="3"/>
  <c r="P7" i="7" s="1"/>
  <c r="P7" i="12" s="1"/>
  <c r="AA18" i="3"/>
  <c r="AA7" i="7" s="1"/>
  <c r="AA7" i="12" s="1"/>
  <c r="O18" i="3"/>
  <c r="O7" i="7" s="1"/>
  <c r="O7" i="12" s="1"/>
  <c r="AM18" i="3"/>
  <c r="AM7" i="7" s="1"/>
  <c r="AM7" i="12" s="1"/>
  <c r="G18" i="3"/>
  <c r="G7" i="7" s="1"/>
  <c r="G7" i="12" s="1"/>
  <c r="AD18" i="3"/>
  <c r="AD7" i="7" s="1"/>
  <c r="AD7" i="12" s="1"/>
  <c r="W18" i="3"/>
  <c r="W7" i="7" s="1"/>
  <c r="W7" i="12" s="1"/>
  <c r="N18" i="3"/>
  <c r="N7" i="7" s="1"/>
  <c r="N7" i="12" s="1"/>
  <c r="K18" i="3"/>
  <c r="K7" i="7" s="1"/>
  <c r="K7" i="12" s="1"/>
  <c r="AC18" i="3"/>
  <c r="AC7" i="7" s="1"/>
  <c r="AC7" i="12" s="1"/>
  <c r="AL18" i="3"/>
  <c r="AL7" i="7" s="1"/>
  <c r="AL7" i="12" s="1"/>
  <c r="M18" i="3"/>
  <c r="M7" i="7" s="1"/>
  <c r="M7" i="12" s="1"/>
  <c r="V18" i="3"/>
  <c r="V7" i="7" s="1"/>
  <c r="V7" i="12" s="1"/>
  <c r="AB18" i="3"/>
  <c r="AB7" i="7" s="1"/>
  <c r="AB7" i="12" s="1"/>
  <c r="F18" i="3"/>
  <c r="F7" i="7" s="1"/>
  <c r="F7" i="12" s="1"/>
  <c r="L18" i="3"/>
  <c r="L7" i="7" s="1"/>
  <c r="L7" i="12" s="1"/>
  <c r="M21" i="3"/>
  <c r="M7" i="6" s="1"/>
  <c r="M7" i="11" s="1"/>
  <c r="AB20" i="3"/>
  <c r="X20" i="3"/>
  <c r="Y19" i="3" l="1"/>
  <c r="Y22" i="3" s="1"/>
  <c r="Y7" i="5"/>
  <c r="Y7" i="10" s="1"/>
  <c r="AK19" i="3"/>
  <c r="AK22" i="3" s="1"/>
  <c r="AK7" i="5"/>
  <c r="AK7" i="10" s="1"/>
  <c r="AN19" i="3"/>
  <c r="AN22" i="3" s="1"/>
  <c r="AN7" i="5"/>
  <c r="AN7" i="10" s="1"/>
  <c r="Q19" i="3"/>
  <c r="Q22" i="3" s="1"/>
  <c r="Q7" i="5"/>
  <c r="Q7" i="10" s="1"/>
  <c r="K19" i="3"/>
  <c r="K22" i="3" s="1"/>
  <c r="K7" i="5"/>
  <c r="K7" i="10" s="1"/>
  <c r="J19" i="3"/>
  <c r="J22" i="3" s="1"/>
  <c r="J7" i="5"/>
  <c r="J7" i="10" s="1"/>
  <c r="H7" i="5"/>
  <c r="H7" i="10" s="1"/>
  <c r="AO19" i="3"/>
  <c r="AO22" i="3" s="1"/>
  <c r="AO7" i="5"/>
  <c r="AO7" i="10" s="1"/>
  <c r="L7" i="5"/>
  <c r="L7" i="10" s="1"/>
  <c r="AD7" i="5"/>
  <c r="AD7" i="10" s="1"/>
  <c r="F19" i="3"/>
  <c r="F22" i="3" s="1"/>
  <c r="F7" i="5"/>
  <c r="F7" i="10" s="1"/>
  <c r="P7" i="5"/>
  <c r="P7" i="10" s="1"/>
  <c r="H6" i="18"/>
  <c r="H7" i="12" s="1"/>
  <c r="I2" i="18"/>
  <c r="I6" i="18" s="1"/>
  <c r="I7" i="12" s="1"/>
  <c r="U19" i="3"/>
  <c r="U22" i="3" s="1"/>
  <c r="U7" i="5"/>
  <c r="U7" i="10" s="1"/>
  <c r="R7" i="5"/>
  <c r="R7" i="10" s="1"/>
  <c r="AJ19" i="3"/>
  <c r="AJ22" i="3" s="1"/>
  <c r="AJ7" i="5"/>
  <c r="AJ7" i="10" s="1"/>
  <c r="AB19" i="3"/>
  <c r="AB22" i="3" s="1"/>
  <c r="AB7" i="5"/>
  <c r="AB7" i="10" s="1"/>
  <c r="AC7" i="5"/>
  <c r="AC7" i="10" s="1"/>
  <c r="AC19" i="3"/>
  <c r="AC22" i="3" s="1"/>
  <c r="AG19" i="3"/>
  <c r="AG22" i="3" s="1"/>
  <c r="AG7" i="5"/>
  <c r="AG7" i="10" s="1"/>
  <c r="V7" i="5"/>
  <c r="V7" i="10" s="1"/>
  <c r="AA19" i="3"/>
  <c r="AA22" i="3" s="1"/>
  <c r="AA7" i="5"/>
  <c r="AA7" i="10" s="1"/>
  <c r="O19" i="3"/>
  <c r="O22" i="3" s="1"/>
  <c r="O7" i="5"/>
  <c r="O7" i="10" s="1"/>
  <c r="X7" i="5"/>
  <c r="X7" i="10" s="1"/>
  <c r="AM19" i="3"/>
  <c r="AM22" i="3" s="1"/>
  <c r="AM7" i="5"/>
  <c r="AM7" i="10" s="1"/>
  <c r="T19" i="3"/>
  <c r="T22" i="3" s="1"/>
  <c r="T7" i="5"/>
  <c r="T7" i="10" s="1"/>
  <c r="P21" i="3"/>
  <c r="P7" i="6" s="1"/>
  <c r="P7" i="11" s="1"/>
  <c r="AG21" i="3"/>
  <c r="AG7" i="6" s="1"/>
  <c r="AG7" i="11" s="1"/>
  <c r="V21" i="3"/>
  <c r="V7" i="6" s="1"/>
  <c r="V7" i="11" s="1"/>
  <c r="AF19" i="3"/>
  <c r="AF22" i="3" s="1"/>
  <c r="AF7" i="5"/>
  <c r="AF7" i="10" s="1"/>
  <c r="M7" i="5"/>
  <c r="M7" i="10" s="1"/>
  <c r="M19" i="3"/>
  <c r="M22" i="3" s="1"/>
  <c r="AD21" i="3"/>
  <c r="AD7" i="6" s="1"/>
  <c r="AD7" i="11" s="1"/>
  <c r="L21" i="3"/>
  <c r="L7" i="6" s="1"/>
  <c r="L7" i="11" s="1"/>
  <c r="G7" i="5"/>
  <c r="G7" i="10" s="1"/>
  <c r="W19" i="3"/>
  <c r="W22" i="3" s="1"/>
  <c r="W7" i="5"/>
  <c r="W7" i="10" s="1"/>
  <c r="I7" i="5"/>
  <c r="AP19" i="3"/>
  <c r="AP22" i="3" s="1"/>
  <c r="AP7" i="5"/>
  <c r="AP7" i="10" s="1"/>
  <c r="N19" i="3"/>
  <c r="N22" i="3" s="1"/>
  <c r="N7" i="5"/>
  <c r="N7" i="10" s="1"/>
  <c r="R21" i="3"/>
  <c r="R7" i="6" s="1"/>
  <c r="R7" i="11" s="1"/>
  <c r="I21" i="3"/>
  <c r="I7" i="6" s="1"/>
  <c r="I7" i="11" s="1"/>
  <c r="AH19" i="3"/>
  <c r="AH22" i="3" s="1"/>
  <c r="AH7" i="5"/>
  <c r="AH7" i="10" s="1"/>
  <c r="AI19" i="3"/>
  <c r="AI22" i="3" s="1"/>
  <c r="AI7" i="5"/>
  <c r="AI7" i="10" s="1"/>
  <c r="AE20" i="3"/>
  <c r="AQ20" i="3"/>
  <c r="X21" i="3"/>
  <c r="X7" i="6" s="1"/>
  <c r="X7" i="11" s="1"/>
  <c r="G21" i="3"/>
  <c r="G7" i="6" s="1"/>
  <c r="G7" i="11" s="1"/>
  <c r="Z20" i="3"/>
  <c r="S20" i="3"/>
  <c r="H21" i="3"/>
  <c r="H7" i="6" s="1"/>
  <c r="AE21" i="3"/>
  <c r="AE7" i="6" s="1"/>
  <c r="AE7" i="11" s="1"/>
  <c r="AL20" i="3"/>
  <c r="I19" i="3" l="1"/>
  <c r="I22" i="3" s="1"/>
  <c r="P19" i="3"/>
  <c r="P22" i="3" s="1"/>
  <c r="R19" i="3"/>
  <c r="R22" i="3" s="1"/>
  <c r="V19" i="3"/>
  <c r="V22" i="3" s="1"/>
  <c r="H19" i="3"/>
  <c r="H22" i="3" s="1"/>
  <c r="X19" i="3"/>
  <c r="X22" i="3" s="1"/>
  <c r="AL19" i="3"/>
  <c r="AL22" i="3" s="1"/>
  <c r="AL7" i="5"/>
  <c r="AL7" i="10" s="1"/>
  <c r="AQ19" i="3"/>
  <c r="AQ22" i="3" s="1"/>
  <c r="AQ7" i="5"/>
  <c r="AQ7" i="10" s="1"/>
  <c r="G19" i="3"/>
  <c r="G22" i="3" s="1"/>
  <c r="H7" i="11"/>
  <c r="AE19" i="3"/>
  <c r="AE22" i="3" s="1"/>
  <c r="AE7" i="5"/>
  <c r="AE7" i="10" s="1"/>
  <c r="S19" i="3"/>
  <c r="S22" i="3" s="1"/>
  <c r="S7" i="5"/>
  <c r="S7" i="10" s="1"/>
  <c r="AD19" i="3"/>
  <c r="AD22" i="3" s="1"/>
  <c r="Z19" i="3"/>
  <c r="Z22" i="3" s="1"/>
  <c r="Z7" i="5"/>
  <c r="Z7" i="10" s="1"/>
  <c r="I7" i="10"/>
  <c r="L19" i="3"/>
  <c r="L22" i="3" s="1"/>
</calcChain>
</file>

<file path=xl/sharedStrings.xml><?xml version="1.0" encoding="utf-8"?>
<sst xmlns="http://schemas.openxmlformats.org/spreadsheetml/2006/main" count="641" uniqueCount="219">
  <si>
    <t>分布式发电量（亿千瓦时）</t>
  </si>
  <si>
    <t>太阳能总发电量</t>
  </si>
  <si>
    <t>规模以上装机容量</t>
  </si>
  <si>
    <t>规模以上发电量</t>
  </si>
  <si>
    <t>经济指标小时数</t>
  </si>
  <si>
    <t>规模以上运行小时数</t>
  </si>
  <si>
    <t>光伏电站小时数</t>
  </si>
  <si>
    <t>分布式小时数</t>
  </si>
  <si>
    <t>光伏电站</t>
  </si>
  <si>
    <t>分布式光伏</t>
  </si>
  <si>
    <r>
      <rPr>
        <sz val="10"/>
        <rFont val="Arial"/>
        <family val="2"/>
      </rPr>
      <t>2017</t>
    </r>
    <r>
      <rPr>
        <sz val="10"/>
        <rFont val="宋体"/>
        <family val="3"/>
        <charset val="134"/>
      </rPr>
      <t>年</t>
    </r>
  </si>
  <si>
    <r>
      <rPr>
        <sz val="10"/>
        <rFont val="Arial"/>
        <family val="2"/>
      </rPr>
      <t>2018</t>
    </r>
    <r>
      <rPr>
        <sz val="10"/>
        <rFont val="宋体"/>
        <family val="3"/>
        <charset val="134"/>
      </rPr>
      <t>年</t>
    </r>
  </si>
  <si>
    <r>
      <rPr>
        <sz val="10"/>
        <rFont val="Arial"/>
        <family val="2"/>
      </rPr>
      <t>2019</t>
    </r>
    <r>
      <rPr>
        <sz val="10"/>
        <rFont val="宋体"/>
        <family val="3"/>
        <charset val="134"/>
      </rPr>
      <t>年</t>
    </r>
  </si>
  <si>
    <r>
      <rPr>
        <sz val="10"/>
        <rFont val="Arial"/>
        <family val="2"/>
      </rPr>
      <t>2020</t>
    </r>
    <r>
      <rPr>
        <sz val="10"/>
        <rFont val="宋体"/>
        <family val="3"/>
        <charset val="134"/>
      </rPr>
      <t>年</t>
    </r>
  </si>
  <si>
    <t>全国</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</si>
  <si>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</si>
  <si>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</si>
  <si>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</si>
  <si>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</si>
  <si>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</si>
  <si>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</si>
  <si>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</si>
  <si>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</si>
  <si>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</si>
  <si>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</si>
  <si>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</si>
  <si>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</si>
  <si>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</si>
  <si>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</si>
  <si>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</si>
  <si>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</si>
  <si>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</si>
  <si>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</si>
  <si>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</si>
  <si>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</si>
  <si>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</si>
  <si>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</si>
  <si>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</si>
  <si>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</si>
  <si>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</si>
  <si>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</si>
  <si>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甘肃省</t>
  </si>
  <si>
    <t>青海省</t>
  </si>
  <si>
    <t>宁夏回族自治区</t>
  </si>
  <si>
    <t>新疆维吾尔自治区</t>
  </si>
  <si>
    <t>北京</t>
  </si>
  <si>
    <t>天津</t>
  </si>
  <si>
    <t>河北</t>
  </si>
  <si>
    <t>其中：河北南网</t>
  </si>
  <si>
    <t>冀北电网</t>
  </si>
  <si>
    <t>山西</t>
  </si>
  <si>
    <t>内蒙古</t>
  </si>
  <si>
    <t>其中：蒙西</t>
  </si>
  <si>
    <t>蒙东</t>
  </si>
  <si>
    <t>辽宁</t>
  </si>
  <si>
    <t>吉林</t>
  </si>
  <si>
    <t>黑龙江</t>
  </si>
  <si>
    <t>上海</t>
  </si>
  <si>
    <t>江苏</t>
  </si>
  <si>
    <t>浙江</t>
  </si>
  <si>
    <t>安徽</t>
  </si>
  <si>
    <t>福建</t>
  </si>
  <si>
    <t>江西</t>
  </si>
  <si>
    <t>山东</t>
  </si>
  <si>
    <t>河南</t>
  </si>
  <si>
    <t>湖北</t>
  </si>
  <si>
    <t>湖南</t>
  </si>
  <si>
    <t>重庆</t>
  </si>
  <si>
    <t>四川</t>
  </si>
  <si>
    <t>陕西</t>
  </si>
  <si>
    <t>甘肃</t>
  </si>
  <si>
    <t>青海</t>
  </si>
  <si>
    <t>宁夏</t>
  </si>
  <si>
    <t>新疆自治区（含兵团）</t>
  </si>
  <si>
    <t>广东</t>
  </si>
  <si>
    <t>广西</t>
  </si>
  <si>
    <t>云南</t>
  </si>
  <si>
    <t>贵州</t>
  </si>
  <si>
    <t>海南</t>
  </si>
  <si>
    <r>
      <rPr>
        <sz val="14"/>
        <color rgb="FF3B3B3B"/>
        <rFont val="微软雅黑"/>
        <family val="2"/>
        <charset val="134"/>
      </rPr>
      <t>根据中国光伏行业协会数据显示，</t>
    </r>
    <r>
      <rPr>
        <sz val="14"/>
        <color rgb="FF3B3B3B"/>
        <rFont val="Segoe UI"/>
        <family val="2"/>
      </rPr>
      <t>2020</t>
    </r>
    <r>
      <rPr>
        <sz val="14"/>
        <color rgb="FF3B3B3B"/>
        <rFont val="微软雅黑"/>
        <family val="2"/>
        <charset val="134"/>
      </rPr>
      <t>年全国户用光伏的装机规模累计达到</t>
    </r>
    <r>
      <rPr>
        <sz val="14"/>
        <color rgb="FF3B3B3B"/>
        <rFont val="Segoe UI"/>
        <family val="2"/>
      </rPr>
      <t>20GW</t>
    </r>
    <r>
      <rPr>
        <sz val="14"/>
        <color rgb="FF3B3B3B"/>
        <rFont val="微软雅黑"/>
        <family val="2"/>
        <charset val="134"/>
      </rPr>
      <t>，新增装机规模高达</t>
    </r>
    <r>
      <rPr>
        <sz val="14"/>
        <color rgb="FF3B3B3B"/>
        <rFont val="Segoe UI"/>
        <family val="2"/>
      </rPr>
      <t>10.1GW</t>
    </r>
    <r>
      <rPr>
        <sz val="14"/>
        <color rgb="FF3B3B3B"/>
        <rFont val="微软雅黑"/>
        <family val="2"/>
        <charset val="134"/>
      </rPr>
      <t>。</t>
    </r>
  </si>
  <si>
    <t>城镇化率</t>
  </si>
  <si>
    <t>陕西省</t>
  </si>
  <si>
    <r>
      <rPr>
        <sz val="10"/>
        <rFont val="等线"/>
        <family val="3"/>
        <charset val="134"/>
      </rPr>
      <t>全国</t>
    </r>
  </si>
  <si>
    <t>（旧）城镇化微调系数</t>
  </si>
  <si>
    <t>16-20增速</t>
  </si>
  <si>
    <t>20-30增速</t>
  </si>
  <si>
    <t>30-40</t>
  </si>
  <si>
    <t>40-60</t>
  </si>
  <si>
    <t>Capacity Factor (dimensionless)</t>
  </si>
  <si>
    <t>小时数</t>
  </si>
  <si>
    <t>单户光伏</t>
  </si>
  <si>
    <t>乡村户人口</t>
  </si>
  <si>
    <t>城镇户人口</t>
  </si>
  <si>
    <t>乡村户覆盖率</t>
  </si>
  <si>
    <t>城镇户覆盖率</t>
  </si>
  <si>
    <t>年份</t>
  </si>
  <si>
    <t>昆明市</t>
  </si>
  <si>
    <t>曲靖市</t>
  </si>
  <si>
    <t>玉溪市</t>
  </si>
  <si>
    <t>保山市</t>
  </si>
  <si>
    <t>昭通市</t>
  </si>
  <si>
    <t>丽江市</t>
  </si>
  <si>
    <t>普洱市</t>
  </si>
  <si>
    <t>临沧市</t>
  </si>
  <si>
    <t>楚雄彝族自治州</t>
  </si>
  <si>
    <t>红河哈尼族彝族自治州</t>
  </si>
  <si>
    <t>文山壮族苗族自治州</t>
  </si>
  <si>
    <t>西双版纳傣族自治州</t>
  </si>
  <si>
    <t>大理白族自治州</t>
  </si>
  <si>
    <t>德宏傣族景颇族自治州</t>
  </si>
  <si>
    <t>怒江傈僳族自治州</t>
  </si>
  <si>
    <t>迪庆藏族自治州</t>
  </si>
  <si>
    <t>云南人口(万人）</t>
  </si>
  <si>
    <t>城市人口</t>
  </si>
  <si>
    <t>乡村人口</t>
  </si>
  <si>
    <t>城镇户数</t>
  </si>
  <si>
    <t>万户</t>
  </si>
  <si>
    <t>乡村户数</t>
  </si>
  <si>
    <t>城镇光伏</t>
  </si>
  <si>
    <t>MW</t>
  </si>
  <si>
    <t>乡村光伏</t>
  </si>
  <si>
    <t>2020新增</t>
  </si>
  <si>
    <t>2021新增</t>
  </si>
  <si>
    <t>光伏合计</t>
  </si>
  <si>
    <t>光伏分布式</t>
  </si>
  <si>
    <t>集中</t>
  </si>
  <si>
    <t>分布式合计</t>
  </si>
  <si>
    <t>工商</t>
  </si>
  <si>
    <t>户用</t>
  </si>
  <si>
    <t>工商业</t>
  </si>
  <si>
    <t>户用光伏</t>
  </si>
  <si>
    <t>城镇分布式</t>
  </si>
  <si>
    <t>乡村分布式</t>
  </si>
  <si>
    <t>分布式</t>
  </si>
  <si>
    <t>总计</t>
  </si>
  <si>
    <t>2021年6月，国家能源局下发《关于报送整县（市、区）屋顶分布式光伏开发试点方案的通知》，要求十四五期间全国组织开展整县推进屋顶分布式光伏开发试点工作，工商业厂房的光伏安装比例不低于30%。</t>
  </si>
  <si>
    <t>urban residential</t>
  </si>
  <si>
    <t>rural residential</t>
  </si>
  <si>
    <t>commercial</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</si>
  <si>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</si>
  <si>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</si>
  <si>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</si>
  <si>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</si>
  <si>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</si>
  <si>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</si>
  <si>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</si>
  <si>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</si>
  <si>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</si>
  <si>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</si>
  <si>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</si>
  <si>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</si>
  <si>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</si>
  <si>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</si>
  <si>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</si>
  <si>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</si>
  <si>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MW*hour</t>
  </si>
  <si>
    <t>1-1a  各地区户数、人口数和性别比(城市)</t>
  </si>
  <si>
    <t/>
  </si>
  <si>
    <t>单位：户、人</t>
  </si>
  <si>
    <t>地    区</t>
  </si>
  <si>
    <t>户       数</t>
  </si>
  <si>
    <t>人          口          数</t>
  </si>
  <si>
    <t>平均家庭</t>
  </si>
  <si>
    <t>合计</t>
  </si>
  <si>
    <t>家庭户</t>
  </si>
  <si>
    <t>集体户</t>
  </si>
  <si>
    <t>合          计</t>
  </si>
  <si>
    <t>家     庭     户</t>
  </si>
  <si>
    <t>集     体     户</t>
  </si>
  <si>
    <t>户规模</t>
  </si>
  <si>
    <t>男</t>
  </si>
  <si>
    <t>女</t>
  </si>
  <si>
    <t>性别比</t>
  </si>
  <si>
    <t>小计</t>
  </si>
  <si>
    <t>(女=100)</t>
  </si>
  <si>
    <t>(人/户)</t>
  </si>
  <si>
    <t>全    国</t>
  </si>
  <si>
    <t>北    京</t>
  </si>
  <si>
    <t>天    津</t>
  </si>
  <si>
    <t>河    北</t>
  </si>
  <si>
    <t>山    西</t>
  </si>
  <si>
    <t>内 蒙 古</t>
  </si>
  <si>
    <t>辽    宁</t>
  </si>
  <si>
    <t>吉    林</t>
  </si>
  <si>
    <t>黑 龙 江</t>
  </si>
  <si>
    <t>上    海</t>
  </si>
  <si>
    <t>江    苏</t>
  </si>
  <si>
    <t>浙    江</t>
  </si>
  <si>
    <t>安    徽</t>
  </si>
  <si>
    <t>福    建</t>
  </si>
  <si>
    <t>江    西</t>
  </si>
  <si>
    <t>山    东</t>
  </si>
  <si>
    <t>河    南</t>
  </si>
  <si>
    <t>湖    北</t>
  </si>
  <si>
    <t>湖    南</t>
  </si>
  <si>
    <t>广    东</t>
  </si>
  <si>
    <t>广    西</t>
  </si>
  <si>
    <t>海    南</t>
  </si>
  <si>
    <t>重    庆</t>
  </si>
  <si>
    <t>四    川</t>
  </si>
  <si>
    <t>贵    州</t>
  </si>
  <si>
    <t>云    南</t>
  </si>
  <si>
    <t>西    藏</t>
  </si>
  <si>
    <t>陕    西</t>
  </si>
  <si>
    <t>甘    肃</t>
  </si>
  <si>
    <t>青    海</t>
  </si>
  <si>
    <t>宁    夏</t>
  </si>
  <si>
    <t>新    疆</t>
  </si>
  <si>
    <t>1-1b  各地区户数、人口数和性别比(镇)</t>
  </si>
  <si>
    <t>1-1c  各地区户数、人口数和性别比(乡村)</t>
  </si>
  <si>
    <t>单位：万千瓦</t>
  </si>
  <si>
    <t>SYDEC Start Year Destributed Electricity Capacity</t>
    <phoneticPr fontId="22" type="noConversion"/>
  </si>
  <si>
    <t>source:</t>
    <phoneticPr fontId="18" type="noConversion"/>
  </si>
  <si>
    <t>Distributed photovoltaic installed capacity and power generation in each province</t>
    <phoneticPr fontId="18" type="noConversion"/>
  </si>
  <si>
    <t>Energy Bureau photovoltaic data</t>
    <phoneticPr fontId="18" type="noConversion"/>
  </si>
  <si>
    <t>China Energy Bureau</t>
    <phoneticPr fontId="18" type="noConversion"/>
  </si>
  <si>
    <t>https://www.nea.gov.cn/2019-08/23/c_138330885.htm</t>
    <phoneticPr fontId="18" type="noConversion"/>
  </si>
  <si>
    <t>note:</t>
    <phoneticPr fontId="18" type="noConversion"/>
  </si>
  <si>
    <t>Photovoltaic installed capacity data comes from the National Bureau of Statistics. Multiplied by the annual effective sunshine hours in each province, the annual photovoltaic power generation capacity is obtained. By consulting experts, the upper limit of photovoltaic coverage of each building is obtained, and then the expected changes in photovoltaic power generation are obtained.</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</si>
</sst>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0_ "/>
    <numFmt numFmtId="177" formatCode="0.00_ "/>
    <numFmt numFmtId="178" formatCode="0.0%"/>
    <numFmt numFmtId="179" formatCode="0.00_);[Red]\(0.00\)"/>
    <numFmt numFmtId="180" formatCode="0_);[Red]\(0\)"/>
  </numFmts>
  <fonts count="23" x14ac:knownFonts="1">
    <font>
      <sz val="11"/>
      <color theme="1"/>
      <name val="宋体"/>
      <charset val="134"/>
      <scheme val="minor"/>
    </font>
    <font>
      <sz val="10"/>
      <color indexed="8"/>
      <name val="宋体"/>
      <family val="3"/>
      <charset val="134"/>
    </font>
    <font>
      <sz val="10"/>
      <name val="宋体"/>
      <family val="3"/>
      <charset val="134"/>
    </font>
    <font>
      <sz val="16"/>
      <name val="黑体"/>
      <family val="3"/>
      <charset val="134"/>
    </font>
    <font>
      <sz val="10"/>
      <name val="Times New Roman"/>
      <family val="1"/>
    </font>
    <font>
      <sz val="10"/>
      <name val="Arial"/>
      <family val="2"/>
    </font>
    <font>
      <b/>
      <sz val="10"/>
      <name val="宋体"/>
      <family val="3"/>
      <charset val="134"/>
    </font>
    <font>
      <b/>
      <sz val="10"/>
      <name val="Arial"/>
      <family val="2"/>
    </font>
    <font>
      <b/>
      <sz val="11"/>
      <color theme="1"/>
      <name val="宋体"/>
      <family val="3"/>
      <charset val="134"/>
      <scheme val="minor"/>
    </font>
    <font>
      <b/>
      <sz val="12"/>
      <color theme="1"/>
      <name val="宋体"/>
      <family val="3"/>
      <charset val="134"/>
      <scheme val="minor"/>
    </font>
    <font>
      <sz val="12"/>
      <color theme="1"/>
      <name val="宋体"/>
      <family val="3"/>
      <charset val="134"/>
      <scheme val="minor"/>
    </font>
    <font>
      <sz val="11"/>
      <color rgb="FFFF0000"/>
      <name val="宋体"/>
      <family val="3"/>
      <charset val="134"/>
      <scheme val="minor"/>
    </font>
    <font>
      <sz val="14"/>
      <color rgb="FF3B3B3B"/>
      <name val="Segoe UI"/>
      <family val="2"/>
    </font>
    <font>
      <sz val="10"/>
      <name val="Arial"/>
      <family val="2"/>
    </font>
    <font>
      <sz val="10"/>
      <color rgb="FF000000"/>
      <name val="Arial"/>
      <family val="2"/>
    </font>
    <font>
      <sz val="11"/>
      <color theme="1"/>
      <name val="宋体"/>
      <family val="3"/>
      <charset val="134"/>
      <scheme val="minor"/>
    </font>
    <font>
      <sz val="10"/>
      <name val="等线"/>
      <family val="3"/>
      <charset val="134"/>
    </font>
    <font>
      <sz val="14"/>
      <color rgb="FF3B3B3B"/>
      <name val="微软雅黑"/>
      <family val="2"/>
      <charset val="134"/>
    </font>
    <font>
      <sz val="9"/>
      <name val="宋体"/>
      <family val="3"/>
      <charset val="134"/>
      <scheme val="minor"/>
    </font>
    <font>
      <u/>
      <sz val="11"/>
      <color rgb="FF0000FF"/>
      <name val="宋体"/>
      <family val="3"/>
      <charset val="134"/>
      <scheme val="minor"/>
    </font>
    <font>
      <u/>
      <sz val="11"/>
      <color theme="10"/>
      <name val="宋体"/>
      <family val="2"/>
      <charset val="134"/>
      <scheme val="minor"/>
    </font>
    <font>
      <b/>
      <sz val="11"/>
      <color theme="1"/>
      <name val="宋体"/>
      <family val="2"/>
      <scheme val="minor"/>
    </font>
    <font>
      <sz val="9"/>
      <name val="宋体"/>
      <family val="2"/>
      <charset val="134"/>
      <scheme val="minor"/>
    </font>
  </fonts>
  <fills count="10">
    <fill>
      <patternFill patternType="none"/>
    </fill>
    <fill>
      <patternFill patternType="gray125"/>
    </fill>
    <fill>
      <patternFill patternType="solid">
        <fgColor indexed="65"/>
        <bgColor indexed="64"/>
      </patternFill>
    </fill>
    <fill>
      <patternFill patternType="solid">
        <fgColor indexed="44"/>
        <bgColor indexed="8"/>
      </patternFill>
    </fill>
    <fill>
      <patternFill patternType="solid">
        <fgColor indexed="43"/>
        <bgColor indexed="64"/>
      </patternFill>
    </fill>
    <fill>
      <patternFill patternType="solid">
        <fgColor indexed="9"/>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5117038483843"/>
        <bgColor indexed="64"/>
      </patternFill>
    </fill>
    <fill>
      <patternFill patternType="solid">
        <fgColor theme="0" tint="-0.249977111117893"/>
        <bgColor indexed="64"/>
      </patternFill>
    </fill>
  </fills>
  <borders count="20">
    <border>
      <left/>
      <right/>
      <top/>
      <bottom/>
      <diagonal/>
    </border>
    <border>
      <left/>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top/>
      <bottom/>
      <diagonal/>
    </border>
    <border>
      <left/>
      <right/>
      <top/>
      <bottom style="thin">
        <color auto="1"/>
      </bottom>
      <diagonal/>
    </border>
    <border>
      <left style="thin">
        <color indexed="8"/>
      </left>
      <right/>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bottom style="medium">
        <color indexed="8"/>
      </bottom>
      <diagonal/>
    </border>
    <border>
      <left style="thin">
        <color auto="1"/>
      </left>
      <right/>
      <top/>
      <bottom style="medium">
        <color auto="1"/>
      </bottom>
      <diagonal/>
    </border>
    <border>
      <left/>
      <right/>
      <top/>
      <bottom style="medium">
        <color auto="1"/>
      </bottom>
      <diagonal/>
    </border>
    <border>
      <left style="thin">
        <color indexed="8"/>
      </left>
      <right/>
      <top style="medium">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s>
  <cellStyleXfs count="8">
    <xf numFmtId="0" fontId="0" fillId="0" borderId="0">
      <alignment vertical="center"/>
    </xf>
    <xf numFmtId="0" fontId="13" fillId="0" borderId="0">
      <alignment vertical="center"/>
    </xf>
    <xf numFmtId="0" fontId="15" fillId="0" borderId="0"/>
    <xf numFmtId="0" fontId="13" fillId="0" borderId="0"/>
    <xf numFmtId="0" fontId="15" fillId="0" borderId="0">
      <alignment vertical="center"/>
    </xf>
    <xf numFmtId="0" fontId="19" fillId="0" borderId="0" applyNumberFormat="0" applyFill="0" applyBorder="0" applyAlignment="0" applyProtection="0">
      <alignment vertical="center"/>
    </xf>
    <xf numFmtId="0" fontId="5" fillId="0" borderId="0">
      <alignment vertical="center"/>
    </xf>
    <xf numFmtId="0" fontId="20" fillId="0" borderId="0" applyNumberFormat="0" applyFill="0" applyBorder="0" applyAlignment="0" applyProtection="0">
      <alignment vertical="center"/>
    </xf>
  </cellStyleXfs>
  <cellXfs count="88">
    <xf numFmtId="0" fontId="0" fillId="0" borderId="0" xfId="0">
      <alignment vertical="center"/>
    </xf>
    <xf numFmtId="0" fontId="1" fillId="0" borderId="0" xfId="0" applyFont="1">
      <alignment vertical="center"/>
    </xf>
    <xf numFmtId="0" fontId="2" fillId="0" borderId="0" xfId="0" applyFont="1">
      <alignment vertical="center"/>
    </xf>
    <xf numFmtId="0" fontId="3" fillId="2" borderId="0" xfId="0" applyFont="1" applyFill="1" applyAlignment="1">
      <alignment horizontal="left" vertical="center"/>
    </xf>
    <xf numFmtId="0" fontId="2" fillId="2" borderId="0" xfId="0" applyFont="1" applyFill="1">
      <alignment vertical="center"/>
    </xf>
    <xf numFmtId="0" fontId="1" fillId="2" borderId="0" xfId="0" applyFont="1" applyFill="1" applyAlignment="1">
      <alignment horizontal="left" vertical="center"/>
    </xf>
    <xf numFmtId="49" fontId="4" fillId="3" borderId="3"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4" borderId="10" xfId="0" applyNumberFormat="1" applyFont="1" applyFill="1" applyBorder="1" applyAlignment="1">
      <alignment horizontal="center" vertical="center"/>
    </xf>
    <xf numFmtId="49" fontId="5" fillId="5" borderId="11" xfId="0" applyNumberFormat="1" applyFont="1" applyFill="1" applyBorder="1" applyAlignment="1">
      <alignment horizontal="right" vertical="center"/>
    </xf>
    <xf numFmtId="49" fontId="5" fillId="5" borderId="10" xfId="0" applyNumberFormat="1" applyFont="1" applyFill="1" applyBorder="1" applyAlignment="1">
      <alignment horizontal="right" vertical="center"/>
    </xf>
    <xf numFmtId="49" fontId="6" fillId="4" borderId="0" xfId="0" applyNumberFormat="1" applyFont="1" applyFill="1" applyAlignment="1">
      <alignment horizontal="center" vertical="center"/>
    </xf>
    <xf numFmtId="1" fontId="7" fillId="5" borderId="12" xfId="0" applyNumberFormat="1" applyFont="1" applyFill="1" applyBorder="1" applyAlignment="1">
      <alignment horizontal="right" vertical="center"/>
    </xf>
    <xf numFmtId="1" fontId="7" fillId="5" borderId="0" xfId="0" applyNumberFormat="1" applyFont="1" applyFill="1" applyAlignment="1">
      <alignment horizontal="right" vertical="center"/>
    </xf>
    <xf numFmtId="2" fontId="7" fillId="5" borderId="0" xfId="0" applyNumberFormat="1" applyFont="1" applyFill="1" applyAlignment="1">
      <alignment horizontal="right" vertical="center"/>
    </xf>
    <xf numFmtId="0" fontId="5" fillId="5" borderId="12" xfId="0" applyFont="1" applyFill="1" applyBorder="1" applyAlignment="1">
      <alignment horizontal="right" vertical="center"/>
    </xf>
    <xf numFmtId="0" fontId="5" fillId="5" borderId="0" xfId="0" applyFont="1" applyFill="1" applyAlignment="1">
      <alignment horizontal="right" vertical="center"/>
    </xf>
    <xf numFmtId="49" fontId="2" fillId="4" borderId="0" xfId="0" applyNumberFormat="1" applyFont="1" applyFill="1" applyAlignment="1">
      <alignment horizontal="center" vertical="center"/>
    </xf>
    <xf numFmtId="1" fontId="5" fillId="5" borderId="12" xfId="0" applyNumberFormat="1" applyFont="1" applyFill="1" applyBorder="1" applyAlignment="1">
      <alignment horizontal="right" vertical="center"/>
    </xf>
    <xf numFmtId="1" fontId="5" fillId="5" borderId="0" xfId="0" applyNumberFormat="1" applyFont="1" applyFill="1" applyAlignment="1">
      <alignment horizontal="right" vertical="center"/>
    </xf>
    <xf numFmtId="2" fontId="5" fillId="5" borderId="0" xfId="0" applyNumberFormat="1" applyFont="1" applyFill="1" applyAlignment="1">
      <alignment horizontal="right" vertical="center"/>
    </xf>
    <xf numFmtId="49" fontId="2" fillId="4" borderId="13" xfId="0" applyNumberFormat="1" applyFont="1" applyFill="1" applyBorder="1" applyAlignment="1">
      <alignment horizontal="center" vertical="center"/>
    </xf>
    <xf numFmtId="0" fontId="5" fillId="5" borderId="14" xfId="0" applyFont="1" applyFill="1" applyBorder="1" applyAlignment="1">
      <alignment horizontal="right" vertical="center"/>
    </xf>
    <xf numFmtId="0" fontId="5" fillId="5" borderId="15" xfId="0" applyFont="1" applyFill="1" applyBorder="1" applyAlignment="1">
      <alignment horizontal="right" vertical="center"/>
    </xf>
    <xf numFmtId="0" fontId="2" fillId="0" borderId="1" xfId="0" applyFont="1" applyBorder="1">
      <alignment vertical="center"/>
    </xf>
    <xf numFmtId="0" fontId="1" fillId="2" borderId="0" xfId="0" applyFont="1" applyFill="1" applyAlignment="1">
      <alignment horizontal="right" vertical="center"/>
    </xf>
    <xf numFmtId="49" fontId="2" fillId="3" borderId="16" xfId="0" applyNumberFormat="1" applyFont="1" applyFill="1" applyBorder="1" applyAlignment="1">
      <alignment horizontal="center" vertical="center" wrapText="1"/>
    </xf>
    <xf numFmtId="0" fontId="0" fillId="0" borderId="0" xfId="1" applyFont="1" applyAlignment="1"/>
    <xf numFmtId="0" fontId="8" fillId="0" borderId="0" xfId="1" applyFont="1" applyAlignment="1"/>
    <xf numFmtId="0" fontId="8" fillId="0" borderId="0" xfId="0" applyFont="1">
      <alignment vertical="center"/>
    </xf>
    <xf numFmtId="176" fontId="0" fillId="0" borderId="0" xfId="0" applyNumberFormat="1">
      <alignment vertical="center"/>
    </xf>
    <xf numFmtId="0" fontId="0" fillId="0" borderId="0" xfId="0" applyAlignment="1">
      <alignment horizontal="center" vertical="center"/>
    </xf>
    <xf numFmtId="0" fontId="0" fillId="0" borderId="0" xfId="0" applyAlignment="1">
      <alignment horizontal="left" vertical="center"/>
    </xf>
    <xf numFmtId="0" fontId="0" fillId="6" borderId="0" xfId="0" applyFill="1">
      <alignment vertical="center"/>
    </xf>
    <xf numFmtId="177" fontId="0" fillId="0" borderId="0" xfId="0" applyNumberFormat="1">
      <alignment vertical="center"/>
    </xf>
    <xf numFmtId="9" fontId="0" fillId="0" borderId="0" xfId="0" applyNumberFormat="1">
      <alignment vertical="center"/>
    </xf>
    <xf numFmtId="0" fontId="0" fillId="7" borderId="0" xfId="0" applyFill="1">
      <alignment vertical="center"/>
    </xf>
    <xf numFmtId="0" fontId="9" fillId="8" borderId="0" xfId="2" applyFont="1" applyFill="1" applyAlignment="1">
      <alignment horizontal="left"/>
    </xf>
    <xf numFmtId="0" fontId="10" fillId="0" borderId="0" xfId="2" applyFont="1"/>
    <xf numFmtId="178" fontId="0" fillId="0" borderId="0" xfId="0" applyNumberFormat="1">
      <alignment vertical="center"/>
    </xf>
    <xf numFmtId="179" fontId="0" fillId="0" borderId="0" xfId="0" applyNumberFormat="1">
      <alignment vertical="center"/>
    </xf>
    <xf numFmtId="179" fontId="11" fillId="0" borderId="0" xfId="0" applyNumberFormat="1" applyFont="1">
      <alignment vertical="center"/>
    </xf>
    <xf numFmtId="0" fontId="12" fillId="0" borderId="0" xfId="0" applyFont="1">
      <alignment vertical="center"/>
    </xf>
    <xf numFmtId="0" fontId="13" fillId="0" borderId="18" xfId="0" applyFont="1" applyBorder="1" applyAlignment="1">
      <alignment horizontal="center" vertical="top" wrapText="1"/>
    </xf>
    <xf numFmtId="0" fontId="14" fillId="0" borderId="18" xfId="0" applyFont="1" applyBorder="1" applyAlignment="1">
      <alignment horizontal="center" vertical="top" shrinkToFit="1"/>
    </xf>
    <xf numFmtId="1" fontId="14" fillId="0" borderId="18" xfId="0" applyNumberFormat="1" applyFont="1" applyBorder="1" applyAlignment="1">
      <alignment horizontal="center" vertical="top" shrinkToFit="1"/>
    </xf>
    <xf numFmtId="0" fontId="13" fillId="0" borderId="18" xfId="0" applyFont="1" applyBorder="1" applyAlignment="1">
      <alignment horizontal="center" wrapText="1"/>
    </xf>
    <xf numFmtId="0" fontId="13" fillId="0" borderId="18" xfId="0" applyFont="1" applyBorder="1">
      <alignment vertical="center"/>
    </xf>
    <xf numFmtId="0" fontId="0" fillId="0" borderId="18" xfId="0" applyBorder="1" applyAlignment="1">
      <alignment horizontal="center" vertical="center"/>
    </xf>
    <xf numFmtId="0" fontId="13" fillId="0" borderId="18" xfId="1" applyBorder="1" applyAlignment="1">
      <alignment horizontal="center" vertical="center"/>
    </xf>
    <xf numFmtId="0" fontId="0" fillId="0" borderId="18" xfId="0" applyBorder="1" applyAlignment="1">
      <alignment horizontal="center"/>
    </xf>
    <xf numFmtId="0" fontId="13" fillId="0" borderId="18" xfId="1" applyBorder="1" applyAlignment="1">
      <alignment horizontal="center" vertical="top"/>
    </xf>
    <xf numFmtId="0" fontId="13" fillId="0" borderId="18" xfId="1" applyBorder="1" applyAlignment="1">
      <alignment horizontal="center"/>
    </xf>
    <xf numFmtId="180" fontId="13" fillId="0" borderId="18" xfId="1" applyNumberFormat="1" applyBorder="1" applyAlignment="1">
      <alignment horizontal="center" vertical="center"/>
    </xf>
    <xf numFmtId="176" fontId="0" fillId="0" borderId="18" xfId="0" applyNumberFormat="1" applyBorder="1">
      <alignment vertical="center"/>
    </xf>
    <xf numFmtId="180" fontId="13" fillId="0" borderId="18" xfId="1" applyNumberFormat="1" applyBorder="1" applyAlignment="1">
      <alignment horizontal="center" vertical="top"/>
    </xf>
    <xf numFmtId="0" fontId="19" fillId="0" borderId="0" xfId="5" applyAlignment="1"/>
    <xf numFmtId="0" fontId="21" fillId="9" borderId="0" xfId="0" applyFont="1" applyFill="1" applyAlignment="1"/>
    <xf numFmtId="0" fontId="15" fillId="0" borderId="0" xfId="0" applyFont="1" applyAlignment="1"/>
    <xf numFmtId="0" fontId="0" fillId="0" borderId="0" xfId="0" applyAlignment="1">
      <alignment horizontal="left"/>
    </xf>
    <xf numFmtId="0" fontId="15" fillId="0" borderId="0" xfId="0" applyFont="1" applyAlignment="1">
      <alignment vertical="center" wrapText="1"/>
    </xf>
    <xf numFmtId="0" fontId="0" fillId="0" borderId="0" xfId="0" applyAlignment="1">
      <alignment vertical="center" wrapText="1"/>
    </xf>
    <xf numFmtId="0" fontId="15" fillId="0" borderId="0" xfId="0" applyFont="1">
      <alignment vertical="center"/>
    </xf>
    <xf numFmtId="0" fontId="0" fillId="0" borderId="18" xfId="0" applyBorder="1" applyAlignment="1">
      <alignment horizontal="center" vertical="center"/>
    </xf>
    <xf numFmtId="0" fontId="2" fillId="0" borderId="17" xfId="0" applyFont="1" applyBorder="1" applyAlignment="1">
      <alignment horizontal="center" vertical="center"/>
    </xf>
    <xf numFmtId="0" fontId="2" fillId="0" borderId="8"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13" fillId="0" borderId="18" xfId="0" applyFont="1" applyBorder="1" applyAlignment="1">
      <alignment horizontal="center" vertical="center"/>
    </xf>
    <xf numFmtId="0" fontId="0" fillId="0" borderId="8" xfId="0" applyBorder="1" applyAlignment="1">
      <alignment horizontal="center" vertical="center"/>
    </xf>
    <xf numFmtId="49" fontId="3" fillId="2" borderId="0" xfId="0" applyNumberFormat="1" applyFont="1" applyFill="1" applyAlignment="1">
      <alignment horizontal="left" vertical="center"/>
    </xf>
    <xf numFmtId="0" fontId="1" fillId="0" borderId="0" xfId="0" applyFont="1" applyAlignment="1">
      <alignment horizontal="left" vertical="center"/>
    </xf>
    <xf numFmtId="49" fontId="2" fillId="2" borderId="0" xfId="0" applyNumberFormat="1" applyFont="1" applyFill="1" applyAlignment="1">
      <alignment horizontal="left" vertical="center"/>
    </xf>
    <xf numFmtId="49" fontId="2" fillId="3" borderId="2"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3" borderId="0" xfId="0" applyNumberFormat="1" applyFont="1" applyFill="1" applyAlignment="1">
      <alignment horizontal="center" vertical="center" wrapText="1"/>
    </xf>
    <xf numFmtId="49" fontId="4" fillId="3" borderId="8"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4" fillId="3" borderId="7" xfId="0" applyNumberFormat="1" applyFont="1" applyFill="1" applyBorder="1" applyAlignment="1">
      <alignment horizontal="center" vertical="center" wrapText="1"/>
    </xf>
    <xf numFmtId="49" fontId="4" fillId="3" borderId="9" xfId="0"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3" borderId="7" xfId="0" applyFont="1" applyFill="1" applyBorder="1" applyAlignment="1">
      <alignment horizontal="center" vertical="center" wrapText="1"/>
    </xf>
  </cellXfs>
  <cellStyles count="8">
    <cellStyle name="常规" xfId="0" builtinId="0"/>
    <cellStyle name="常规 2" xfId="1" xr:uid="{00000000-0005-0000-0000-000031000000}"/>
    <cellStyle name="常规 2 2" xfId="3" xr:uid="{00000000-0005-0000-0000-000033000000}"/>
    <cellStyle name="常规 2 3" xfId="6" xr:uid="{F227FE59-23A5-49FC-AA04-418FD3FDAF04}"/>
    <cellStyle name="常规 3" xfId="2" xr:uid="{00000000-0005-0000-0000-000032000000}"/>
    <cellStyle name="常规 4" xfId="4" xr:uid="{BA7B946B-E0C8-4B35-9CAA-C7BCA1EA0A2E}"/>
    <cellStyle name="超链接" xfId="5" builtinId="8"/>
    <cellStyle name="超链接 2" xfId="7" xr:uid="{3DEA29C8-CEF8-4D2C-AA94-85CE1DB488B9}"/>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[1]户用光伏安装数据!$AN$1:$AY$1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[1]户用光伏安装数据!$AN$2:$AY$2</c:f>
              <c:numCache>
                <c:formatCode>General</c:formatCode>
                <c:ptCount val="12"/>
                <c:pt idx="5">
                  <c:v>18.520800000000001</c:v>
                </c:pt>
                <c:pt idx="6">
                  <c:v>19.7179</c:v>
                </c:pt>
                <c:pt idx="7">
                  <c:v>26.513200000000001</c:v>
                </c:pt>
                <c:pt idx="8">
                  <c:v>37.5837</c:v>
                </c:pt>
                <c:pt idx="9">
                  <c:v>44.478115099999997</c:v>
                </c:pt>
              </c:numCache>
            </c:numRef>
          </c:yVal>
          <c:smooth val="1"/>
          <c:extLst>
            <c:ext xmlns:c16="http://schemas.microsoft.com/office/drawing/2014/chart" uri="{C3380CC4-5D6E-409C-BE32-E72D297353CC}">
              <c16:uniqueId val="{00000000-5CA7-4E76-8A9C-AE0F7CDAE1DB}"/>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[1]户用光伏安装数据!$AN$1:$AY$1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[1]户用光伏安装数据!$AN$3:$AY$3</c:f>
              <c:numCache>
                <c:formatCode>General</c:formatCode>
                <c:ptCount val="12"/>
                <c:pt idx="0">
                  <c:v>4.7263237</c:v>
                </c:pt>
                <c:pt idx="1">
                  <c:v>0.42160550000000002</c:v>
                </c:pt>
                <c:pt idx="2">
                  <c:v>4.6102480000000003</c:v>
                </c:pt>
                <c:pt idx="3">
                  <c:v>17.147776</c:v>
                </c:pt>
                <c:pt idx="4">
                  <c:v>25.4394065</c:v>
                </c:pt>
                <c:pt idx="5">
                  <c:v>32.997843899999999</c:v>
                </c:pt>
                <c:pt idx="6">
                  <c:v>38.548428199999996</c:v>
                </c:pt>
                <c:pt idx="7">
                  <c:v>45.486209670000001</c:v>
                </c:pt>
                <c:pt idx="8">
                  <c:v>57.950899999999997</c:v>
                </c:pt>
                <c:pt idx="9">
                  <c:v>56.765900000000002</c:v>
                </c:pt>
                <c:pt idx="10">
                  <c:v>173.20519999999999</c:v>
                </c:pt>
              </c:numCache>
            </c:numRef>
          </c:yVal>
          <c:smooth val="1"/>
          <c:extLst>
            <c:ext xmlns:c16="http://schemas.microsoft.com/office/drawing/2014/chart" uri="{C3380CC4-5D6E-409C-BE32-E72D297353CC}">
              <c16:uniqueId val="{00000001-5CA7-4E76-8A9C-AE0F7CDAE1DB}"/>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[1]户用光伏安装数据!$AN$1:$AY$1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[1]户用光伏安装数据!$AN$4:$AY$4</c:f>
              <c:numCache>
                <c:formatCode>General</c:formatCode>
                <c:ptCount val="12"/>
                <c:pt idx="0">
                  <c:v>12.035</c:v>
                </c:pt>
                <c:pt idx="1">
                  <c:v>13.348800000000001</c:v>
                </c:pt>
                <c:pt idx="2">
                  <c:v>28.145700000000001</c:v>
                </c:pt>
                <c:pt idx="3">
                  <c:v>55.813600000000001</c:v>
                </c:pt>
                <c:pt idx="4">
                  <c:v>63.384900000000002</c:v>
                </c:pt>
                <c:pt idx="5">
                  <c:v>67.203400000000002</c:v>
                </c:pt>
                <c:pt idx="6">
                  <c:v>65.569400000000002</c:v>
                </c:pt>
                <c:pt idx="7">
                  <c:v>67.8232</c:v>
                </c:pt>
                <c:pt idx="8">
                  <c:v>69.904399999999995</c:v>
                </c:pt>
                <c:pt idx="9">
                  <c:v>64.360100000000003</c:v>
                </c:pt>
                <c:pt idx="10">
                  <c:v>88.13</c:v>
                </c:pt>
                <c:pt idx="11">
                  <c:v>157.9777</c:v>
                </c:pt>
              </c:numCache>
            </c:numRef>
          </c:yVal>
          <c:smooth val="1"/>
          <c:extLst>
            <c:ext xmlns:c16="http://schemas.microsoft.com/office/drawing/2014/chart" uri="{C3380CC4-5D6E-409C-BE32-E72D297353CC}">
              <c16:uniqueId val="{00000002-5CA7-4E76-8A9C-AE0F7CDAE1DB}"/>
            </c:ext>
          </c:extLst>
        </c:ser>
        <c:dLbls>
          <c:showLegendKey val="0"/>
          <c:showVal val="0"/>
          <c:showCatName val="0"/>
          <c:showSerName val="0"/>
          <c:showPercent val="0"/>
          <c:showBubbleSize val="0"/>
        </c:dLbls>
        <c:axId val="1096146959"/>
        <c:axId val="1096154863"/>
      </c:scatterChart>
      <c:valAx>
        <c:axId val="109614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096154863"/>
        <c:crosses val="autoZero"/>
        <c:crossBetween val="midCat"/>
      </c:valAx>
      <c:valAx>
        <c:axId val="109615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0961469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39</xdr:col>
      <xdr:colOff>385762</xdr:colOff>
      <xdr:row>10</xdr:row>
      <xdr:rowOff>19050</xdr:rowOff>
    </xdr:from>
    <xdr:to>
      <xdr:col>46</xdr:col>
      <xdr:colOff>157162</xdr:colOff>
      <xdr:row>25</xdr:row>
      <xdr:rowOff>47625</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9</xdr:col>
      <xdr:colOff>17145</xdr:colOff>
      <xdr:row>48</xdr:row>
      <xdr:rowOff>154305</xdr:rowOff>
    </xdr:to>
    <xdr:pic>
      <xdr:nvPicPr>
        <xdr:cNvPr id="2" name="图片 1" descr="2022年各省新增并网数据">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620" y="7620"/>
          <a:ext cx="5495925" cy="8924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yy/Documents/OPT/SX/eps/Building/Building/&#28304;&#25968;&#25454;&#21450;&#21442;&#32771;&#25991;&#29486;/&#20809;&#20239;&#21457;&#300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llyy/Documents/WeChat%20Files/wxid_tis9jqzjyrsu22/FileStorage/File/2023-08/na-Distributed%20Solar%20Cap%20F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能源局光伏并网数据"/>
      <sheetName val="户用光伏安装数据"/>
      <sheetName val="户用光伏上限模拟"/>
      <sheetName val="世行山东城市化率"/>
      <sheetName val="整县推进试点城市"/>
      <sheetName val="山东光伏数据"/>
      <sheetName val="SYDEC"/>
      <sheetName val="BDEQ-BEOfDS-urban-residential"/>
      <sheetName val="BDEQ-BEOfDS-rural-residential"/>
      <sheetName val="BDEQ-BEOfDS-commercial"/>
      <sheetName val="BDEQ-BDESC-urban-residential"/>
      <sheetName val="BDEQ-BDESC-rural-residential"/>
      <sheetName val="BDEQ-BDESC-commercial"/>
    </sheetNames>
    <sheetDataSet>
      <sheetData sheetId="0"/>
      <sheetData sheetId="1">
        <row r="1">
          <cell r="AN1">
            <v>1</v>
          </cell>
          <cell r="AO1">
            <v>2</v>
          </cell>
          <cell r="AP1">
            <v>3</v>
          </cell>
          <cell r="AQ1">
            <v>4</v>
          </cell>
          <cell r="AR1">
            <v>5</v>
          </cell>
          <cell r="AS1">
            <v>6</v>
          </cell>
          <cell r="AT1">
            <v>7</v>
          </cell>
          <cell r="AU1">
            <v>8</v>
          </cell>
          <cell r="AV1">
            <v>9</v>
          </cell>
          <cell r="AW1">
            <v>10</v>
          </cell>
          <cell r="AX1">
            <v>11</v>
          </cell>
          <cell r="AY1">
            <v>12</v>
          </cell>
        </row>
        <row r="2">
          <cell r="AS2">
            <v>18.520800000000001</v>
          </cell>
          <cell r="AT2">
            <v>19.7179</v>
          </cell>
          <cell r="AU2">
            <v>26.513200000000001</v>
          </cell>
          <cell r="AV2">
            <v>37.5837</v>
          </cell>
          <cell r="AW2">
            <v>44.478115099999997</v>
          </cell>
        </row>
        <row r="3">
          <cell r="AN3">
            <v>4.7263237</v>
          </cell>
          <cell r="AO3">
            <v>0.42160550000000002</v>
          </cell>
          <cell r="AP3">
            <v>4.6102480000000003</v>
          </cell>
          <cell r="AQ3">
            <v>17.147776</v>
          </cell>
          <cell r="AR3">
            <v>25.4394065</v>
          </cell>
          <cell r="AS3">
            <v>32.997843899999999</v>
          </cell>
          <cell r="AT3">
            <v>38.548428199999996</v>
          </cell>
          <cell r="AU3">
            <v>45.486209670000001</v>
          </cell>
          <cell r="AV3">
            <v>57.950899999999997</v>
          </cell>
          <cell r="AW3">
            <v>56.765900000000002</v>
          </cell>
          <cell r="AX3">
            <v>173.20519999999999</v>
          </cell>
        </row>
        <row r="4">
          <cell r="AN4">
            <v>12.035</v>
          </cell>
          <cell r="AO4">
            <v>13.348800000000001</v>
          </cell>
          <cell r="AP4">
            <v>28.145700000000001</v>
          </cell>
          <cell r="AQ4">
            <v>55.813600000000001</v>
          </cell>
          <cell r="AR4">
            <v>63.384900000000002</v>
          </cell>
          <cell r="AS4">
            <v>67.203400000000002</v>
          </cell>
          <cell r="AT4">
            <v>65.569400000000002</v>
          </cell>
          <cell r="AU4">
            <v>67.8232</v>
          </cell>
          <cell r="AV4">
            <v>69.904399999999995</v>
          </cell>
          <cell r="AW4">
            <v>64.360100000000003</v>
          </cell>
          <cell r="AX4">
            <v>88.13</v>
          </cell>
          <cell r="AY4">
            <v>157.9777</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分布式光电数据"/>
      <sheetName val="集中式光电数据"/>
      <sheetName val="DSCF"/>
      <sheetName val="河南"/>
      <sheetName val="云南"/>
      <sheetName val="广西"/>
      <sheetName val="内蒙古"/>
    </sheetNames>
    <sheetDataSet>
      <sheetData sheetId="0">
        <row r="23">
          <cell r="J23">
            <v>8.5616438356164407E-2</v>
          </cell>
        </row>
        <row r="28">
          <cell r="J28">
            <v>9.0122566690699402E-2</v>
          </cell>
          <cell r="K28">
            <v>9.1324200913242004E-2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ea.gov.cn/2019-08/23/c_138330885.ht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4BEF-0DC3-49F1-A51A-F44DF395C9E3}">
  <dimension ref="A1:B15"/>
  <sheetViews>
    <sheetView workbookViewId="0">
      <selection activeCell="B10" sqref="B10"/>
    </sheetView>
  </sheetViews>
  <sheetFormatPr defaultRowHeight="13.5" x14ac:dyDescent="0.3"/>
  <cols>
    <col min="1" max="1" width="10.73046875" customWidth="1"/>
    <col min="2" max="2" width="102.06640625" customWidth="1"/>
  </cols>
  <sheetData>
    <row r="1" spans="1:2" x14ac:dyDescent="0.3">
      <c r="A1" s="31" t="s">
        <v>211</v>
      </c>
    </row>
    <row r="3" spans="1:2" x14ac:dyDescent="0.3">
      <c r="A3" s="31" t="s">
        <v>212</v>
      </c>
      <c r="B3" s="59" t="s">
        <v>213</v>
      </c>
    </row>
    <row r="4" spans="1:2" x14ac:dyDescent="0.3">
      <c r="B4" s="60" t="s">
        <v>214</v>
      </c>
    </row>
    <row r="5" spans="1:2" x14ac:dyDescent="0.3">
      <c r="B5" s="61">
        <v>2019</v>
      </c>
    </row>
    <row r="6" spans="1:2" x14ac:dyDescent="0.3">
      <c r="B6" s="60" t="s">
        <v>215</v>
      </c>
    </row>
    <row r="7" spans="1:2" x14ac:dyDescent="0.3">
      <c r="B7" s="58" t="s">
        <v>216</v>
      </c>
    </row>
    <row r="10" spans="1:2" ht="54" x14ac:dyDescent="0.3">
      <c r="A10" s="31" t="s">
        <v>217</v>
      </c>
      <c r="B10" s="62" t="s">
        <v>218</v>
      </c>
    </row>
    <row r="11" spans="1:2" x14ac:dyDescent="0.3">
      <c r="B11" s="63"/>
    </row>
    <row r="12" spans="1:2" x14ac:dyDescent="0.3">
      <c r="B12" s="63"/>
    </row>
    <row r="13" spans="1:2" x14ac:dyDescent="0.3">
      <c r="B13" s="63"/>
    </row>
    <row r="14" spans="1:2" x14ac:dyDescent="0.3">
      <c r="B14" s="63"/>
    </row>
    <row r="15" spans="1:2" x14ac:dyDescent="0.3">
      <c r="A15" s="64"/>
      <c r="B15" s="63"/>
    </row>
  </sheetData>
  <phoneticPr fontId="18" type="noConversion"/>
  <hyperlinks>
    <hyperlink ref="B7" r:id="rId1" xr:uid="{F6DB08CF-5C93-4CB8-8913-6EC3AE87F0E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17"/>
  <sheetViews>
    <sheetView workbookViewId="0">
      <selection activeCell="B7" sqref="B7:AQ7"/>
    </sheetView>
  </sheetViews>
  <sheetFormatPr defaultColWidth="8.9296875" defaultRowHeight="13.5" x14ac:dyDescent="0.3"/>
  <cols>
    <col min="1" max="1" width="29.9296875" customWidth="1"/>
    <col min="2" max="4" width="7.59765625" customWidth="1"/>
    <col min="5" max="8" width="8.59765625" customWidth="1"/>
    <col min="9" max="13" width="12.9296875" customWidth="1"/>
    <col min="14" max="14" width="11.796875" customWidth="1"/>
    <col min="15" max="15" width="9.59765625" customWidth="1"/>
    <col min="16" max="16" width="11.796875" customWidth="1"/>
    <col min="17" max="34" width="12.9296875" customWidth="1"/>
    <col min="35" max="37" width="11.796875" customWidth="1"/>
    <col min="38" max="43" width="12.9296875" customWidth="1"/>
  </cols>
  <sheetData>
    <row r="1" spans="1:43" x14ac:dyDescent="0.3">
      <c r="A1" s="30" t="s">
        <v>119</v>
      </c>
      <c r="B1" s="30">
        <v>2019</v>
      </c>
      <c r="C1" s="30">
        <v>2020</v>
      </c>
      <c r="D1" s="30">
        <v>2021</v>
      </c>
      <c r="E1" s="30">
        <v>2022</v>
      </c>
      <c r="F1" s="30">
        <v>2023</v>
      </c>
      <c r="G1" s="30">
        <v>2024</v>
      </c>
      <c r="H1" s="30">
        <v>2025</v>
      </c>
      <c r="I1" s="30">
        <v>2026</v>
      </c>
      <c r="J1" s="30">
        <v>2027</v>
      </c>
      <c r="K1" s="30">
        <v>2028</v>
      </c>
      <c r="L1" s="30">
        <v>2029</v>
      </c>
      <c r="M1" s="30">
        <v>2030</v>
      </c>
      <c r="N1" s="30">
        <v>2031</v>
      </c>
      <c r="O1" s="30">
        <v>2032</v>
      </c>
      <c r="P1" s="30">
        <v>2033</v>
      </c>
      <c r="Q1" s="30">
        <v>2034</v>
      </c>
      <c r="R1" s="30">
        <v>2035</v>
      </c>
      <c r="S1" s="30">
        <v>2036</v>
      </c>
      <c r="T1" s="30">
        <v>2037</v>
      </c>
      <c r="U1" s="30">
        <v>2038</v>
      </c>
      <c r="V1" s="30">
        <v>2039</v>
      </c>
      <c r="W1" s="30">
        <v>2040</v>
      </c>
      <c r="X1" s="30">
        <v>2041</v>
      </c>
      <c r="Y1" s="30">
        <v>2042</v>
      </c>
      <c r="Z1" s="30">
        <v>2043</v>
      </c>
      <c r="AA1" s="30">
        <v>2044</v>
      </c>
      <c r="AB1" s="30">
        <v>2045</v>
      </c>
      <c r="AC1" s="30">
        <v>2046</v>
      </c>
      <c r="AD1" s="30">
        <v>2047</v>
      </c>
      <c r="AE1" s="30">
        <v>2048</v>
      </c>
      <c r="AF1" s="30">
        <v>2049</v>
      </c>
      <c r="AG1" s="30">
        <v>2050</v>
      </c>
      <c r="AH1" s="30">
        <v>2051</v>
      </c>
      <c r="AI1" s="30">
        <v>2052</v>
      </c>
      <c r="AJ1" s="30">
        <v>2053</v>
      </c>
      <c r="AK1" s="30">
        <v>2054</v>
      </c>
      <c r="AL1" s="30">
        <v>2055</v>
      </c>
      <c r="AM1" s="30">
        <v>2056</v>
      </c>
      <c r="AN1" s="30">
        <v>2057</v>
      </c>
      <c r="AO1" s="30">
        <v>2058</v>
      </c>
      <c r="AP1" s="30">
        <v>2059</v>
      </c>
      <c r="AQ1" s="30">
        <v>2060</v>
      </c>
    </row>
    <row r="2" spans="1:43" x14ac:dyDescent="0.3">
      <c r="A2" s="30" t="s">
        <v>139</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row>
    <row r="3" spans="1:43" x14ac:dyDescent="0.3">
      <c r="A3" s="30" t="s">
        <v>140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row>
    <row r="4" spans="1:43" x14ac:dyDescent="0.3">
      <c r="A4" s="30" t="s">
        <v>141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row>
    <row r="5" spans="1:43" x14ac:dyDescent="0.3">
      <c r="A5" s="30" t="s">
        <v>142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row>
    <row r="6" spans="1:43" x14ac:dyDescent="0.3">
      <c r="A6" s="30" t="s">
        <v>143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row>
    <row r="7" spans="1:43" x14ac:dyDescent="0.3">
      <c r="A7" s="30" t="s">
        <v>144</v>
      </c>
      <c r="B7" s="29">
        <f>'Shanghai photovoltaic data'!B$21</f>
        <v>648.9</v>
      </c>
      <c r="C7" s="29">
        <f>'Shanghai photovoltaic data'!C$21</f>
        <v>652.44150000000002</v>
      </c>
      <c r="D7" s="29">
        <f>'Shanghai photovoltaic data'!D$21</f>
        <v>652.89064499999995</v>
      </c>
      <c r="E7" s="29">
        <f>'Shanghai photovoltaic data'!E$21</f>
        <v>662.29744499999993</v>
      </c>
      <c r="F7" s="29">
        <f>'Shanghai photovoltaic data'!F$21</f>
        <v>664.29276749999917</v>
      </c>
      <c r="G7" s="29">
        <f>'Shanghai photovoltaic data'!G$21</f>
        <v>668.35691549999865</v>
      </c>
      <c r="H7" s="29">
        <f>'Shanghai photovoltaic data'!H$21</f>
        <v>672.42106349999995</v>
      </c>
      <c r="I7" s="29">
        <f>'Shanghai photovoltaic data'!I$21</f>
        <v>676.48521149999942</v>
      </c>
      <c r="J7" s="29">
        <f>'Shanghai photovoltaic data'!J$21</f>
        <v>680.5493594999989</v>
      </c>
      <c r="K7" s="29">
        <f>'Shanghai photovoltaic data'!K$21</f>
        <v>684.6135075000002</v>
      </c>
      <c r="L7" s="29">
        <f>'Shanghai photovoltaic data'!L$21</f>
        <v>688.67765549999967</v>
      </c>
      <c r="M7" s="29">
        <f>'Shanghai photovoltaic data'!M$21</f>
        <v>692.74180349999915</v>
      </c>
      <c r="N7" s="29">
        <f>'Shanghai photovoltaic data'!N$21</f>
        <v>696.80595149999863</v>
      </c>
      <c r="O7" s="29">
        <f>'Shanghai photovoltaic data'!O$21</f>
        <v>700.87009949999992</v>
      </c>
      <c r="P7" s="29">
        <f>'Shanghai photovoltaic data'!P$21</f>
        <v>704.9342474999994</v>
      </c>
      <c r="Q7" s="29">
        <f>'Shanghai photovoltaic data'!Q$21</f>
        <v>708.99839549999888</v>
      </c>
      <c r="R7" s="29">
        <f>'Shanghai photovoltaic data'!R$21</f>
        <v>713.06254349999836</v>
      </c>
      <c r="S7" s="29">
        <f>'Shanghai photovoltaic data'!S$21</f>
        <v>717.12669149999965</v>
      </c>
      <c r="T7" s="29">
        <f>'Shanghai photovoltaic data'!T$21</f>
        <v>721.19083949999913</v>
      </c>
      <c r="U7" s="29">
        <f>'Shanghai photovoltaic data'!U$21</f>
        <v>725.25498749999861</v>
      </c>
      <c r="V7" s="29">
        <f>'Shanghai photovoltaic data'!V$21</f>
        <v>729.3191354999999</v>
      </c>
      <c r="W7" s="29">
        <f>'Shanghai photovoltaic data'!W$21</f>
        <v>733.38328349999938</v>
      </c>
      <c r="X7" s="29">
        <f>'Shanghai photovoltaic data'!X$21</f>
        <v>737.44743149999886</v>
      </c>
      <c r="Y7" s="29">
        <f>'Shanghai photovoltaic data'!Y$21</f>
        <v>741.51157949999833</v>
      </c>
      <c r="Z7" s="29">
        <f>'Shanghai photovoltaic data'!Z$21</f>
        <v>745.57572749999963</v>
      </c>
      <c r="AA7" s="29">
        <f>'Shanghai photovoltaic data'!AA$21</f>
        <v>749.63987549999911</v>
      </c>
      <c r="AB7" s="29">
        <f>'Shanghai photovoltaic data'!AB$21</f>
        <v>753.70402349999858</v>
      </c>
      <c r="AC7" s="29">
        <f>'Shanghai photovoltaic data'!AC$21</f>
        <v>757.76817149999806</v>
      </c>
      <c r="AD7" s="29">
        <f>'Shanghai photovoltaic data'!AD$21</f>
        <v>761.83231949999936</v>
      </c>
      <c r="AE7" s="29">
        <f>'Shanghai photovoltaic data'!AE$21</f>
        <v>765.89646749999883</v>
      </c>
      <c r="AF7" s="29">
        <f>'Shanghai photovoltaic data'!AF$21</f>
        <v>769.96061549999831</v>
      </c>
      <c r="AG7" s="29">
        <f>'Shanghai photovoltaic data'!AG$21</f>
        <v>774.02476349999961</v>
      </c>
      <c r="AH7" s="29">
        <f>'Shanghai photovoltaic data'!AH$21</f>
        <v>778.08891149999909</v>
      </c>
      <c r="AI7" s="29">
        <f>'Shanghai photovoltaic data'!AI$21</f>
        <v>782.15305949999856</v>
      </c>
      <c r="AJ7" s="29">
        <f>'Shanghai photovoltaic data'!AJ$21</f>
        <v>786.21720749999804</v>
      </c>
      <c r="AK7" s="29">
        <f>'Shanghai photovoltaic data'!AK$21</f>
        <v>790.28135549999934</v>
      </c>
      <c r="AL7" s="29">
        <f>'Shanghai photovoltaic data'!AL$21</f>
        <v>794.34550349999881</v>
      </c>
      <c r="AM7" s="29">
        <f>'Shanghai photovoltaic data'!AM$21</f>
        <v>798.40965149999829</v>
      </c>
      <c r="AN7" s="29">
        <f>'Shanghai photovoltaic data'!AN$21</f>
        <v>802.47379949999777</v>
      </c>
      <c r="AO7" s="29">
        <f>'Shanghai photovoltaic data'!AO$21</f>
        <v>806.53794749999906</v>
      </c>
      <c r="AP7" s="29">
        <f>'Shanghai photovoltaic data'!AP$21</f>
        <v>810.60209549999854</v>
      </c>
      <c r="AQ7" s="29">
        <f>'Shanghai photovoltaic data'!AQ$21</f>
        <v>814.66624349999802</v>
      </c>
    </row>
    <row r="8" spans="1:43" x14ac:dyDescent="0.3">
      <c r="A8" s="30" t="s">
        <v>145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row>
    <row r="9" spans="1:43" x14ac:dyDescent="0.3">
      <c r="A9" s="30" t="s">
        <v>146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row>
    <row r="10" spans="1:43" x14ac:dyDescent="0.3">
      <c r="A10" s="30" t="s">
        <v>147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row>
    <row r="11" spans="1:43" x14ac:dyDescent="0.3">
      <c r="A11" s="30" t="s">
        <v>148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row>
    <row r="12" spans="1:43" x14ac:dyDescent="0.3">
      <c r="A12" s="30" t="s">
        <v>149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row>
    <row r="13" spans="1:43" x14ac:dyDescent="0.3">
      <c r="A13" s="30" t="s">
        <v>150</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row>
    <row r="14" spans="1:43" x14ac:dyDescent="0.3">
      <c r="A14" s="30" t="s">
        <v>151</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row>
    <row r="15" spans="1:43" x14ac:dyDescent="0.3">
      <c r="A15" s="30" t="s">
        <v>152</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row>
    <row r="16" spans="1:43" x14ac:dyDescent="0.3">
      <c r="A16" s="30" t="s">
        <v>153</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row>
    <row r="17" spans="1:43" x14ac:dyDescent="0.3">
      <c r="A17" s="30" t="s">
        <v>154</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row>
  </sheetData>
  <phoneticPr fontId="18"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17"/>
  <sheetViews>
    <sheetView workbookViewId="0">
      <selection activeCell="B7" sqref="B7:AQ7"/>
    </sheetView>
  </sheetViews>
  <sheetFormatPr defaultColWidth="8.9296875" defaultRowHeight="13.5" x14ac:dyDescent="0.3"/>
  <cols>
    <col min="1" max="1" width="29.9296875" customWidth="1"/>
    <col min="2" max="4" width="7.59765625" customWidth="1"/>
    <col min="5" max="8" width="8.59765625" customWidth="1"/>
    <col min="9" max="13" width="12.9296875" customWidth="1"/>
    <col min="14" max="14" width="11.796875" customWidth="1"/>
    <col min="15" max="15" width="9.59765625" customWidth="1"/>
    <col min="16" max="16" width="11.796875" customWidth="1"/>
    <col min="17" max="34" width="12.9296875" customWidth="1"/>
    <col min="35" max="37" width="11.796875" customWidth="1"/>
    <col min="38" max="43" width="12.9296875" customWidth="1"/>
  </cols>
  <sheetData>
    <row r="1" spans="1:43" x14ac:dyDescent="0.3">
      <c r="A1" s="30" t="s">
        <v>119</v>
      </c>
      <c r="B1" s="30">
        <v>2019</v>
      </c>
      <c r="C1" s="30">
        <v>2020</v>
      </c>
      <c r="D1" s="30">
        <v>2021</v>
      </c>
      <c r="E1" s="30">
        <v>2022</v>
      </c>
      <c r="F1" s="30">
        <v>2023</v>
      </c>
      <c r="G1" s="30">
        <v>2024</v>
      </c>
      <c r="H1" s="30">
        <v>2025</v>
      </c>
      <c r="I1" s="30">
        <v>2026</v>
      </c>
      <c r="J1" s="30">
        <v>2027</v>
      </c>
      <c r="K1" s="30">
        <v>2028</v>
      </c>
      <c r="L1" s="30">
        <v>2029</v>
      </c>
      <c r="M1" s="30">
        <v>2030</v>
      </c>
      <c r="N1" s="30">
        <v>2031</v>
      </c>
      <c r="O1" s="30">
        <v>2032</v>
      </c>
      <c r="P1" s="30">
        <v>2033</v>
      </c>
      <c r="Q1" s="30">
        <v>2034</v>
      </c>
      <c r="R1" s="30">
        <v>2035</v>
      </c>
      <c r="S1" s="30">
        <v>2036</v>
      </c>
      <c r="T1" s="30">
        <v>2037</v>
      </c>
      <c r="U1" s="30">
        <v>2038</v>
      </c>
      <c r="V1" s="30">
        <v>2039</v>
      </c>
      <c r="W1" s="30">
        <v>2040</v>
      </c>
      <c r="X1" s="30">
        <v>2041</v>
      </c>
      <c r="Y1" s="30">
        <v>2042</v>
      </c>
      <c r="Z1" s="30">
        <v>2043</v>
      </c>
      <c r="AA1" s="30">
        <v>2044</v>
      </c>
      <c r="AB1" s="30">
        <v>2045</v>
      </c>
      <c r="AC1" s="30">
        <v>2046</v>
      </c>
      <c r="AD1" s="30">
        <v>2047</v>
      </c>
      <c r="AE1" s="30">
        <v>2048</v>
      </c>
      <c r="AF1" s="30">
        <v>2049</v>
      </c>
      <c r="AG1" s="30">
        <v>2050</v>
      </c>
      <c r="AH1" s="30">
        <v>2051</v>
      </c>
      <c r="AI1" s="30">
        <v>2052</v>
      </c>
      <c r="AJ1" s="30">
        <v>2053</v>
      </c>
      <c r="AK1" s="30">
        <v>2054</v>
      </c>
      <c r="AL1" s="30">
        <v>2055</v>
      </c>
      <c r="AM1" s="30">
        <v>2056</v>
      </c>
      <c r="AN1" s="30">
        <v>2057</v>
      </c>
      <c r="AO1" s="30">
        <v>2058</v>
      </c>
      <c r="AP1" s="30">
        <v>2059</v>
      </c>
      <c r="AQ1" s="30">
        <v>2060</v>
      </c>
    </row>
    <row r="2" spans="1:43" x14ac:dyDescent="0.3">
      <c r="A2" s="30" t="s">
        <v>139</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row>
    <row r="3" spans="1:43" x14ac:dyDescent="0.3">
      <c r="A3" s="30" t="s">
        <v>140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row>
    <row r="4" spans="1:43" x14ac:dyDescent="0.3">
      <c r="A4" s="30" t="s">
        <v>141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row>
    <row r="5" spans="1:43" x14ac:dyDescent="0.3">
      <c r="A5" s="30" t="s">
        <v>142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row>
    <row r="6" spans="1:43" x14ac:dyDescent="0.3">
      <c r="A6" s="30" t="s">
        <v>143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row>
    <row r="7" spans="1:43" x14ac:dyDescent="0.3">
      <c r="A7" s="30" t="s">
        <v>144</v>
      </c>
      <c r="B7" s="29">
        <f>'Shanghai photovoltaic data'!B$18</f>
        <v>309</v>
      </c>
      <c r="C7" s="29">
        <f>'Shanghai photovoltaic data'!C$18</f>
        <v>444.06500000000005</v>
      </c>
      <c r="D7" s="29">
        <f>'Shanghai photovoltaic data'!D$18</f>
        <v>716.56595000000004</v>
      </c>
      <c r="E7" s="29">
        <f>'Shanghai photovoltaic data'!E$18</f>
        <v>965.11395000000005</v>
      </c>
      <c r="F7" s="29">
        <f>'Shanghai photovoltaic data'!F$18</f>
        <v>1168.8969250000082</v>
      </c>
      <c r="G7" s="29">
        <f>'Shanghai photovoltaic data'!G$18</f>
        <v>1392.9812050000182</v>
      </c>
      <c r="H7" s="29">
        <f>'Shanghai photovoltaic data'!H$18</f>
        <v>1617.0654850000283</v>
      </c>
      <c r="I7" s="29">
        <f>'Shanghai photovoltaic data'!I$18</f>
        <v>1841.1497650000383</v>
      </c>
      <c r="J7" s="29">
        <f>'Shanghai photovoltaic data'!J$18</f>
        <v>2065.2340450000484</v>
      </c>
      <c r="K7" s="29">
        <f>'Shanghai photovoltaic data'!K$18</f>
        <v>2289.3183250000002</v>
      </c>
      <c r="L7" s="29">
        <f>'Shanghai photovoltaic data'!L$18</f>
        <v>2513.4026050000102</v>
      </c>
      <c r="M7" s="29">
        <f>'Shanghai photovoltaic data'!M$18</f>
        <v>2737.4868850000203</v>
      </c>
      <c r="N7" s="29">
        <f>'Shanghai photovoltaic data'!N$18</f>
        <v>2961.5711650000303</v>
      </c>
      <c r="O7" s="29">
        <f>'Shanghai photovoltaic data'!O$18</f>
        <v>3185.6554450000403</v>
      </c>
      <c r="P7" s="29">
        <f>'Shanghai photovoltaic data'!P$18</f>
        <v>3409.7397250000504</v>
      </c>
      <c r="Q7" s="29">
        <f>'Shanghai photovoltaic data'!Q$18</f>
        <v>3633.8240050000022</v>
      </c>
      <c r="R7" s="29">
        <f>'Shanghai photovoltaic data'!R$18</f>
        <v>3857.9082850000123</v>
      </c>
      <c r="S7" s="29">
        <f>'Shanghai photovoltaic data'!S$18</f>
        <v>4081.9925650000223</v>
      </c>
      <c r="T7" s="29">
        <f>'Shanghai photovoltaic data'!T$18</f>
        <v>4306.0768450000323</v>
      </c>
      <c r="U7" s="29">
        <f>'Shanghai photovoltaic data'!U$18</f>
        <v>4530.1611250000424</v>
      </c>
      <c r="V7" s="29">
        <f>'Shanghai photovoltaic data'!V$18</f>
        <v>4754.2454050000524</v>
      </c>
      <c r="W7" s="29">
        <f>'Shanghai photovoltaic data'!W$18</f>
        <v>4978.3296850000042</v>
      </c>
      <c r="X7" s="29">
        <f>'Shanghai photovoltaic data'!X$18</f>
        <v>5202.4139650000143</v>
      </c>
      <c r="Y7" s="29">
        <f>'Shanghai photovoltaic data'!Y$18</f>
        <v>5426.4982450000243</v>
      </c>
      <c r="Z7" s="29">
        <f>'Shanghai photovoltaic data'!Z$18</f>
        <v>5650.5825250000344</v>
      </c>
      <c r="AA7" s="29">
        <f>'Shanghai photovoltaic data'!AA$18</f>
        <v>5874.6668050000444</v>
      </c>
      <c r="AB7" s="29">
        <f>'Shanghai photovoltaic data'!AB$18</f>
        <v>6098.7510850000544</v>
      </c>
      <c r="AC7" s="29">
        <f>'Shanghai photovoltaic data'!AC$18</f>
        <v>6322.8353650000063</v>
      </c>
      <c r="AD7" s="29">
        <f>'Shanghai photovoltaic data'!AD$18</f>
        <v>6546.9196450000163</v>
      </c>
      <c r="AE7" s="29">
        <f>'Shanghai photovoltaic data'!AE$18</f>
        <v>6771.0039250000264</v>
      </c>
      <c r="AF7" s="29">
        <f>'Shanghai photovoltaic data'!AF$18</f>
        <v>6995.0882050000364</v>
      </c>
      <c r="AG7" s="29">
        <f>'Shanghai photovoltaic data'!AG$18</f>
        <v>7219.1724850000464</v>
      </c>
      <c r="AH7" s="29">
        <f>'Shanghai photovoltaic data'!AH$18</f>
        <v>7443.2567649999983</v>
      </c>
      <c r="AI7" s="29">
        <f>'Shanghai photovoltaic data'!AI$18</f>
        <v>7667.3410450000083</v>
      </c>
      <c r="AJ7" s="29">
        <f>'Shanghai photovoltaic data'!AJ$18</f>
        <v>7891.4253250000183</v>
      </c>
      <c r="AK7" s="29">
        <f>'Shanghai photovoltaic data'!AK$18</f>
        <v>8115.5096050000284</v>
      </c>
      <c r="AL7" s="29">
        <f>'Shanghai photovoltaic data'!AL$18</f>
        <v>8339.5938850000384</v>
      </c>
      <c r="AM7" s="29">
        <f>'Shanghai photovoltaic data'!AM$18</f>
        <v>8563.6781650000485</v>
      </c>
      <c r="AN7" s="29">
        <f>'Shanghai photovoltaic data'!AN$18</f>
        <v>8787.7624450000003</v>
      </c>
      <c r="AO7" s="29">
        <f>'Shanghai photovoltaic data'!AO$18</f>
        <v>9011.8467250000103</v>
      </c>
      <c r="AP7" s="29">
        <f>'Shanghai photovoltaic data'!AP$18</f>
        <v>9235.9310050000204</v>
      </c>
      <c r="AQ7" s="29">
        <f>'Shanghai photovoltaic data'!AQ$18</f>
        <v>9460.0152850000304</v>
      </c>
    </row>
    <row r="8" spans="1:43" x14ac:dyDescent="0.3">
      <c r="A8" s="30" t="s">
        <v>145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row>
    <row r="9" spans="1:43" x14ac:dyDescent="0.3">
      <c r="A9" s="30" t="s">
        <v>146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row>
    <row r="10" spans="1:43" x14ac:dyDescent="0.3">
      <c r="A10" s="30" t="s">
        <v>147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row>
    <row r="11" spans="1:43" x14ac:dyDescent="0.3">
      <c r="A11" s="30" t="s">
        <v>148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row>
    <row r="12" spans="1:43" x14ac:dyDescent="0.3">
      <c r="A12" s="30" t="s">
        <v>149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row>
    <row r="13" spans="1:43" x14ac:dyDescent="0.3">
      <c r="A13" s="30" t="s">
        <v>150</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row>
    <row r="14" spans="1:43" x14ac:dyDescent="0.3">
      <c r="A14" s="30" t="s">
        <v>151</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row>
    <row r="15" spans="1:43" x14ac:dyDescent="0.3">
      <c r="A15" s="30" t="s">
        <v>152</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row>
    <row r="16" spans="1:43" x14ac:dyDescent="0.3">
      <c r="A16" s="30" t="s">
        <v>153</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row>
    <row r="17" spans="1:43" x14ac:dyDescent="0.3">
      <c r="A17" s="30" t="s">
        <v>154</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row>
  </sheetData>
  <phoneticPr fontId="18"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17"/>
  <sheetViews>
    <sheetView topLeftCell="R1" workbookViewId="0">
      <selection activeCell="T8" sqref="T8"/>
    </sheetView>
  </sheetViews>
  <sheetFormatPr defaultColWidth="9" defaultRowHeight="13.5" x14ac:dyDescent="0.3"/>
  <cols>
    <col min="1" max="1" width="33.06640625" style="29" customWidth="1"/>
    <col min="2" max="2" width="6.59765625" style="29" customWidth="1"/>
    <col min="3" max="13" width="12.9296875" style="29" customWidth="1"/>
    <col min="14" max="14" width="11.796875" style="29" customWidth="1"/>
    <col min="15" max="16" width="12.9296875" style="29" customWidth="1"/>
    <col min="17" max="17" width="11.796875" style="29" customWidth="1"/>
    <col min="18" max="19" width="12.9296875" style="29" customWidth="1"/>
    <col min="20" max="20" width="11.796875" style="29" customWidth="1"/>
    <col min="21" max="41" width="12.9296875" style="29" customWidth="1"/>
    <col min="42" max="42" width="10.59765625" style="29" customWidth="1"/>
    <col min="43" max="43" width="12.9296875" style="29" customWidth="1"/>
    <col min="44" max="44" width="7" style="29" customWidth="1"/>
    <col min="45" max="16384" width="9" style="29"/>
  </cols>
  <sheetData>
    <row r="1" spans="1:43" x14ac:dyDescent="0.3">
      <c r="A1" s="30" t="s">
        <v>155</v>
      </c>
      <c r="B1" s="30">
        <v>2019</v>
      </c>
      <c r="C1" s="30">
        <v>2020</v>
      </c>
      <c r="D1" s="30">
        <v>2021</v>
      </c>
      <c r="E1" s="30">
        <v>2022</v>
      </c>
      <c r="F1" s="30">
        <v>2023</v>
      </c>
      <c r="G1" s="30">
        <v>2024</v>
      </c>
      <c r="H1" s="30">
        <v>2025</v>
      </c>
      <c r="I1" s="30">
        <v>2026</v>
      </c>
      <c r="J1" s="30">
        <v>2027</v>
      </c>
      <c r="K1" s="30">
        <v>2028</v>
      </c>
      <c r="L1" s="30">
        <v>2029</v>
      </c>
      <c r="M1" s="30">
        <v>2030</v>
      </c>
      <c r="N1" s="30">
        <v>2031</v>
      </c>
      <c r="O1" s="30">
        <v>2032</v>
      </c>
      <c r="P1" s="30">
        <v>2033</v>
      </c>
      <c r="Q1" s="30">
        <v>2034</v>
      </c>
      <c r="R1" s="30">
        <v>2035</v>
      </c>
      <c r="S1" s="30">
        <v>2036</v>
      </c>
      <c r="T1" s="30">
        <v>2037</v>
      </c>
      <c r="U1" s="30">
        <v>2038</v>
      </c>
      <c r="V1" s="30">
        <v>2039</v>
      </c>
      <c r="W1" s="30">
        <v>2040</v>
      </c>
      <c r="X1" s="30">
        <v>2041</v>
      </c>
      <c r="Y1" s="30">
        <v>2042</v>
      </c>
      <c r="Z1" s="30">
        <v>2043</v>
      </c>
      <c r="AA1" s="30">
        <v>2044</v>
      </c>
      <c r="AB1" s="30">
        <v>2045</v>
      </c>
      <c r="AC1" s="30">
        <v>2046</v>
      </c>
      <c r="AD1" s="30">
        <v>2047</v>
      </c>
      <c r="AE1" s="30">
        <v>2048</v>
      </c>
      <c r="AF1" s="30">
        <v>2049</v>
      </c>
      <c r="AG1" s="30">
        <v>2050</v>
      </c>
      <c r="AH1" s="30">
        <v>2051</v>
      </c>
      <c r="AI1" s="30">
        <v>2052</v>
      </c>
      <c r="AJ1" s="30">
        <v>2053</v>
      </c>
      <c r="AK1" s="30">
        <v>2054</v>
      </c>
      <c r="AL1" s="30">
        <v>2055</v>
      </c>
      <c r="AM1" s="30">
        <v>2056</v>
      </c>
      <c r="AN1" s="30">
        <v>2057</v>
      </c>
      <c r="AO1" s="30">
        <v>2058</v>
      </c>
      <c r="AP1" s="30">
        <v>2059</v>
      </c>
      <c r="AQ1" s="30">
        <v>2060</v>
      </c>
    </row>
    <row r="2" spans="1:43" x14ac:dyDescent="0.3">
      <c r="A2" s="30" t="s">
        <v>139</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row>
    <row r="3" spans="1:43" x14ac:dyDescent="0.3">
      <c r="A3" s="30" t="s">
        <v>140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row>
    <row r="4" spans="1:43" x14ac:dyDescent="0.3">
      <c r="A4" s="30" t="s">
        <v>141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row>
    <row r="5" spans="1:43" x14ac:dyDescent="0.3">
      <c r="A5" s="30" t="s">
        <v>142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row>
    <row r="6" spans="1:43" x14ac:dyDescent="0.3">
      <c r="A6" s="30" t="s">
        <v>143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row>
    <row r="7" spans="1:43" x14ac:dyDescent="0.3">
      <c r="A7" s="30" t="s">
        <v>144</v>
      </c>
      <c r="B7" s="29">
        <f>'BDEQ-BDESC-urban-residential'!B$7*'Distributed annual running time'!B$6</f>
        <v>57680.000000000007</v>
      </c>
      <c r="C7" s="29">
        <f>'BDEQ-BDESC-urban-residential'!C$7*'Distributed annual running time'!C$6</f>
        <v>57231.710526315823</v>
      </c>
      <c r="D7" s="29">
        <f>'BDEQ-BDESC-urban-residential'!D$7*'Distributed annual running time'!D$6</f>
        <v>60448.510349526339</v>
      </c>
      <c r="E7" s="29">
        <f>'BDEQ-BDESC-urban-residential'!E$7*'Distributed annual running time'!E$6</f>
        <v>64542.628903263198</v>
      </c>
      <c r="F7" s="29">
        <f>'BDEQ-BDESC-urban-residential'!F$7*'Distributed annual running time'!F$6</f>
        <v>67969.969800236911</v>
      </c>
      <c r="G7" s="29">
        <f>'BDEQ-BDESC-urban-residential'!G$7*'Distributed annual running time'!G$6</f>
        <v>71638.48089366316</v>
      </c>
      <c r="H7" s="29">
        <f>'BDEQ-BDESC-urban-residential'!H$7*'Distributed annual running time'!H$6</f>
        <v>75346.549694289541</v>
      </c>
      <c r="I7" s="29">
        <f>'BDEQ-BDESC-urban-residential'!I$7*'Distributed annual running time'!I$6</f>
        <v>79094.176202115792</v>
      </c>
      <c r="J7" s="29">
        <f>'BDEQ-BDESC-urban-residential'!J$7*'Distributed annual running time'!J$6</f>
        <v>79569.353534241891</v>
      </c>
      <c r="K7" s="29">
        <f>'BDEQ-BDESC-urban-residential'!K$7*'Distributed annual running time'!K$6</f>
        <v>80044.53086636815</v>
      </c>
      <c r="L7" s="29">
        <f>'BDEQ-BDESC-urban-residential'!L$7*'Distributed annual running time'!L$6</f>
        <v>80519.708198494511</v>
      </c>
      <c r="M7" s="29">
        <f>'BDEQ-BDESC-urban-residential'!M$7*'Distributed annual running time'!M$6</f>
        <v>80994.88553062077</v>
      </c>
      <c r="N7" s="29">
        <f>'BDEQ-BDESC-urban-residential'!N$7*'Distributed annual running time'!N$6</f>
        <v>81470.062862747145</v>
      </c>
      <c r="O7" s="29">
        <f>'BDEQ-BDESC-urban-residential'!O$7*'Distributed annual running time'!O$6</f>
        <v>81945.24019487339</v>
      </c>
      <c r="P7" s="29">
        <f>'BDEQ-BDESC-urban-residential'!P$7*'Distributed annual running time'!P$6</f>
        <v>82420.417526999765</v>
      </c>
      <c r="Q7" s="29">
        <f>'BDEQ-BDESC-urban-residential'!Q$7*'Distributed annual running time'!Q$6</f>
        <v>82895.594859126024</v>
      </c>
      <c r="R7" s="29">
        <f>'BDEQ-BDESC-urban-residential'!R$7*'Distributed annual running time'!R$6</f>
        <v>83370.772191252399</v>
      </c>
      <c r="S7" s="29">
        <f>'BDEQ-BDESC-urban-residential'!S$7*'Distributed annual running time'!S$6</f>
        <v>83845.949523378644</v>
      </c>
      <c r="T7" s="29">
        <f>'BDEQ-BDESC-urban-residential'!T$7*'Distributed annual running time'!T$6</f>
        <v>84321.126855505019</v>
      </c>
      <c r="U7" s="29">
        <f>'BDEQ-BDESC-urban-residential'!U$7*'Distributed annual running time'!U$6</f>
        <v>84796.304187631278</v>
      </c>
      <c r="V7" s="29">
        <f>'BDEQ-BDESC-urban-residential'!V$7*'Distributed annual running time'!V$6</f>
        <v>85271.481519757654</v>
      </c>
      <c r="W7" s="29">
        <f>'BDEQ-BDESC-urban-residential'!W$7*'Distributed annual running time'!W$6</f>
        <v>85746.658851883898</v>
      </c>
      <c r="X7" s="29">
        <f>'BDEQ-BDESC-urban-residential'!X$7*'Distributed annual running time'!X$6</f>
        <v>86221.836184010273</v>
      </c>
      <c r="Y7" s="29">
        <f>'BDEQ-BDESC-urban-residential'!Y$7*'Distributed annual running time'!Y$6</f>
        <v>86697.013516136532</v>
      </c>
      <c r="Z7" s="29">
        <f>'BDEQ-BDESC-urban-residential'!Z$7*'Distributed annual running time'!Z$6</f>
        <v>87172.190848262893</v>
      </c>
      <c r="AA7" s="29">
        <f>'BDEQ-BDESC-urban-residential'!AA$7*'Distributed annual running time'!AA$6</f>
        <v>87647.368180389152</v>
      </c>
      <c r="AB7" s="29">
        <f>'BDEQ-BDESC-urban-residential'!AB$7*'Distributed annual running time'!AB$6</f>
        <v>88122.545512515528</v>
      </c>
      <c r="AC7" s="29">
        <f>'BDEQ-BDESC-urban-residential'!AC$7*'Distributed annual running time'!AC$6</f>
        <v>88597.722844641772</v>
      </c>
      <c r="AD7" s="29">
        <f>'BDEQ-BDESC-urban-residential'!AD$7*'Distributed annual running time'!AD$6</f>
        <v>89072.900176768148</v>
      </c>
      <c r="AE7" s="29">
        <f>'BDEQ-BDESC-urban-residential'!AE$7*'Distributed annual running time'!AE$6</f>
        <v>89548.077508894406</v>
      </c>
      <c r="AF7" s="29">
        <f>'BDEQ-BDESC-urban-residential'!AF$7*'Distributed annual running time'!AF$6</f>
        <v>90023.254841020665</v>
      </c>
      <c r="AG7" s="29">
        <f>'BDEQ-BDESC-urban-residential'!AG$7*'Distributed annual running time'!AG$6</f>
        <v>90498.432173147026</v>
      </c>
      <c r="AH7" s="29">
        <f>'BDEQ-BDESC-urban-residential'!AH$7*'Distributed annual running time'!AH$6</f>
        <v>90973.609505273285</v>
      </c>
      <c r="AI7" s="29">
        <f>'BDEQ-BDESC-urban-residential'!AI$7*'Distributed annual running time'!AI$6</f>
        <v>91448.786837399661</v>
      </c>
      <c r="AJ7" s="29">
        <f>'BDEQ-BDESC-urban-residential'!AJ$7*'Distributed annual running time'!AJ$6</f>
        <v>91923.964169525905</v>
      </c>
      <c r="AK7" s="29">
        <f>'BDEQ-BDESC-urban-residential'!AK$7*'Distributed annual running time'!AK$6</f>
        <v>92399.141501652281</v>
      </c>
      <c r="AL7" s="29">
        <f>'BDEQ-BDESC-urban-residential'!AL$7*'Distributed annual running time'!AL$6</f>
        <v>92874.31883377854</v>
      </c>
      <c r="AM7" s="29">
        <f>'BDEQ-BDESC-urban-residential'!AM$7*'Distributed annual running time'!AM$6</f>
        <v>93349.496165904915</v>
      </c>
      <c r="AN7" s="29">
        <f>'BDEQ-BDESC-urban-residential'!AN$7*'Distributed annual running time'!AN$6</f>
        <v>93824.673498031159</v>
      </c>
      <c r="AO7" s="29">
        <f>'BDEQ-BDESC-urban-residential'!AO$7*'Distributed annual running time'!AO$6</f>
        <v>94299.850830157535</v>
      </c>
      <c r="AP7" s="29">
        <f>'BDEQ-BDESC-urban-residential'!AP$7*'Distributed annual running time'!AP$6</f>
        <v>94775.028162283794</v>
      </c>
      <c r="AQ7" s="29">
        <f>'BDEQ-BDESC-urban-residential'!AQ$7*'Distributed annual running time'!AQ$6</f>
        <v>95250.205494410169</v>
      </c>
    </row>
    <row r="8" spans="1:43" x14ac:dyDescent="0.3">
      <c r="A8" s="30" t="s">
        <v>145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row>
    <row r="9" spans="1:43" x14ac:dyDescent="0.3">
      <c r="A9" s="30" t="s">
        <v>146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row>
    <row r="10" spans="1:43" x14ac:dyDescent="0.3">
      <c r="A10" s="30" t="s">
        <v>147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row>
    <row r="11" spans="1:43" x14ac:dyDescent="0.3">
      <c r="A11" s="30" t="s">
        <v>148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row>
    <row r="12" spans="1:43" x14ac:dyDescent="0.3">
      <c r="A12" s="30" t="s">
        <v>149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row>
    <row r="13" spans="1:43" x14ac:dyDescent="0.3">
      <c r="A13" s="30" t="s">
        <v>150</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row>
    <row r="14" spans="1:43" x14ac:dyDescent="0.3">
      <c r="A14" s="30" t="s">
        <v>151</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row>
    <row r="15" spans="1:43" x14ac:dyDescent="0.3">
      <c r="A15" s="30" t="s">
        <v>152</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row>
    <row r="16" spans="1:43" x14ac:dyDescent="0.3">
      <c r="A16" s="30" t="s">
        <v>153</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row>
    <row r="17" spans="1:43" x14ac:dyDescent="0.3">
      <c r="A17" s="30" t="s">
        <v>154</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row>
  </sheetData>
  <phoneticPr fontId="18"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17"/>
  <sheetViews>
    <sheetView workbookViewId="0">
      <selection activeCell="A27" sqref="A27"/>
    </sheetView>
  </sheetViews>
  <sheetFormatPr defaultColWidth="9" defaultRowHeight="13.5" x14ac:dyDescent="0.3"/>
  <cols>
    <col min="1" max="1" width="33.06640625" style="29" customWidth="1"/>
    <col min="2" max="2" width="7.59765625" style="29" customWidth="1"/>
    <col min="3" max="40" width="12.9296875" style="29" customWidth="1"/>
    <col min="41" max="43" width="11.796875" style="29" customWidth="1"/>
    <col min="44" max="44" width="7" style="29" customWidth="1"/>
    <col min="45" max="16384" width="9" style="29"/>
  </cols>
  <sheetData>
    <row r="1" spans="1:43" x14ac:dyDescent="0.3">
      <c r="A1" s="30" t="s">
        <v>155</v>
      </c>
      <c r="B1" s="30">
        <v>2019</v>
      </c>
      <c r="C1" s="30">
        <v>2020</v>
      </c>
      <c r="D1" s="30">
        <v>2021</v>
      </c>
      <c r="E1" s="30">
        <v>2022</v>
      </c>
      <c r="F1" s="30">
        <v>2023</v>
      </c>
      <c r="G1" s="30">
        <v>2024</v>
      </c>
      <c r="H1" s="30">
        <v>2025</v>
      </c>
      <c r="I1" s="30">
        <v>2026</v>
      </c>
      <c r="J1" s="30">
        <v>2027</v>
      </c>
      <c r="K1" s="30">
        <v>2028</v>
      </c>
      <c r="L1" s="30">
        <v>2029</v>
      </c>
      <c r="M1" s="30">
        <v>2030</v>
      </c>
      <c r="N1" s="30">
        <v>2031</v>
      </c>
      <c r="O1" s="30">
        <v>2032</v>
      </c>
      <c r="P1" s="30">
        <v>2033</v>
      </c>
      <c r="Q1" s="30">
        <v>2034</v>
      </c>
      <c r="R1" s="30">
        <v>2035</v>
      </c>
      <c r="S1" s="30">
        <v>2036</v>
      </c>
      <c r="T1" s="30">
        <v>2037</v>
      </c>
      <c r="U1" s="30">
        <v>2038</v>
      </c>
      <c r="V1" s="30">
        <v>2039</v>
      </c>
      <c r="W1" s="30">
        <v>2040</v>
      </c>
      <c r="X1" s="30">
        <v>2041</v>
      </c>
      <c r="Y1" s="30">
        <v>2042</v>
      </c>
      <c r="Z1" s="30">
        <v>2043</v>
      </c>
      <c r="AA1" s="30">
        <v>2044</v>
      </c>
      <c r="AB1" s="30">
        <v>2045</v>
      </c>
      <c r="AC1" s="30">
        <v>2046</v>
      </c>
      <c r="AD1" s="30">
        <v>2047</v>
      </c>
      <c r="AE1" s="30">
        <v>2048</v>
      </c>
      <c r="AF1" s="30">
        <v>2049</v>
      </c>
      <c r="AG1" s="30">
        <v>2050</v>
      </c>
      <c r="AH1" s="30">
        <v>2051</v>
      </c>
      <c r="AI1" s="30">
        <v>2052</v>
      </c>
      <c r="AJ1" s="30">
        <v>2053</v>
      </c>
      <c r="AK1" s="30">
        <v>2054</v>
      </c>
      <c r="AL1" s="30">
        <v>2055</v>
      </c>
      <c r="AM1" s="30">
        <v>2056</v>
      </c>
      <c r="AN1" s="30">
        <v>2057</v>
      </c>
      <c r="AO1" s="30">
        <v>2058</v>
      </c>
      <c r="AP1" s="30">
        <v>2059</v>
      </c>
      <c r="AQ1" s="30">
        <v>2060</v>
      </c>
    </row>
    <row r="2" spans="1:43" x14ac:dyDescent="0.3">
      <c r="A2" s="30" t="s">
        <v>139</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row>
    <row r="3" spans="1:43" x14ac:dyDescent="0.3">
      <c r="A3" s="30" t="s">
        <v>140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row>
    <row r="4" spans="1:43" x14ac:dyDescent="0.3">
      <c r="A4" s="30" t="s">
        <v>141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row>
    <row r="5" spans="1:43" x14ac:dyDescent="0.3">
      <c r="A5" s="30" t="s">
        <v>142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row>
    <row r="6" spans="1:43" x14ac:dyDescent="0.3">
      <c r="A6" s="30" t="s">
        <v>143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row>
    <row r="7" spans="1:43" x14ac:dyDescent="0.3">
      <c r="A7" s="30" t="s">
        <v>144</v>
      </c>
      <c r="B7" s="29">
        <f>'BDEQ-BDESC-rural-residential'!B$7*'Distributed annual running time'!B$6</f>
        <v>519120</v>
      </c>
      <c r="C7" s="29">
        <f>'BDEQ-BDESC-rural-residential'!C$7*'Distributed annual running time'!C$6</f>
        <v>515085.39473684243</v>
      </c>
      <c r="D7" s="29">
        <f>'BDEQ-BDESC-rural-residential'!D$7*'Distributed annual running time'!D$6</f>
        <v>544036.59314573708</v>
      </c>
      <c r="E7" s="29">
        <f>'BDEQ-BDESC-rural-residential'!E$7*'Distributed annual running time'!E$6</f>
        <v>580883.66012936865</v>
      </c>
      <c r="F7" s="29">
        <f>'BDEQ-BDESC-rural-residential'!F$7*'Distributed annual running time'!F$6</f>
        <v>611729.72820213123</v>
      </c>
      <c r="G7" s="29">
        <f>'BDEQ-BDESC-rural-residential'!G$7*'Distributed annual running time'!G$6</f>
        <v>644746.32804296748</v>
      </c>
      <c r="H7" s="29">
        <f>'BDEQ-BDESC-rural-residential'!H$7*'Distributed annual running time'!H$6</f>
        <v>678118.94724860566</v>
      </c>
      <c r="I7" s="29">
        <f>'BDEQ-BDESC-rural-residential'!I$7*'Distributed annual running time'!I$6</f>
        <v>711847.58581904182</v>
      </c>
      <c r="J7" s="29">
        <f>'BDEQ-BDESC-rural-residential'!J$7*'Distributed annual running time'!J$6</f>
        <v>716124.18180817575</v>
      </c>
      <c r="K7" s="29">
        <f>'BDEQ-BDESC-rural-residential'!K$7*'Distributed annual running time'!K$6</f>
        <v>720400.77779731387</v>
      </c>
      <c r="L7" s="29">
        <f>'BDEQ-BDESC-rural-residential'!L$7*'Distributed annual running time'!L$6</f>
        <v>724677.37378645013</v>
      </c>
      <c r="M7" s="29">
        <f>'BDEQ-BDESC-rural-residential'!M$7*'Distributed annual running time'!M$6</f>
        <v>728953.96977558651</v>
      </c>
      <c r="N7" s="29">
        <f>'BDEQ-BDESC-rural-residential'!N$7*'Distributed annual running time'!N$6</f>
        <v>733230.56576472276</v>
      </c>
      <c r="O7" s="29">
        <f>'BDEQ-BDESC-rural-residential'!O$7*'Distributed annual running time'!O$6</f>
        <v>737507.16175386088</v>
      </c>
      <c r="P7" s="29">
        <f>'BDEQ-BDESC-rural-residential'!P$7*'Distributed annual running time'!P$6</f>
        <v>741783.75774299726</v>
      </c>
      <c r="Q7" s="29">
        <f>'BDEQ-BDESC-rural-residential'!Q$7*'Distributed annual running time'!Q$6</f>
        <v>746060.35373213352</v>
      </c>
      <c r="R7" s="29">
        <f>'BDEQ-BDESC-rural-residential'!R$7*'Distributed annual running time'!R$6</f>
        <v>750336.94972126978</v>
      </c>
      <c r="S7" s="29">
        <f>'BDEQ-BDESC-rural-residential'!S$7*'Distributed annual running time'!S$6</f>
        <v>754613.54571040801</v>
      </c>
      <c r="T7" s="29">
        <f>'BDEQ-BDESC-rural-residential'!T$7*'Distributed annual running time'!T$6</f>
        <v>758890.14169954427</v>
      </c>
      <c r="U7" s="29">
        <f>'BDEQ-BDESC-rural-residential'!U$7*'Distributed annual running time'!U$6</f>
        <v>763166.73768868053</v>
      </c>
      <c r="V7" s="29">
        <f>'BDEQ-BDESC-rural-residential'!V$7*'Distributed annual running time'!V$6</f>
        <v>767443.33367781877</v>
      </c>
      <c r="W7" s="29">
        <f>'BDEQ-BDESC-rural-residential'!W$7*'Distributed annual running time'!W$6</f>
        <v>771719.92966695502</v>
      </c>
      <c r="X7" s="29">
        <f>'BDEQ-BDESC-rural-residential'!X$7*'Distributed annual running time'!X$6</f>
        <v>775996.52565609128</v>
      </c>
      <c r="Y7" s="29">
        <f>'BDEQ-BDESC-rural-residential'!Y$7*'Distributed annual running time'!Y$6</f>
        <v>780273.12164522754</v>
      </c>
      <c r="Z7" s="29">
        <f>'BDEQ-BDESC-rural-residential'!Z$7*'Distributed annual running time'!Z$6</f>
        <v>784549.71763436578</v>
      </c>
      <c r="AA7" s="29">
        <f>'BDEQ-BDESC-rural-residential'!AA$7*'Distributed annual running time'!AA$6</f>
        <v>788826.31362350204</v>
      </c>
      <c r="AB7" s="29">
        <f>'BDEQ-BDESC-rural-residential'!AB$7*'Distributed annual running time'!AB$6</f>
        <v>793102.90961263829</v>
      </c>
      <c r="AC7" s="29">
        <f>'BDEQ-BDESC-rural-residential'!AC$7*'Distributed annual running time'!AC$6</f>
        <v>797379.50560177455</v>
      </c>
      <c r="AD7" s="29">
        <f>'BDEQ-BDESC-rural-residential'!AD$7*'Distributed annual running time'!AD$6</f>
        <v>801656.10159091279</v>
      </c>
      <c r="AE7" s="29">
        <f>'BDEQ-BDESC-rural-residential'!AE$7*'Distributed annual running time'!AE$6</f>
        <v>805932.69758004905</v>
      </c>
      <c r="AF7" s="29">
        <f>'BDEQ-BDESC-rural-residential'!AF$7*'Distributed annual running time'!AF$6</f>
        <v>810209.29356918531</v>
      </c>
      <c r="AG7" s="29">
        <f>'BDEQ-BDESC-rural-residential'!AG$7*'Distributed annual running time'!AG$6</f>
        <v>814485.88955832354</v>
      </c>
      <c r="AH7" s="29">
        <f>'BDEQ-BDESC-rural-residential'!AH$7*'Distributed annual running time'!AH$6</f>
        <v>818762.4855474598</v>
      </c>
      <c r="AI7" s="29">
        <f>'BDEQ-BDESC-rural-residential'!AI$7*'Distributed annual running time'!AI$6</f>
        <v>823039.08153659606</v>
      </c>
      <c r="AJ7" s="29">
        <f>'BDEQ-BDESC-rural-residential'!AJ$7*'Distributed annual running time'!AJ$6</f>
        <v>827315.67752573232</v>
      </c>
      <c r="AK7" s="29">
        <f>'BDEQ-BDESC-rural-residential'!AK$7*'Distributed annual running time'!AK$6</f>
        <v>831592.27351487055</v>
      </c>
      <c r="AL7" s="29">
        <f>'BDEQ-BDESC-rural-residential'!AL$7*'Distributed annual running time'!AL$6</f>
        <v>835868.86950400681</v>
      </c>
      <c r="AM7" s="29">
        <f>'BDEQ-BDESC-rural-residential'!AM$7*'Distributed annual running time'!AM$6</f>
        <v>840145.46549314307</v>
      </c>
      <c r="AN7" s="29">
        <f>'BDEQ-BDESC-rural-residential'!AN$7*'Distributed annual running time'!AN$6</f>
        <v>844422.06148227945</v>
      </c>
      <c r="AO7" s="29">
        <f>'BDEQ-BDESC-rural-residential'!AO$7*'Distributed annual running time'!AO$6</f>
        <v>848698.65747141757</v>
      </c>
      <c r="AP7" s="29">
        <f>'BDEQ-BDESC-rural-residential'!AP$7*'Distributed annual running time'!AP$6</f>
        <v>852975.25346055382</v>
      </c>
      <c r="AQ7" s="29">
        <f>'BDEQ-BDESC-rural-residential'!AQ$7*'Distributed annual running time'!AQ$6</f>
        <v>857251.8494496902</v>
      </c>
    </row>
    <row r="8" spans="1:43" x14ac:dyDescent="0.3">
      <c r="A8" s="30" t="s">
        <v>145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row>
    <row r="9" spans="1:43" x14ac:dyDescent="0.3">
      <c r="A9" s="30" t="s">
        <v>146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row>
    <row r="10" spans="1:43" x14ac:dyDescent="0.3">
      <c r="A10" s="30" t="s">
        <v>147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row>
    <row r="11" spans="1:43" x14ac:dyDescent="0.3">
      <c r="A11" s="30" t="s">
        <v>148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row>
    <row r="12" spans="1:43" x14ac:dyDescent="0.3">
      <c r="A12" s="30" t="s">
        <v>149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row>
    <row r="13" spans="1:43" x14ac:dyDescent="0.3">
      <c r="A13" s="30" t="s">
        <v>150</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row>
    <row r="14" spans="1:43" x14ac:dyDescent="0.3">
      <c r="A14" s="30" t="s">
        <v>151</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row>
    <row r="15" spans="1:43" x14ac:dyDescent="0.3">
      <c r="A15" s="30" t="s">
        <v>152</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row>
    <row r="16" spans="1:43" x14ac:dyDescent="0.3">
      <c r="A16" s="30" t="s">
        <v>153</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row>
    <row r="17" spans="1:43" x14ac:dyDescent="0.3">
      <c r="A17" s="30" t="s">
        <v>154</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row>
  </sheetData>
  <phoneticPr fontId="18"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17"/>
  <sheetViews>
    <sheetView workbookViewId="0">
      <selection activeCell="T9" sqref="T9"/>
    </sheetView>
  </sheetViews>
  <sheetFormatPr defaultColWidth="9" defaultRowHeight="13.5" x14ac:dyDescent="0.3"/>
  <cols>
    <col min="1" max="1" width="33.06640625" style="29" customWidth="1"/>
    <col min="2" max="2" width="6.59765625" style="29" customWidth="1"/>
    <col min="3" max="3" width="12.9296875" style="29" customWidth="1"/>
    <col min="4" max="4" width="11.796875" style="29" customWidth="1"/>
    <col min="5" max="24" width="12.9296875" style="29" customWidth="1"/>
    <col min="25" max="25" width="11.796875" style="29" customWidth="1"/>
    <col min="26" max="29" width="12.9296875" style="29" customWidth="1"/>
    <col min="30" max="30" width="11.796875" style="29" customWidth="1"/>
    <col min="31" max="34" width="12.9296875" style="29" customWidth="1"/>
    <col min="35" max="35" width="11.796875" style="29" customWidth="1"/>
    <col min="36" max="39" width="12.9296875" style="29" customWidth="1"/>
    <col min="40" max="40" width="11.796875" style="29" customWidth="1"/>
    <col min="41" max="43" width="12.9296875" style="29" customWidth="1"/>
    <col min="44" max="44" width="7" style="29" customWidth="1"/>
    <col min="45" max="16384" width="9" style="29"/>
  </cols>
  <sheetData>
    <row r="1" spans="1:43" x14ac:dyDescent="0.3">
      <c r="A1" s="30" t="s">
        <v>155</v>
      </c>
      <c r="B1" s="30">
        <v>2019</v>
      </c>
      <c r="C1" s="30">
        <v>2020</v>
      </c>
      <c r="D1" s="30">
        <v>2021</v>
      </c>
      <c r="E1" s="30">
        <v>2022</v>
      </c>
      <c r="F1" s="30">
        <v>2023</v>
      </c>
      <c r="G1" s="30">
        <v>2024</v>
      </c>
      <c r="H1" s="30">
        <v>2025</v>
      </c>
      <c r="I1" s="30">
        <v>2026</v>
      </c>
      <c r="J1" s="30">
        <v>2027</v>
      </c>
      <c r="K1" s="30">
        <v>2028</v>
      </c>
      <c r="L1" s="30">
        <v>2029</v>
      </c>
      <c r="M1" s="30">
        <v>2030</v>
      </c>
      <c r="N1" s="30">
        <v>2031</v>
      </c>
      <c r="O1" s="30">
        <v>2032</v>
      </c>
      <c r="P1" s="30">
        <v>2033</v>
      </c>
      <c r="Q1" s="30">
        <v>2034</v>
      </c>
      <c r="R1" s="30">
        <v>2035</v>
      </c>
      <c r="S1" s="30">
        <v>2036</v>
      </c>
      <c r="T1" s="30">
        <v>2037</v>
      </c>
      <c r="U1" s="30">
        <v>2038</v>
      </c>
      <c r="V1" s="30">
        <v>2039</v>
      </c>
      <c r="W1" s="30">
        <v>2040</v>
      </c>
      <c r="X1" s="30">
        <v>2041</v>
      </c>
      <c r="Y1" s="30">
        <v>2042</v>
      </c>
      <c r="Z1" s="30">
        <v>2043</v>
      </c>
      <c r="AA1" s="30">
        <v>2044</v>
      </c>
      <c r="AB1" s="30">
        <v>2045</v>
      </c>
      <c r="AC1" s="30">
        <v>2046</v>
      </c>
      <c r="AD1" s="30">
        <v>2047</v>
      </c>
      <c r="AE1" s="30">
        <v>2048</v>
      </c>
      <c r="AF1" s="30">
        <v>2049</v>
      </c>
      <c r="AG1" s="30">
        <v>2050</v>
      </c>
      <c r="AH1" s="30">
        <v>2051</v>
      </c>
      <c r="AI1" s="30">
        <v>2052</v>
      </c>
      <c r="AJ1" s="30">
        <v>2053</v>
      </c>
      <c r="AK1" s="30">
        <v>2054</v>
      </c>
      <c r="AL1" s="30">
        <v>2055</v>
      </c>
      <c r="AM1" s="30">
        <v>2056</v>
      </c>
      <c r="AN1" s="30">
        <v>2057</v>
      </c>
      <c r="AO1" s="30">
        <v>2058</v>
      </c>
      <c r="AP1" s="30">
        <v>2059</v>
      </c>
      <c r="AQ1" s="30">
        <v>2060</v>
      </c>
    </row>
    <row r="2" spans="1:43" x14ac:dyDescent="0.3">
      <c r="A2" s="30" t="s">
        <v>139</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row>
    <row r="3" spans="1:43" x14ac:dyDescent="0.3">
      <c r="A3" s="30" t="s">
        <v>140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row>
    <row r="4" spans="1:43" x14ac:dyDescent="0.3">
      <c r="A4" s="30" t="s">
        <v>141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row>
    <row r="5" spans="1:43" x14ac:dyDescent="0.3">
      <c r="A5" s="30" t="s">
        <v>142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row>
    <row r="6" spans="1:43" x14ac:dyDescent="0.3">
      <c r="A6" s="30" t="s">
        <v>143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row>
    <row r="7" spans="1:43" x14ac:dyDescent="0.3">
      <c r="A7" s="30" t="s">
        <v>144</v>
      </c>
      <c r="B7" s="29">
        <f>'BDEQ-BDESC-commercial'!B$7*'Distributed annual running time'!B$6</f>
        <v>247200</v>
      </c>
      <c r="C7" s="29">
        <f>'BDEQ-BDESC-commercial'!C$7*'Distributed annual running time'!C$6</f>
        <v>350577.63157894765</v>
      </c>
      <c r="D7" s="29">
        <f>'BDEQ-BDESC-commercial'!D$7*'Distributed annual running time'!D$6</f>
        <v>597095.54913631617</v>
      </c>
      <c r="E7" s="29">
        <f>'BDEQ-BDESC-commercial'!E$7*'Distributed annual running time'!E$6</f>
        <v>846476.04780947417</v>
      </c>
      <c r="F7" s="29">
        <f>'BDEQ-BDESC-commercial'!F$7*'Distributed annual running time'!F$6</f>
        <v>1076406.4177871135</v>
      </c>
      <c r="G7" s="29">
        <f>'BDEQ-BDESC-commercial'!G$7*'Distributed annual running time'!G$6</f>
        <v>1343772.3110633867</v>
      </c>
      <c r="H7" s="29">
        <f>'BDEQ-BDESC-commercial'!H$7*'Distributed annual running time'!H$6</f>
        <v>1630767.9872676611</v>
      </c>
      <c r="I7" s="29">
        <f>'BDEQ-BDESC-commercial'!I$7*'Distributed annual running time'!I$6</f>
        <v>1937393.446399936</v>
      </c>
      <c r="J7" s="29">
        <f>'BDEQ-BDESC-commercial'!J$7*'Distributed annual running time'!J$6</f>
        <v>2173191.4372892026</v>
      </c>
      <c r="K7" s="29">
        <f>'BDEQ-BDESC-commercial'!K$7*'Distributed annual running time'!K$6</f>
        <v>2408989.4281784142</v>
      </c>
      <c r="L7" s="29">
        <f>'BDEQ-BDESC-commercial'!L$7*'Distributed annual running time'!L$6</f>
        <v>2644787.4190676874</v>
      </c>
      <c r="M7" s="29">
        <f>'BDEQ-BDESC-commercial'!M$7*'Distributed annual running time'!M$6</f>
        <v>2880585.4099569605</v>
      </c>
      <c r="N7" s="29">
        <f>'BDEQ-BDESC-commercial'!N$7*'Distributed annual running time'!N$6</f>
        <v>3116383.4008462331</v>
      </c>
      <c r="O7" s="29">
        <f>'BDEQ-BDESC-commercial'!O$7*'Distributed annual running time'!O$6</f>
        <v>3352181.3917355062</v>
      </c>
      <c r="P7" s="29">
        <f>'BDEQ-BDESC-commercial'!P$7*'Distributed annual running time'!P$6</f>
        <v>3587979.3826247794</v>
      </c>
      <c r="Q7" s="29">
        <f>'BDEQ-BDESC-commercial'!Q$7*'Distributed annual running time'!Q$6</f>
        <v>3823777.373513991</v>
      </c>
      <c r="R7" s="29">
        <f>'BDEQ-BDESC-commercial'!R$7*'Distributed annual running time'!R$6</f>
        <v>4059575.3644032641</v>
      </c>
      <c r="S7" s="29">
        <f>'BDEQ-BDESC-commercial'!S$7*'Distributed annual running time'!S$6</f>
        <v>4295373.3552925372</v>
      </c>
      <c r="T7" s="29">
        <f>'BDEQ-BDESC-commercial'!T$7*'Distributed annual running time'!T$6</f>
        <v>4531171.3461818099</v>
      </c>
      <c r="U7" s="29">
        <f>'BDEQ-BDESC-commercial'!U$7*'Distributed annual running time'!U$6</f>
        <v>4766969.3370710835</v>
      </c>
      <c r="V7" s="29">
        <f>'BDEQ-BDESC-commercial'!V$7*'Distributed annual running time'!V$6</f>
        <v>5002767.3279603561</v>
      </c>
      <c r="W7" s="29">
        <f>'BDEQ-BDESC-commercial'!W$7*'Distributed annual running time'!W$6</f>
        <v>5238565.3188495683</v>
      </c>
      <c r="X7" s="29">
        <f>'BDEQ-BDESC-commercial'!X$7*'Distributed annual running time'!X$6</f>
        <v>5474363.3097388409</v>
      </c>
      <c r="Y7" s="29">
        <f>'BDEQ-BDESC-commercial'!Y$7*'Distributed annual running time'!Y$6</f>
        <v>5710161.3006281145</v>
      </c>
      <c r="Z7" s="29">
        <f>'BDEQ-BDESC-commercial'!Z$7*'Distributed annual running time'!Z$6</f>
        <v>5945959.2915173871</v>
      </c>
      <c r="AA7" s="29">
        <f>'BDEQ-BDESC-commercial'!AA$7*'Distributed annual running time'!AA$6</f>
        <v>6181757.2824066598</v>
      </c>
      <c r="AB7" s="29">
        <f>'BDEQ-BDESC-commercial'!AB$7*'Distributed annual running time'!AB$6</f>
        <v>6417555.2732959334</v>
      </c>
      <c r="AC7" s="29">
        <f>'BDEQ-BDESC-commercial'!AC$7*'Distributed annual running time'!AC$6</f>
        <v>6653353.2641851455</v>
      </c>
      <c r="AD7" s="29">
        <f>'BDEQ-BDESC-commercial'!AD$7*'Distributed annual running time'!AD$6</f>
        <v>6889151.2550744181</v>
      </c>
      <c r="AE7" s="29">
        <f>'BDEQ-BDESC-commercial'!AE$7*'Distributed annual running time'!AE$6</f>
        <v>7124949.2459636908</v>
      </c>
      <c r="AF7" s="29">
        <f>'BDEQ-BDESC-commercial'!AF$7*'Distributed annual running time'!AF$6</f>
        <v>7360747.2368529644</v>
      </c>
      <c r="AG7" s="29">
        <f>'BDEQ-BDESC-commercial'!AG$7*'Distributed annual running time'!AG$6</f>
        <v>7596545.227742237</v>
      </c>
      <c r="AH7" s="29">
        <f>'BDEQ-BDESC-commercial'!AH$7*'Distributed annual running time'!AH$6</f>
        <v>7832343.2186314492</v>
      </c>
      <c r="AI7" s="29">
        <f>'BDEQ-BDESC-commercial'!AI$7*'Distributed annual running time'!AI$6</f>
        <v>8068141.2095207218</v>
      </c>
      <c r="AJ7" s="29">
        <f>'BDEQ-BDESC-commercial'!AJ$7*'Distributed annual running time'!AJ$6</f>
        <v>8303939.2004099954</v>
      </c>
      <c r="AK7" s="29">
        <f>'BDEQ-BDESC-commercial'!AK$7*'Distributed annual running time'!AK$6</f>
        <v>8539737.191299269</v>
      </c>
      <c r="AL7" s="29">
        <f>'BDEQ-BDESC-commercial'!AL$7*'Distributed annual running time'!AL$6</f>
        <v>8775535.1821885407</v>
      </c>
      <c r="AM7" s="29">
        <f>'BDEQ-BDESC-commercial'!AM$7*'Distributed annual running time'!AM$6</f>
        <v>9011333.1730778143</v>
      </c>
      <c r="AN7" s="29">
        <f>'BDEQ-BDESC-commercial'!AN$7*'Distributed annual running time'!AN$6</f>
        <v>9247131.1639670264</v>
      </c>
      <c r="AO7" s="29">
        <f>'BDEQ-BDESC-commercial'!AO$7*'Distributed annual running time'!AO$6</f>
        <v>9482929.1548562981</v>
      </c>
      <c r="AP7" s="29">
        <f>'BDEQ-BDESC-commercial'!AP$7*'Distributed annual running time'!AP$6</f>
        <v>9718727.1457455717</v>
      </c>
      <c r="AQ7" s="29">
        <f>'BDEQ-BDESC-commercial'!AQ$7*'Distributed annual running time'!AQ$6</f>
        <v>9954525.1366348453</v>
      </c>
    </row>
    <row r="8" spans="1:43" x14ac:dyDescent="0.3">
      <c r="A8" s="30" t="s">
        <v>145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row>
    <row r="9" spans="1:43" x14ac:dyDescent="0.3">
      <c r="A9" s="30" t="s">
        <v>146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row>
    <row r="10" spans="1:43" x14ac:dyDescent="0.3">
      <c r="A10" s="30" t="s">
        <v>147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row>
    <row r="11" spans="1:43" x14ac:dyDescent="0.3">
      <c r="A11" s="30" t="s">
        <v>148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row>
    <row r="12" spans="1:43" x14ac:dyDescent="0.3">
      <c r="A12" s="30" t="s">
        <v>149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row>
    <row r="13" spans="1:43" x14ac:dyDescent="0.3">
      <c r="A13" s="30" t="s">
        <v>150</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row>
    <row r="14" spans="1:43" x14ac:dyDescent="0.3">
      <c r="A14" s="30" t="s">
        <v>151</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row>
    <row r="15" spans="1:43" x14ac:dyDescent="0.3">
      <c r="A15" s="30" t="s">
        <v>152</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row>
    <row r="16" spans="1:43" x14ac:dyDescent="0.3">
      <c r="A16" s="30" t="s">
        <v>153</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row>
    <row r="17" spans="1:43" x14ac:dyDescent="0.3">
      <c r="A17" s="30" t="s">
        <v>154</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row>
  </sheetData>
  <phoneticPr fontId="18"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48"/>
  <sheetViews>
    <sheetView topLeftCell="A24" workbookViewId="0">
      <selection sqref="A1:XFD1048576"/>
    </sheetView>
  </sheetViews>
  <sheetFormatPr defaultColWidth="9.796875" defaultRowHeight="24" customHeight="1" x14ac:dyDescent="0.3"/>
  <cols>
    <col min="1" max="1" width="10" style="1"/>
    <col min="2" max="17" width="12.19921875" style="1" customWidth="1"/>
    <col min="18" max="18" width="12.9296875" style="1"/>
    <col min="19" max="32" width="10" style="1"/>
    <col min="33" max="16384" width="9.796875" style="1"/>
  </cols>
  <sheetData>
    <row r="1" spans="1:18" ht="24" customHeight="1" x14ac:dyDescent="0.3">
      <c r="A1" s="72" t="s">
        <v>156</v>
      </c>
      <c r="B1" s="73"/>
      <c r="C1" s="73"/>
      <c r="D1" s="73"/>
      <c r="E1" s="73"/>
      <c r="F1" s="73"/>
      <c r="G1" s="73"/>
      <c r="H1" s="73"/>
      <c r="I1" s="74" t="s">
        <v>157</v>
      </c>
      <c r="J1" s="73"/>
      <c r="K1" s="73"/>
      <c r="L1" s="73"/>
      <c r="M1" s="73"/>
      <c r="N1" s="73"/>
      <c r="O1" s="73"/>
      <c r="P1" s="73"/>
      <c r="Q1" s="73"/>
    </row>
    <row r="2" spans="1:18" ht="24" customHeight="1" x14ac:dyDescent="0.3">
      <c r="A2" s="3"/>
      <c r="B2" s="4"/>
      <c r="C2" s="4"/>
      <c r="D2" s="4"/>
      <c r="E2" s="4"/>
      <c r="F2" s="4"/>
      <c r="G2" s="4"/>
      <c r="H2" s="4"/>
      <c r="I2" s="4"/>
      <c r="J2" s="4"/>
      <c r="K2" s="4"/>
      <c r="L2" s="4"/>
      <c r="M2" s="4"/>
      <c r="N2" s="4"/>
      <c r="O2" s="4"/>
      <c r="P2" s="4"/>
      <c r="Q2" s="4"/>
    </row>
    <row r="3" spans="1:18" ht="24" customHeight="1" x14ac:dyDescent="0.3">
      <c r="A3" s="5"/>
      <c r="B3" s="4"/>
      <c r="C3" s="4"/>
      <c r="D3" s="4"/>
      <c r="E3" s="4"/>
      <c r="F3" s="4"/>
      <c r="G3" s="4"/>
      <c r="H3" s="4"/>
      <c r="I3" s="4"/>
      <c r="J3" s="4"/>
      <c r="K3" s="4"/>
      <c r="L3" s="4"/>
      <c r="M3" s="4"/>
      <c r="N3" s="4"/>
      <c r="O3" s="4"/>
      <c r="P3" s="4"/>
      <c r="Q3" s="27" t="s">
        <v>158</v>
      </c>
    </row>
    <row r="4" spans="1:18" ht="16.5" customHeight="1" x14ac:dyDescent="0.3">
      <c r="A4" s="80" t="s">
        <v>159</v>
      </c>
      <c r="B4" s="75" t="s">
        <v>160</v>
      </c>
      <c r="C4" s="76"/>
      <c r="D4" s="76"/>
      <c r="E4" s="7"/>
      <c r="F4" s="6"/>
      <c r="G4" s="6"/>
      <c r="H4" s="6"/>
      <c r="I4" s="77" t="s">
        <v>161</v>
      </c>
      <c r="J4" s="76"/>
      <c r="K4" s="76"/>
      <c r="L4" s="76"/>
      <c r="M4" s="6"/>
      <c r="N4" s="6"/>
      <c r="O4" s="6"/>
      <c r="P4" s="6"/>
      <c r="Q4" s="28" t="s">
        <v>162</v>
      </c>
    </row>
    <row r="5" spans="1:18" ht="16.5" customHeight="1" x14ac:dyDescent="0.3">
      <c r="A5" s="81"/>
      <c r="B5" s="83" t="s">
        <v>163</v>
      </c>
      <c r="C5" s="83" t="s">
        <v>164</v>
      </c>
      <c r="D5" s="83" t="s">
        <v>165</v>
      </c>
      <c r="E5" s="78" t="s">
        <v>166</v>
      </c>
      <c r="F5" s="79"/>
      <c r="G5" s="79"/>
      <c r="H5" s="79"/>
      <c r="I5" s="78" t="s">
        <v>167</v>
      </c>
      <c r="J5" s="79"/>
      <c r="K5" s="79"/>
      <c r="L5" s="79"/>
      <c r="M5" s="78" t="s">
        <v>168</v>
      </c>
      <c r="N5" s="79"/>
      <c r="O5" s="79"/>
      <c r="P5" s="79"/>
      <c r="Q5" s="86" t="s">
        <v>169</v>
      </c>
    </row>
    <row r="6" spans="1:18" ht="16.5" customHeight="1" x14ac:dyDescent="0.3">
      <c r="A6" s="81"/>
      <c r="B6" s="84"/>
      <c r="C6" s="84"/>
      <c r="D6" s="84"/>
      <c r="E6" s="83" t="s">
        <v>163</v>
      </c>
      <c r="F6" s="83" t="s">
        <v>170</v>
      </c>
      <c r="G6" s="83" t="s">
        <v>171</v>
      </c>
      <c r="H6" s="8" t="s">
        <v>172</v>
      </c>
      <c r="I6" s="83" t="s">
        <v>173</v>
      </c>
      <c r="J6" s="83" t="s">
        <v>170</v>
      </c>
      <c r="K6" s="83" t="s">
        <v>171</v>
      </c>
      <c r="L6" s="8" t="s">
        <v>172</v>
      </c>
      <c r="M6" s="83" t="s">
        <v>173</v>
      </c>
      <c r="N6" s="83" t="s">
        <v>170</v>
      </c>
      <c r="O6" s="83" t="s">
        <v>171</v>
      </c>
      <c r="P6" s="8" t="s">
        <v>172</v>
      </c>
      <c r="Q6" s="87"/>
    </row>
    <row r="7" spans="1:18" ht="16.5" customHeight="1" x14ac:dyDescent="0.3">
      <c r="A7" s="82"/>
      <c r="B7" s="85"/>
      <c r="C7" s="85"/>
      <c r="D7" s="85"/>
      <c r="E7" s="85"/>
      <c r="F7" s="85"/>
      <c r="G7" s="85"/>
      <c r="H7" s="9" t="s">
        <v>174</v>
      </c>
      <c r="I7" s="85"/>
      <c r="J7" s="85"/>
      <c r="K7" s="85"/>
      <c r="L7" s="9" t="s">
        <v>174</v>
      </c>
      <c r="M7" s="85"/>
      <c r="N7" s="85"/>
      <c r="O7" s="85"/>
      <c r="P7" s="9" t="s">
        <v>174</v>
      </c>
      <c r="Q7" s="9" t="s">
        <v>175</v>
      </c>
    </row>
    <row r="8" spans="1:18" ht="24" customHeight="1" x14ac:dyDescent="0.3">
      <c r="A8" s="10"/>
      <c r="B8" s="11" t="s">
        <v>157</v>
      </c>
      <c r="C8" s="12" t="s">
        <v>157</v>
      </c>
      <c r="D8" s="12" t="s">
        <v>157</v>
      </c>
      <c r="E8" s="12" t="s">
        <v>157</v>
      </c>
      <c r="F8" s="12" t="s">
        <v>157</v>
      </c>
      <c r="G8" s="12" t="s">
        <v>157</v>
      </c>
      <c r="H8" s="12" t="s">
        <v>157</v>
      </c>
      <c r="I8" s="12" t="s">
        <v>157</v>
      </c>
      <c r="J8" s="12" t="s">
        <v>157</v>
      </c>
      <c r="K8" s="12" t="s">
        <v>157</v>
      </c>
      <c r="L8" s="12" t="s">
        <v>157</v>
      </c>
      <c r="M8" s="12" t="s">
        <v>157</v>
      </c>
      <c r="N8" s="12" t="s">
        <v>157</v>
      </c>
      <c r="O8" s="12" t="s">
        <v>157</v>
      </c>
      <c r="P8" s="12" t="s">
        <v>157</v>
      </c>
      <c r="Q8" s="12" t="s">
        <v>157</v>
      </c>
    </row>
    <row r="9" spans="1:18" ht="24" customHeight="1" x14ac:dyDescent="0.3">
      <c r="A9" s="13" t="s">
        <v>176</v>
      </c>
      <c r="B9" s="14">
        <v>221320851</v>
      </c>
      <c r="C9" s="15">
        <v>202764700</v>
      </c>
      <c r="D9" s="15">
        <v>18556151</v>
      </c>
      <c r="E9" s="15">
        <v>575170855</v>
      </c>
      <c r="F9" s="15">
        <v>291791475</v>
      </c>
      <c r="G9" s="15">
        <v>283379380</v>
      </c>
      <c r="H9" s="16">
        <v>102.97</v>
      </c>
      <c r="I9" s="15">
        <v>504276519</v>
      </c>
      <c r="J9" s="15">
        <v>251510982</v>
      </c>
      <c r="K9" s="15">
        <v>252765537</v>
      </c>
      <c r="L9" s="16">
        <v>99.5</v>
      </c>
      <c r="M9" s="15">
        <v>70894336</v>
      </c>
      <c r="N9" s="15">
        <v>40280493</v>
      </c>
      <c r="O9" s="15">
        <v>30613843</v>
      </c>
      <c r="P9" s="16">
        <v>131.58000000000001</v>
      </c>
      <c r="Q9" s="16">
        <v>2.4900000000000002</v>
      </c>
      <c r="R9"/>
    </row>
    <row r="10" spans="1:18" ht="24" customHeight="1" x14ac:dyDescent="0.3">
      <c r="A10" s="13"/>
      <c r="B10" s="17"/>
      <c r="C10" s="18"/>
      <c r="D10" s="18"/>
      <c r="E10" s="18"/>
      <c r="F10" s="18"/>
      <c r="G10" s="18"/>
      <c r="H10" s="18"/>
      <c r="I10" s="18"/>
      <c r="J10" s="18"/>
      <c r="K10" s="18"/>
      <c r="L10" s="18"/>
      <c r="M10" s="18"/>
      <c r="N10" s="18"/>
      <c r="O10" s="18"/>
      <c r="P10" s="18"/>
      <c r="Q10" s="18"/>
      <c r="R10"/>
    </row>
    <row r="11" spans="1:18" ht="24" customHeight="1" x14ac:dyDescent="0.3">
      <c r="A11" s="19" t="s">
        <v>177</v>
      </c>
      <c r="B11" s="20">
        <v>7439664</v>
      </c>
      <c r="C11" s="21">
        <v>6690435</v>
      </c>
      <c r="D11" s="21">
        <v>749229</v>
      </c>
      <c r="E11" s="21">
        <v>17751681</v>
      </c>
      <c r="F11" s="21">
        <v>8937161</v>
      </c>
      <c r="G11" s="21">
        <v>8814520</v>
      </c>
      <c r="H11" s="22">
        <v>101.39</v>
      </c>
      <c r="I11" s="21">
        <v>15394356</v>
      </c>
      <c r="J11" s="21">
        <v>7536552</v>
      </c>
      <c r="K11" s="21">
        <v>7857804</v>
      </c>
      <c r="L11" s="22">
        <v>95.91</v>
      </c>
      <c r="M11" s="21">
        <v>2357325</v>
      </c>
      <c r="N11" s="21">
        <v>1400609</v>
      </c>
      <c r="O11" s="21">
        <v>956716</v>
      </c>
      <c r="P11" s="22">
        <v>146.4</v>
      </c>
      <c r="Q11" s="22">
        <v>2.2999999999999998</v>
      </c>
      <c r="R11"/>
    </row>
    <row r="12" spans="1:18" ht="24" customHeight="1" x14ac:dyDescent="0.3">
      <c r="A12" s="19" t="s">
        <v>178</v>
      </c>
      <c r="B12" s="20">
        <v>4376812</v>
      </c>
      <c r="C12" s="21">
        <v>3849509</v>
      </c>
      <c r="D12" s="21">
        <v>527303</v>
      </c>
      <c r="E12" s="21">
        <v>10933092</v>
      </c>
      <c r="F12" s="21">
        <v>5610161</v>
      </c>
      <c r="G12" s="21">
        <v>5322931</v>
      </c>
      <c r="H12" s="22">
        <v>105.4</v>
      </c>
      <c r="I12" s="21">
        <v>9011361</v>
      </c>
      <c r="J12" s="21">
        <v>4465085</v>
      </c>
      <c r="K12" s="21">
        <v>4546276</v>
      </c>
      <c r="L12" s="22">
        <v>98.21</v>
      </c>
      <c r="M12" s="21">
        <v>1921731</v>
      </c>
      <c r="N12" s="21">
        <v>1145076</v>
      </c>
      <c r="O12" s="21">
        <v>776655</v>
      </c>
      <c r="P12" s="22">
        <v>147.44</v>
      </c>
      <c r="Q12" s="22">
        <v>2.34</v>
      </c>
      <c r="R12"/>
    </row>
    <row r="13" spans="1:18" ht="24" customHeight="1" x14ac:dyDescent="0.3">
      <c r="A13" s="19" t="s">
        <v>179</v>
      </c>
      <c r="B13" s="20">
        <v>8007995</v>
      </c>
      <c r="C13" s="21">
        <v>7513689</v>
      </c>
      <c r="D13" s="21">
        <v>494306</v>
      </c>
      <c r="E13" s="21">
        <v>22129595</v>
      </c>
      <c r="F13" s="21">
        <v>11010407</v>
      </c>
      <c r="G13" s="21">
        <v>11119188</v>
      </c>
      <c r="H13" s="22">
        <v>99.02</v>
      </c>
      <c r="I13" s="21">
        <v>19758196</v>
      </c>
      <c r="J13" s="21">
        <v>9728026</v>
      </c>
      <c r="K13" s="21">
        <v>10030170</v>
      </c>
      <c r="L13" s="22">
        <v>96.99</v>
      </c>
      <c r="M13" s="21">
        <v>2371399</v>
      </c>
      <c r="N13" s="21">
        <v>1282381</v>
      </c>
      <c r="O13" s="21">
        <v>1089018</v>
      </c>
      <c r="P13" s="22">
        <v>117.76</v>
      </c>
      <c r="Q13" s="22">
        <v>2.63</v>
      </c>
      <c r="R13"/>
    </row>
    <row r="14" spans="1:18" ht="24" customHeight="1" x14ac:dyDescent="0.3">
      <c r="A14" s="19" t="s">
        <v>180</v>
      </c>
      <c r="B14" s="20">
        <v>4981821</v>
      </c>
      <c r="C14" s="21">
        <v>4616210</v>
      </c>
      <c r="D14" s="21">
        <v>365611</v>
      </c>
      <c r="E14" s="21">
        <v>13197637</v>
      </c>
      <c r="F14" s="21">
        <v>6588788</v>
      </c>
      <c r="G14" s="21">
        <v>6608849</v>
      </c>
      <c r="H14" s="22">
        <v>99.7</v>
      </c>
      <c r="I14" s="21">
        <v>11678197</v>
      </c>
      <c r="J14" s="21">
        <v>5771407</v>
      </c>
      <c r="K14" s="21">
        <v>5906790</v>
      </c>
      <c r="L14" s="22">
        <v>97.71</v>
      </c>
      <c r="M14" s="21">
        <v>1519440</v>
      </c>
      <c r="N14" s="21">
        <v>817381</v>
      </c>
      <c r="O14" s="21">
        <v>702059</v>
      </c>
      <c r="P14" s="22">
        <v>116.43</v>
      </c>
      <c r="Q14" s="22">
        <v>2.5299999999999998</v>
      </c>
      <c r="R14"/>
    </row>
    <row r="15" spans="1:18" ht="24" customHeight="1" x14ac:dyDescent="0.3">
      <c r="A15" s="19" t="s">
        <v>181</v>
      </c>
      <c r="B15" s="20">
        <v>3836659</v>
      </c>
      <c r="C15" s="21">
        <v>3586072</v>
      </c>
      <c r="D15" s="21">
        <v>250587</v>
      </c>
      <c r="E15" s="21">
        <v>9446419</v>
      </c>
      <c r="F15" s="21">
        <v>4714495</v>
      </c>
      <c r="G15" s="21">
        <v>4731924</v>
      </c>
      <c r="H15" s="22">
        <v>99.63</v>
      </c>
      <c r="I15" s="21">
        <v>8500366</v>
      </c>
      <c r="J15" s="21">
        <v>4196041</v>
      </c>
      <c r="K15" s="21">
        <v>4304325</v>
      </c>
      <c r="L15" s="22">
        <v>97.48</v>
      </c>
      <c r="M15" s="21">
        <v>946053</v>
      </c>
      <c r="N15" s="21">
        <v>518454</v>
      </c>
      <c r="O15" s="21">
        <v>427599</v>
      </c>
      <c r="P15" s="22">
        <v>121.25</v>
      </c>
      <c r="Q15" s="22">
        <v>2.37</v>
      </c>
      <c r="R15"/>
    </row>
    <row r="16" spans="1:18" ht="24" customHeight="1" x14ac:dyDescent="0.3">
      <c r="A16" s="19"/>
      <c r="B16" s="17"/>
      <c r="C16" s="18"/>
      <c r="D16" s="18"/>
      <c r="E16" s="18"/>
      <c r="F16" s="18"/>
      <c r="G16" s="18"/>
      <c r="H16" s="18"/>
      <c r="I16" s="18"/>
      <c r="J16" s="18"/>
      <c r="K16" s="18"/>
      <c r="L16" s="18"/>
      <c r="M16" s="18"/>
      <c r="N16" s="18"/>
      <c r="O16" s="18"/>
      <c r="P16" s="18"/>
      <c r="Q16" s="18"/>
    </row>
    <row r="17" spans="1:17" ht="24" customHeight="1" x14ac:dyDescent="0.3">
      <c r="A17" s="19" t="s">
        <v>182</v>
      </c>
      <c r="B17" s="20">
        <v>11263547</v>
      </c>
      <c r="C17" s="21">
        <v>10672010</v>
      </c>
      <c r="D17" s="21">
        <v>591537</v>
      </c>
      <c r="E17" s="21">
        <v>25572477</v>
      </c>
      <c r="F17" s="21">
        <v>12626419</v>
      </c>
      <c r="G17" s="21">
        <v>12946058</v>
      </c>
      <c r="H17" s="22">
        <v>97.53</v>
      </c>
      <c r="I17" s="21">
        <v>23359821</v>
      </c>
      <c r="J17" s="21">
        <v>11419772</v>
      </c>
      <c r="K17" s="21">
        <v>11940049</v>
      </c>
      <c r="L17" s="22">
        <v>95.64</v>
      </c>
      <c r="M17" s="21">
        <v>2212656</v>
      </c>
      <c r="N17" s="21">
        <v>1206647</v>
      </c>
      <c r="O17" s="21">
        <v>1006009</v>
      </c>
      <c r="P17" s="22">
        <v>119.94</v>
      </c>
      <c r="Q17" s="22">
        <v>2.19</v>
      </c>
    </row>
    <row r="18" spans="1:17" ht="24" customHeight="1" x14ac:dyDescent="0.3">
      <c r="A18" s="19" t="s">
        <v>183</v>
      </c>
      <c r="B18" s="20">
        <v>4381757</v>
      </c>
      <c r="C18" s="21">
        <v>4088980</v>
      </c>
      <c r="D18" s="21">
        <v>292777</v>
      </c>
      <c r="E18" s="21">
        <v>10291703</v>
      </c>
      <c r="F18" s="21">
        <v>5028946</v>
      </c>
      <c r="G18" s="21">
        <v>5262757</v>
      </c>
      <c r="H18" s="22">
        <v>95.56</v>
      </c>
      <c r="I18" s="21">
        <v>9214553</v>
      </c>
      <c r="J18" s="21">
        <v>4464035</v>
      </c>
      <c r="K18" s="21">
        <v>4750518</v>
      </c>
      <c r="L18" s="22">
        <v>93.97</v>
      </c>
      <c r="M18" s="21">
        <v>1077150</v>
      </c>
      <c r="N18" s="21">
        <v>564911</v>
      </c>
      <c r="O18" s="21">
        <v>512239</v>
      </c>
      <c r="P18" s="22">
        <v>110.28</v>
      </c>
      <c r="Q18" s="22">
        <v>2.25</v>
      </c>
    </row>
    <row r="19" spans="1:17" ht="24" customHeight="1" x14ac:dyDescent="0.3">
      <c r="A19" s="19" t="s">
        <v>184</v>
      </c>
      <c r="B19" s="20">
        <v>6282686</v>
      </c>
      <c r="C19" s="21">
        <v>5814838</v>
      </c>
      <c r="D19" s="21">
        <v>467848</v>
      </c>
      <c r="E19" s="21">
        <v>14439398</v>
      </c>
      <c r="F19" s="21">
        <v>7113464</v>
      </c>
      <c r="G19" s="21">
        <v>7325934</v>
      </c>
      <c r="H19" s="22">
        <v>97.1</v>
      </c>
      <c r="I19" s="21">
        <v>12381218</v>
      </c>
      <c r="J19" s="21">
        <v>6049161</v>
      </c>
      <c r="K19" s="21">
        <v>6332057</v>
      </c>
      <c r="L19" s="22">
        <v>95.53</v>
      </c>
      <c r="M19" s="21">
        <v>2058180</v>
      </c>
      <c r="N19" s="21">
        <v>1064303</v>
      </c>
      <c r="O19" s="21">
        <v>993877</v>
      </c>
      <c r="P19" s="22">
        <v>107.09</v>
      </c>
      <c r="Q19" s="22">
        <v>2.13</v>
      </c>
    </row>
    <row r="20" spans="1:17" ht="24" customHeight="1" x14ac:dyDescent="0.3">
      <c r="A20" s="19"/>
      <c r="B20" s="17"/>
      <c r="C20" s="18"/>
      <c r="D20" s="18"/>
      <c r="E20" s="18"/>
      <c r="F20" s="18"/>
      <c r="G20" s="18"/>
      <c r="H20" s="18"/>
      <c r="I20" s="18"/>
      <c r="J20" s="18"/>
      <c r="K20" s="18"/>
      <c r="L20" s="18"/>
      <c r="M20" s="18"/>
      <c r="N20" s="18"/>
      <c r="O20" s="18"/>
      <c r="P20" s="18"/>
      <c r="Q20" s="18"/>
    </row>
    <row r="21" spans="1:17" ht="24" customHeight="1" x14ac:dyDescent="0.3">
      <c r="A21" s="19" t="s">
        <v>185</v>
      </c>
      <c r="B21" s="20">
        <v>8165874</v>
      </c>
      <c r="C21" s="21">
        <v>7521925</v>
      </c>
      <c r="D21" s="21">
        <v>643949</v>
      </c>
      <c r="E21" s="21">
        <v>19873080</v>
      </c>
      <c r="F21" s="21">
        <v>10113562</v>
      </c>
      <c r="G21" s="21">
        <v>9759518</v>
      </c>
      <c r="H21" s="22">
        <v>103.63</v>
      </c>
      <c r="I21" s="21">
        <v>17884745</v>
      </c>
      <c r="J21" s="21">
        <v>8863108</v>
      </c>
      <c r="K21" s="21">
        <v>9021637</v>
      </c>
      <c r="L21" s="22">
        <v>98.24</v>
      </c>
      <c r="M21" s="21">
        <v>1988335</v>
      </c>
      <c r="N21" s="21">
        <v>1250454</v>
      </c>
      <c r="O21" s="21">
        <v>737881</v>
      </c>
      <c r="P21" s="22">
        <v>169.47</v>
      </c>
      <c r="Q21" s="22">
        <v>2.38</v>
      </c>
    </row>
    <row r="22" spans="1:17" ht="24" customHeight="1" x14ac:dyDescent="0.3">
      <c r="A22" s="19" t="s">
        <v>186</v>
      </c>
      <c r="B22" s="20">
        <v>15073781</v>
      </c>
      <c r="C22" s="21">
        <v>13771191</v>
      </c>
      <c r="D22" s="21">
        <v>1302590</v>
      </c>
      <c r="E22" s="21">
        <v>40269267</v>
      </c>
      <c r="F22" s="21">
        <v>20382260</v>
      </c>
      <c r="G22" s="21">
        <v>19887007</v>
      </c>
      <c r="H22" s="22">
        <v>102.49</v>
      </c>
      <c r="I22" s="21">
        <v>35793195</v>
      </c>
      <c r="J22" s="21">
        <v>17715592</v>
      </c>
      <c r="K22" s="21">
        <v>18077603</v>
      </c>
      <c r="L22" s="22">
        <v>98</v>
      </c>
      <c r="M22" s="21">
        <v>4476072</v>
      </c>
      <c r="N22" s="21">
        <v>2666668</v>
      </c>
      <c r="O22" s="21">
        <v>1809404</v>
      </c>
      <c r="P22" s="22">
        <v>147.38</v>
      </c>
      <c r="Q22" s="22">
        <v>2.6</v>
      </c>
    </row>
    <row r="23" spans="1:17" ht="24" customHeight="1" x14ac:dyDescent="0.3">
      <c r="A23" s="19" t="s">
        <v>187</v>
      </c>
      <c r="B23" s="20">
        <v>13813994</v>
      </c>
      <c r="C23" s="21">
        <v>12575815</v>
      </c>
      <c r="D23" s="21">
        <v>1238179</v>
      </c>
      <c r="E23" s="21">
        <v>33083792</v>
      </c>
      <c r="F23" s="21">
        <v>17165183</v>
      </c>
      <c r="G23" s="21">
        <v>15918609</v>
      </c>
      <c r="H23" s="22">
        <v>107.83</v>
      </c>
      <c r="I23" s="21">
        <v>29377913</v>
      </c>
      <c r="J23" s="21">
        <v>14950458</v>
      </c>
      <c r="K23" s="21">
        <v>14427455</v>
      </c>
      <c r="L23" s="22">
        <v>103.63</v>
      </c>
      <c r="M23" s="21">
        <v>3705879</v>
      </c>
      <c r="N23" s="21">
        <v>2214725</v>
      </c>
      <c r="O23" s="21">
        <v>1491154</v>
      </c>
      <c r="P23" s="22">
        <v>148.52000000000001</v>
      </c>
      <c r="Q23" s="22">
        <v>2.34</v>
      </c>
    </row>
    <row r="24" spans="1:17" ht="24" customHeight="1" x14ac:dyDescent="0.3">
      <c r="A24" s="19" t="s">
        <v>188</v>
      </c>
      <c r="B24" s="20">
        <v>6125474</v>
      </c>
      <c r="C24" s="21">
        <v>5663611</v>
      </c>
      <c r="D24" s="21">
        <v>461863</v>
      </c>
      <c r="E24" s="21">
        <v>16329087</v>
      </c>
      <c r="F24" s="21">
        <v>8142601</v>
      </c>
      <c r="G24" s="21">
        <v>8186486</v>
      </c>
      <c r="H24" s="22">
        <v>99.46</v>
      </c>
      <c r="I24" s="21">
        <v>14638587</v>
      </c>
      <c r="J24" s="21">
        <v>7210026</v>
      </c>
      <c r="K24" s="21">
        <v>7428561</v>
      </c>
      <c r="L24" s="22">
        <v>97.06</v>
      </c>
      <c r="M24" s="21">
        <v>1690500</v>
      </c>
      <c r="N24" s="21">
        <v>932575</v>
      </c>
      <c r="O24" s="21">
        <v>757925</v>
      </c>
      <c r="P24" s="22">
        <v>123.04</v>
      </c>
      <c r="Q24" s="22">
        <v>2.58</v>
      </c>
    </row>
    <row r="25" spans="1:17" ht="24" customHeight="1" x14ac:dyDescent="0.3">
      <c r="A25" s="19" t="s">
        <v>189</v>
      </c>
      <c r="B25" s="20">
        <v>6519000</v>
      </c>
      <c r="C25" s="21">
        <v>5951707</v>
      </c>
      <c r="D25" s="21">
        <v>567293</v>
      </c>
      <c r="E25" s="21">
        <v>17105023</v>
      </c>
      <c r="F25" s="21">
        <v>8780310</v>
      </c>
      <c r="G25" s="21">
        <v>8324713</v>
      </c>
      <c r="H25" s="22">
        <v>105.47</v>
      </c>
      <c r="I25" s="21">
        <v>15270274</v>
      </c>
      <c r="J25" s="21">
        <v>7711168</v>
      </c>
      <c r="K25" s="21">
        <v>7559106</v>
      </c>
      <c r="L25" s="22">
        <v>102.01</v>
      </c>
      <c r="M25" s="21">
        <v>1834749</v>
      </c>
      <c r="N25" s="21">
        <v>1069142</v>
      </c>
      <c r="O25" s="21">
        <v>765607</v>
      </c>
      <c r="P25" s="22">
        <v>139.65</v>
      </c>
      <c r="Q25" s="22">
        <v>2.57</v>
      </c>
    </row>
    <row r="26" spans="1:17" ht="24" customHeight="1" x14ac:dyDescent="0.3">
      <c r="A26" s="19" t="s">
        <v>190</v>
      </c>
      <c r="B26" s="20">
        <v>4414818</v>
      </c>
      <c r="C26" s="21">
        <v>4042797</v>
      </c>
      <c r="D26" s="21">
        <v>372021</v>
      </c>
      <c r="E26" s="21">
        <v>13560075</v>
      </c>
      <c r="F26" s="21">
        <v>6906564</v>
      </c>
      <c r="G26" s="21">
        <v>6653511</v>
      </c>
      <c r="H26" s="22">
        <v>103.8</v>
      </c>
      <c r="I26" s="21">
        <v>11671059</v>
      </c>
      <c r="J26" s="21">
        <v>5880515</v>
      </c>
      <c r="K26" s="21">
        <v>5790544</v>
      </c>
      <c r="L26" s="22">
        <v>101.55</v>
      </c>
      <c r="M26" s="21">
        <v>1889016</v>
      </c>
      <c r="N26" s="21">
        <v>1026049</v>
      </c>
      <c r="O26" s="21">
        <v>862967</v>
      </c>
      <c r="P26" s="22">
        <v>118.9</v>
      </c>
      <c r="Q26" s="22">
        <v>2.89</v>
      </c>
    </row>
    <row r="27" spans="1:17" ht="24" customHeight="1" x14ac:dyDescent="0.3">
      <c r="A27" s="19" t="s">
        <v>191</v>
      </c>
      <c r="B27" s="20">
        <v>14217381</v>
      </c>
      <c r="C27" s="21">
        <v>13073475</v>
      </c>
      <c r="D27" s="21">
        <v>1143906</v>
      </c>
      <c r="E27" s="21">
        <v>39456975</v>
      </c>
      <c r="F27" s="21">
        <v>19843195</v>
      </c>
      <c r="G27" s="21">
        <v>19613780</v>
      </c>
      <c r="H27" s="22">
        <v>101.17</v>
      </c>
      <c r="I27" s="21">
        <v>35429499</v>
      </c>
      <c r="J27" s="21">
        <v>17610241</v>
      </c>
      <c r="K27" s="21">
        <v>17819258</v>
      </c>
      <c r="L27" s="22">
        <v>98.83</v>
      </c>
      <c r="M27" s="21">
        <v>4027476</v>
      </c>
      <c r="N27" s="21">
        <v>2232954</v>
      </c>
      <c r="O27" s="21">
        <v>1794522</v>
      </c>
      <c r="P27" s="22">
        <v>124.43</v>
      </c>
      <c r="Q27" s="22">
        <v>2.71</v>
      </c>
    </row>
    <row r="28" spans="1:17" ht="24" customHeight="1" x14ac:dyDescent="0.3">
      <c r="A28" s="19"/>
      <c r="B28" s="17"/>
      <c r="C28" s="18"/>
      <c r="D28" s="18"/>
      <c r="E28" s="18"/>
      <c r="F28" s="18"/>
      <c r="G28" s="18"/>
      <c r="H28" s="18"/>
      <c r="I28" s="18"/>
      <c r="J28" s="18"/>
      <c r="K28" s="18"/>
      <c r="L28" s="18"/>
      <c r="M28" s="18"/>
      <c r="N28" s="18"/>
      <c r="O28" s="18"/>
      <c r="P28" s="18"/>
      <c r="Q28" s="18"/>
    </row>
    <row r="29" spans="1:17" ht="24" customHeight="1" x14ac:dyDescent="0.3">
      <c r="A29" s="19" t="s">
        <v>192</v>
      </c>
      <c r="B29" s="20">
        <v>8770708</v>
      </c>
      <c r="C29" s="21">
        <v>8130055</v>
      </c>
      <c r="D29" s="21">
        <v>640653</v>
      </c>
      <c r="E29" s="21">
        <v>25973215</v>
      </c>
      <c r="F29" s="21">
        <v>12913127</v>
      </c>
      <c r="G29" s="21">
        <v>13060088</v>
      </c>
      <c r="H29" s="22">
        <v>98.87</v>
      </c>
      <c r="I29" s="21">
        <v>22621633</v>
      </c>
      <c r="J29" s="21">
        <v>11147027</v>
      </c>
      <c r="K29" s="21">
        <v>11474606</v>
      </c>
      <c r="L29" s="22">
        <v>97.15</v>
      </c>
      <c r="M29" s="21">
        <v>3351582</v>
      </c>
      <c r="N29" s="21">
        <v>1766100</v>
      </c>
      <c r="O29" s="21">
        <v>1585482</v>
      </c>
      <c r="P29" s="22">
        <v>111.39</v>
      </c>
      <c r="Q29" s="22">
        <v>2.78</v>
      </c>
    </row>
    <row r="30" spans="1:17" ht="24" customHeight="1" x14ac:dyDescent="0.3">
      <c r="A30" s="19" t="s">
        <v>193</v>
      </c>
      <c r="B30" s="20">
        <v>8973972</v>
      </c>
      <c r="C30" s="21">
        <v>8206395</v>
      </c>
      <c r="D30" s="21">
        <v>767577</v>
      </c>
      <c r="E30" s="21">
        <v>24657421</v>
      </c>
      <c r="F30" s="21">
        <v>12494860</v>
      </c>
      <c r="G30" s="21">
        <v>12162561</v>
      </c>
      <c r="H30" s="22">
        <v>102.73</v>
      </c>
      <c r="I30" s="21">
        <v>21345951</v>
      </c>
      <c r="J30" s="21">
        <v>10622692</v>
      </c>
      <c r="K30" s="21">
        <v>10723259</v>
      </c>
      <c r="L30" s="22">
        <v>99.06</v>
      </c>
      <c r="M30" s="21">
        <v>3311470</v>
      </c>
      <c r="N30" s="21">
        <v>1872168</v>
      </c>
      <c r="O30" s="21">
        <v>1439302</v>
      </c>
      <c r="P30" s="22">
        <v>130.07</v>
      </c>
      <c r="Q30" s="22">
        <v>2.6</v>
      </c>
    </row>
    <row r="31" spans="1:17" ht="24" customHeight="1" x14ac:dyDescent="0.3">
      <c r="A31" s="19" t="s">
        <v>194</v>
      </c>
      <c r="B31" s="20">
        <v>6765698</v>
      </c>
      <c r="C31" s="21">
        <v>6185217</v>
      </c>
      <c r="D31" s="21">
        <v>580481</v>
      </c>
      <c r="E31" s="21">
        <v>18916669</v>
      </c>
      <c r="F31" s="21">
        <v>9472504</v>
      </c>
      <c r="G31" s="21">
        <v>9444165</v>
      </c>
      <c r="H31" s="22">
        <v>100.3</v>
      </c>
      <c r="I31" s="21">
        <v>16098951</v>
      </c>
      <c r="J31" s="21">
        <v>7964959</v>
      </c>
      <c r="K31" s="21">
        <v>8133992</v>
      </c>
      <c r="L31" s="22">
        <v>97.92</v>
      </c>
      <c r="M31" s="21">
        <v>2817718</v>
      </c>
      <c r="N31" s="21">
        <v>1507545</v>
      </c>
      <c r="O31" s="21">
        <v>1310173</v>
      </c>
      <c r="P31" s="22">
        <v>115.06</v>
      </c>
      <c r="Q31" s="22">
        <v>2.6</v>
      </c>
    </row>
    <row r="32" spans="1:17" ht="24" customHeight="1" x14ac:dyDescent="0.3">
      <c r="A32" s="19" t="s">
        <v>195</v>
      </c>
      <c r="B32" s="20">
        <v>30821964</v>
      </c>
      <c r="C32" s="21">
        <v>27382359</v>
      </c>
      <c r="D32" s="21">
        <v>3439605</v>
      </c>
      <c r="E32" s="21">
        <v>76387659</v>
      </c>
      <c r="F32" s="21">
        <v>40817255</v>
      </c>
      <c r="G32" s="21">
        <v>35570404</v>
      </c>
      <c r="H32" s="22">
        <v>114.75</v>
      </c>
      <c r="I32" s="21">
        <v>65293291</v>
      </c>
      <c r="J32" s="21">
        <v>33952063</v>
      </c>
      <c r="K32" s="21">
        <v>31341228</v>
      </c>
      <c r="L32" s="22">
        <v>108.33</v>
      </c>
      <c r="M32" s="21">
        <v>11094368</v>
      </c>
      <c r="N32" s="21">
        <v>6865192</v>
      </c>
      <c r="O32" s="21">
        <v>4229176</v>
      </c>
      <c r="P32" s="22">
        <v>162.33000000000001</v>
      </c>
      <c r="Q32" s="22">
        <v>2.38</v>
      </c>
    </row>
    <row r="33" spans="1:17" ht="24" customHeight="1" x14ac:dyDescent="0.3">
      <c r="A33" s="19" t="s">
        <v>196</v>
      </c>
      <c r="B33" s="20">
        <v>5129446</v>
      </c>
      <c r="C33" s="21">
        <v>4744710</v>
      </c>
      <c r="D33" s="21">
        <v>384736</v>
      </c>
      <c r="E33" s="21">
        <v>14787980</v>
      </c>
      <c r="F33" s="21">
        <v>7458144</v>
      </c>
      <c r="G33" s="21">
        <v>7329836</v>
      </c>
      <c r="H33" s="22">
        <v>101.75</v>
      </c>
      <c r="I33" s="21">
        <v>12779710</v>
      </c>
      <c r="J33" s="21">
        <v>6415579</v>
      </c>
      <c r="K33" s="21">
        <v>6364131</v>
      </c>
      <c r="L33" s="22">
        <v>100.81</v>
      </c>
      <c r="M33" s="21">
        <v>2008270</v>
      </c>
      <c r="N33" s="21">
        <v>1042565</v>
      </c>
      <c r="O33" s="21">
        <v>965705</v>
      </c>
      <c r="P33" s="22">
        <v>107.96</v>
      </c>
      <c r="Q33" s="22">
        <v>2.69</v>
      </c>
    </row>
    <row r="34" spans="1:17" ht="24" customHeight="1" x14ac:dyDescent="0.3">
      <c r="A34" s="19" t="s">
        <v>197</v>
      </c>
      <c r="B34" s="20">
        <v>1290895</v>
      </c>
      <c r="C34" s="21">
        <v>1148204</v>
      </c>
      <c r="D34" s="21">
        <v>142691</v>
      </c>
      <c r="E34" s="21">
        <v>3761478</v>
      </c>
      <c r="F34" s="21">
        <v>1967828</v>
      </c>
      <c r="G34" s="21">
        <v>1793650</v>
      </c>
      <c r="H34" s="22">
        <v>109.71</v>
      </c>
      <c r="I34" s="21">
        <v>3185994</v>
      </c>
      <c r="J34" s="21">
        <v>1637928</v>
      </c>
      <c r="K34" s="21">
        <v>1548066</v>
      </c>
      <c r="L34" s="22">
        <v>105.8</v>
      </c>
      <c r="M34" s="21">
        <v>575484</v>
      </c>
      <c r="N34" s="21">
        <v>329900</v>
      </c>
      <c r="O34" s="21">
        <v>245584</v>
      </c>
      <c r="P34" s="22">
        <v>134.33000000000001</v>
      </c>
      <c r="Q34" s="22">
        <v>2.77</v>
      </c>
    </row>
    <row r="35" spans="1:17" ht="24" customHeight="1" x14ac:dyDescent="0.3">
      <c r="A35" s="19"/>
      <c r="B35" s="17"/>
      <c r="C35" s="18"/>
      <c r="D35" s="18"/>
      <c r="E35" s="18"/>
      <c r="F35" s="18"/>
      <c r="G35" s="18"/>
      <c r="H35" s="18"/>
      <c r="I35" s="18"/>
      <c r="J35" s="18"/>
      <c r="K35" s="18"/>
      <c r="L35" s="18"/>
      <c r="M35" s="18"/>
      <c r="N35" s="18"/>
      <c r="O35" s="18"/>
      <c r="P35" s="18"/>
      <c r="Q35" s="18"/>
    </row>
    <row r="36" spans="1:17" ht="24" customHeight="1" x14ac:dyDescent="0.3">
      <c r="A36" s="19" t="s">
        <v>198</v>
      </c>
      <c r="B36" s="20">
        <v>6083611</v>
      </c>
      <c r="C36" s="21">
        <v>5652181</v>
      </c>
      <c r="D36" s="21">
        <v>431430</v>
      </c>
      <c r="E36" s="21">
        <v>16343989</v>
      </c>
      <c r="F36" s="21">
        <v>8083520</v>
      </c>
      <c r="G36" s="21">
        <v>8260469</v>
      </c>
      <c r="H36" s="22">
        <v>97.86</v>
      </c>
      <c r="I36" s="21">
        <v>14465156</v>
      </c>
      <c r="J36" s="21">
        <v>7048937</v>
      </c>
      <c r="K36" s="21">
        <v>7416219</v>
      </c>
      <c r="L36" s="22">
        <v>95.05</v>
      </c>
      <c r="M36" s="21">
        <v>1878833</v>
      </c>
      <c r="N36" s="21">
        <v>1034583</v>
      </c>
      <c r="O36" s="21">
        <v>844250</v>
      </c>
      <c r="P36" s="22">
        <v>122.54</v>
      </c>
      <c r="Q36" s="22">
        <v>2.56</v>
      </c>
    </row>
    <row r="37" spans="1:17" ht="24" customHeight="1" x14ac:dyDescent="0.3">
      <c r="A37" s="19" t="s">
        <v>199</v>
      </c>
      <c r="B37" s="20">
        <v>11605081</v>
      </c>
      <c r="C37" s="21">
        <v>10700636</v>
      </c>
      <c r="D37" s="21">
        <v>904445</v>
      </c>
      <c r="E37" s="21">
        <v>30431679</v>
      </c>
      <c r="F37" s="21">
        <v>15030432</v>
      </c>
      <c r="G37" s="21">
        <v>15401247</v>
      </c>
      <c r="H37" s="22">
        <v>97.59</v>
      </c>
      <c r="I37" s="21">
        <v>26634361</v>
      </c>
      <c r="J37" s="21">
        <v>12980496</v>
      </c>
      <c r="K37" s="21">
        <v>13653865</v>
      </c>
      <c r="L37" s="22">
        <v>95.07</v>
      </c>
      <c r="M37" s="21">
        <v>3797318</v>
      </c>
      <c r="N37" s="21">
        <v>2049936</v>
      </c>
      <c r="O37" s="21">
        <v>1747382</v>
      </c>
      <c r="P37" s="22">
        <v>117.31</v>
      </c>
      <c r="Q37" s="22">
        <v>2.4900000000000002</v>
      </c>
    </row>
    <row r="38" spans="1:17" ht="24" customHeight="1" x14ac:dyDescent="0.3">
      <c r="A38" s="19" t="s">
        <v>200</v>
      </c>
      <c r="B38" s="20">
        <v>3522330</v>
      </c>
      <c r="C38" s="21">
        <v>3252662</v>
      </c>
      <c r="D38" s="21">
        <v>269668</v>
      </c>
      <c r="E38" s="21">
        <v>10126125</v>
      </c>
      <c r="F38" s="21">
        <v>5086734</v>
      </c>
      <c r="G38" s="21">
        <v>5039391</v>
      </c>
      <c r="H38" s="22">
        <v>100.94</v>
      </c>
      <c r="I38" s="21">
        <v>8868313</v>
      </c>
      <c r="J38" s="21">
        <v>4435200</v>
      </c>
      <c r="K38" s="21">
        <v>4433113</v>
      </c>
      <c r="L38" s="22">
        <v>100.05</v>
      </c>
      <c r="M38" s="21">
        <v>1257812</v>
      </c>
      <c r="N38" s="21">
        <v>651534</v>
      </c>
      <c r="O38" s="21">
        <v>606278</v>
      </c>
      <c r="P38" s="22">
        <v>107.46</v>
      </c>
      <c r="Q38" s="22">
        <v>2.73</v>
      </c>
    </row>
    <row r="39" spans="1:17" ht="24" customHeight="1" x14ac:dyDescent="0.3">
      <c r="A39" s="19" t="s">
        <v>201</v>
      </c>
      <c r="B39" s="20">
        <v>4761268</v>
      </c>
      <c r="C39" s="21">
        <v>4342471</v>
      </c>
      <c r="D39" s="21">
        <v>418797</v>
      </c>
      <c r="E39" s="21">
        <v>12355559</v>
      </c>
      <c r="F39" s="21">
        <v>6236029</v>
      </c>
      <c r="G39" s="21">
        <v>6119530</v>
      </c>
      <c r="H39" s="22">
        <v>101.9</v>
      </c>
      <c r="I39" s="21">
        <v>10504649</v>
      </c>
      <c r="J39" s="21">
        <v>5249393</v>
      </c>
      <c r="K39" s="21">
        <v>5255256</v>
      </c>
      <c r="L39" s="22">
        <v>99.89</v>
      </c>
      <c r="M39" s="21">
        <v>1850910</v>
      </c>
      <c r="N39" s="21">
        <v>986636</v>
      </c>
      <c r="O39" s="21">
        <v>864274</v>
      </c>
      <c r="P39" s="22">
        <v>114.16</v>
      </c>
      <c r="Q39" s="22">
        <v>2.42</v>
      </c>
    </row>
    <row r="40" spans="1:17" ht="24" customHeight="1" x14ac:dyDescent="0.3">
      <c r="A40" s="19" t="s">
        <v>202</v>
      </c>
      <c r="B40" s="20">
        <v>328955</v>
      </c>
      <c r="C40" s="21">
        <v>282848</v>
      </c>
      <c r="D40" s="21">
        <v>46107</v>
      </c>
      <c r="E40" s="21">
        <v>835302</v>
      </c>
      <c r="F40" s="21">
        <v>447902</v>
      </c>
      <c r="G40" s="21">
        <v>387400</v>
      </c>
      <c r="H40" s="22">
        <v>115.62</v>
      </c>
      <c r="I40" s="21">
        <v>581692</v>
      </c>
      <c r="J40" s="21">
        <v>300225</v>
      </c>
      <c r="K40" s="21">
        <v>281467</v>
      </c>
      <c r="L40" s="22">
        <v>106.66</v>
      </c>
      <c r="M40" s="21">
        <v>253610</v>
      </c>
      <c r="N40" s="21">
        <v>147677</v>
      </c>
      <c r="O40" s="21">
        <v>105933</v>
      </c>
      <c r="P40" s="22">
        <v>139.41</v>
      </c>
      <c r="Q40" s="22">
        <v>2.06</v>
      </c>
    </row>
    <row r="41" spans="1:17" ht="24" customHeight="1" x14ac:dyDescent="0.3">
      <c r="A41" s="19"/>
      <c r="B41" s="17"/>
      <c r="C41" s="18"/>
      <c r="D41" s="18"/>
      <c r="E41" s="18"/>
      <c r="F41" s="18"/>
      <c r="G41" s="18"/>
      <c r="H41" s="18"/>
      <c r="I41" s="18"/>
      <c r="J41" s="18"/>
      <c r="K41" s="18"/>
      <c r="L41" s="18"/>
      <c r="M41" s="18"/>
      <c r="N41" s="18"/>
      <c r="O41" s="18"/>
      <c r="P41" s="18"/>
      <c r="Q41" s="18"/>
    </row>
    <row r="42" spans="1:17" ht="24" customHeight="1" x14ac:dyDescent="0.3">
      <c r="A42" s="19" t="s">
        <v>203</v>
      </c>
      <c r="B42" s="20">
        <v>6139042</v>
      </c>
      <c r="C42" s="21">
        <v>5640394</v>
      </c>
      <c r="D42" s="21">
        <v>498648</v>
      </c>
      <c r="E42" s="21">
        <v>15656134</v>
      </c>
      <c r="F42" s="21">
        <v>7925444</v>
      </c>
      <c r="G42" s="21">
        <v>7730690</v>
      </c>
      <c r="H42" s="22">
        <v>102.52</v>
      </c>
      <c r="I42" s="21">
        <v>13481831</v>
      </c>
      <c r="J42" s="21">
        <v>6720981</v>
      </c>
      <c r="K42" s="21">
        <v>6760850</v>
      </c>
      <c r="L42" s="22">
        <v>99.41</v>
      </c>
      <c r="M42" s="21">
        <v>2174303</v>
      </c>
      <c r="N42" s="21">
        <v>1204463</v>
      </c>
      <c r="O42" s="21">
        <v>969840</v>
      </c>
      <c r="P42" s="22">
        <v>124.19</v>
      </c>
      <c r="Q42" s="22">
        <v>2.39</v>
      </c>
    </row>
    <row r="43" spans="1:17" ht="24" customHeight="1" x14ac:dyDescent="0.3">
      <c r="A43" s="19" t="s">
        <v>204</v>
      </c>
      <c r="B43" s="20">
        <v>2731953</v>
      </c>
      <c r="C43" s="21">
        <v>2551450</v>
      </c>
      <c r="D43" s="21">
        <v>180503</v>
      </c>
      <c r="E43" s="21">
        <v>7095181</v>
      </c>
      <c r="F43" s="21">
        <v>3565095</v>
      </c>
      <c r="G43" s="21">
        <v>3530086</v>
      </c>
      <c r="H43" s="22">
        <v>100.99</v>
      </c>
      <c r="I43" s="21">
        <v>6302326</v>
      </c>
      <c r="J43" s="21">
        <v>3132819</v>
      </c>
      <c r="K43" s="21">
        <v>3169507</v>
      </c>
      <c r="L43" s="22">
        <v>98.84</v>
      </c>
      <c r="M43" s="21">
        <v>792855</v>
      </c>
      <c r="N43" s="21">
        <v>432276</v>
      </c>
      <c r="O43" s="21">
        <v>360579</v>
      </c>
      <c r="P43" s="22">
        <v>119.88</v>
      </c>
      <c r="Q43" s="22">
        <v>2.4700000000000002</v>
      </c>
    </row>
    <row r="44" spans="1:17" ht="24" customHeight="1" x14ac:dyDescent="0.3">
      <c r="A44" s="19" t="s">
        <v>205</v>
      </c>
      <c r="B44" s="20">
        <v>837123</v>
      </c>
      <c r="C44" s="21">
        <v>766028</v>
      </c>
      <c r="D44" s="21">
        <v>71095</v>
      </c>
      <c r="E44" s="21">
        <v>2124083</v>
      </c>
      <c r="F44" s="21">
        <v>1081946</v>
      </c>
      <c r="G44" s="21">
        <v>1042137</v>
      </c>
      <c r="H44" s="22">
        <v>103.82</v>
      </c>
      <c r="I44" s="21">
        <v>1861075</v>
      </c>
      <c r="J44" s="21">
        <v>928280</v>
      </c>
      <c r="K44" s="21">
        <v>932795</v>
      </c>
      <c r="L44" s="22">
        <v>99.52</v>
      </c>
      <c r="M44" s="21">
        <v>263008</v>
      </c>
      <c r="N44" s="21">
        <v>153666</v>
      </c>
      <c r="O44" s="21">
        <v>109342</v>
      </c>
      <c r="P44" s="22">
        <v>140.54</v>
      </c>
      <c r="Q44" s="22">
        <v>2.4300000000000002</v>
      </c>
    </row>
    <row r="45" spans="1:17" ht="24" customHeight="1" x14ac:dyDescent="0.3">
      <c r="A45" s="19" t="s">
        <v>206</v>
      </c>
      <c r="B45" s="20">
        <v>1155063</v>
      </c>
      <c r="C45" s="21">
        <v>1084791</v>
      </c>
      <c r="D45" s="21">
        <v>70272</v>
      </c>
      <c r="E45" s="21">
        <v>2988589</v>
      </c>
      <c r="F45" s="21">
        <v>1488244</v>
      </c>
      <c r="G45" s="21">
        <v>1500345</v>
      </c>
      <c r="H45" s="22">
        <v>99.19</v>
      </c>
      <c r="I45" s="21">
        <v>2716247</v>
      </c>
      <c r="J45" s="21">
        <v>1342020</v>
      </c>
      <c r="K45" s="21">
        <v>1374227</v>
      </c>
      <c r="L45" s="22">
        <v>97.66</v>
      </c>
      <c r="M45" s="21">
        <v>272342</v>
      </c>
      <c r="N45" s="21">
        <v>146224</v>
      </c>
      <c r="O45" s="21">
        <v>126118</v>
      </c>
      <c r="P45" s="22">
        <v>115.94</v>
      </c>
      <c r="Q45" s="22">
        <v>2.5</v>
      </c>
    </row>
    <row r="46" spans="1:17" ht="24" customHeight="1" x14ac:dyDescent="0.3">
      <c r="A46" s="19" t="s">
        <v>207</v>
      </c>
      <c r="B46" s="20">
        <v>3502479</v>
      </c>
      <c r="C46" s="21">
        <v>3262035</v>
      </c>
      <c r="D46" s="21">
        <v>240444</v>
      </c>
      <c r="E46" s="21">
        <v>9290491</v>
      </c>
      <c r="F46" s="21">
        <v>4758895</v>
      </c>
      <c r="G46" s="21">
        <v>4531596</v>
      </c>
      <c r="H46" s="22">
        <v>105.02</v>
      </c>
      <c r="I46" s="21">
        <v>8171999</v>
      </c>
      <c r="J46" s="21">
        <v>4061196</v>
      </c>
      <c r="K46" s="21">
        <v>4110803</v>
      </c>
      <c r="L46" s="22">
        <v>98.79</v>
      </c>
      <c r="M46" s="21">
        <v>1118492</v>
      </c>
      <c r="N46" s="21">
        <v>697699</v>
      </c>
      <c r="O46" s="21">
        <v>420793</v>
      </c>
      <c r="P46" s="22">
        <v>165.81</v>
      </c>
      <c r="Q46" s="22">
        <v>2.5099999999999998</v>
      </c>
    </row>
    <row r="47" spans="1:17" ht="24" customHeight="1" x14ac:dyDescent="0.3">
      <c r="A47" s="23"/>
      <c r="B47" s="24"/>
      <c r="C47" s="25"/>
      <c r="D47" s="25"/>
      <c r="E47" s="25"/>
      <c r="F47" s="25"/>
      <c r="G47" s="25"/>
      <c r="H47" s="25"/>
      <c r="I47" s="25"/>
      <c r="J47" s="25"/>
      <c r="K47" s="25"/>
      <c r="L47" s="25"/>
      <c r="M47" s="25"/>
      <c r="N47" s="25"/>
      <c r="O47" s="25"/>
      <c r="P47" s="25"/>
      <c r="Q47" s="25"/>
    </row>
    <row r="48" spans="1:17" s="2" customFormat="1" ht="24" customHeight="1" x14ac:dyDescent="0.3">
      <c r="B48" s="26"/>
      <c r="C48" s="26"/>
      <c r="D48" s="26"/>
      <c r="E48" s="26"/>
      <c r="F48" s="26"/>
      <c r="G48" s="26"/>
      <c r="H48" s="26"/>
      <c r="I48" s="26"/>
      <c r="J48" s="26"/>
      <c r="K48" s="26"/>
      <c r="L48" s="26"/>
      <c r="M48" s="26"/>
      <c r="N48" s="26"/>
      <c r="O48" s="26"/>
      <c r="P48" s="26"/>
      <c r="Q48" s="26"/>
    </row>
  </sheetData>
  <mergeCells count="21">
    <mergeCell ref="K6:K7"/>
    <mergeCell ref="M6:M7"/>
    <mergeCell ref="N6:N7"/>
    <mergeCell ref="O6:O7"/>
    <mergeCell ref="Q5:Q6"/>
    <mergeCell ref="A1:H1"/>
    <mergeCell ref="I1:Q1"/>
    <mergeCell ref="B4:D4"/>
    <mergeCell ref="I4:L4"/>
    <mergeCell ref="E5:H5"/>
    <mergeCell ref="I5:L5"/>
    <mergeCell ref="M5:P5"/>
    <mergeCell ref="A4:A7"/>
    <mergeCell ref="B5:B7"/>
    <mergeCell ref="C5:C7"/>
    <mergeCell ref="D5:D7"/>
    <mergeCell ref="E6:E7"/>
    <mergeCell ref="F6:F7"/>
    <mergeCell ref="G6:G7"/>
    <mergeCell ref="I6:I7"/>
    <mergeCell ref="J6:J7"/>
  </mergeCells>
  <phoneticPr fontId="18"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48"/>
  <sheetViews>
    <sheetView topLeftCell="A30" workbookViewId="0">
      <selection sqref="A1:XFD1048576"/>
    </sheetView>
  </sheetViews>
  <sheetFormatPr defaultColWidth="9.796875" defaultRowHeight="24" customHeight="1" x14ac:dyDescent="0.3"/>
  <cols>
    <col min="1" max="1" width="10" style="1"/>
    <col min="2" max="17" width="12.19921875" style="1" customWidth="1"/>
    <col min="18" max="32" width="10" style="1"/>
    <col min="33" max="16384" width="9.796875" style="1"/>
  </cols>
  <sheetData>
    <row r="1" spans="1:17" ht="24" customHeight="1" x14ac:dyDescent="0.3">
      <c r="A1" s="72" t="s">
        <v>208</v>
      </c>
      <c r="B1" s="73"/>
      <c r="C1" s="73"/>
      <c r="D1" s="73"/>
      <c r="E1" s="73"/>
      <c r="F1" s="73"/>
      <c r="G1" s="73"/>
      <c r="H1" s="73"/>
      <c r="I1" s="74" t="s">
        <v>157</v>
      </c>
      <c r="J1" s="73"/>
      <c r="K1" s="73"/>
      <c r="L1" s="73"/>
      <c r="M1" s="73"/>
      <c r="N1" s="73"/>
      <c r="O1" s="73"/>
      <c r="P1" s="73"/>
      <c r="Q1" s="73"/>
    </row>
    <row r="2" spans="1:17" ht="24" customHeight="1" x14ac:dyDescent="0.3">
      <c r="A2" s="3"/>
      <c r="B2" s="4"/>
      <c r="C2" s="4"/>
      <c r="D2" s="4"/>
      <c r="E2" s="4"/>
      <c r="F2" s="4"/>
      <c r="G2" s="4"/>
      <c r="H2" s="4"/>
      <c r="I2" s="4"/>
      <c r="J2" s="4"/>
      <c r="K2" s="4"/>
      <c r="L2" s="4"/>
      <c r="M2" s="4"/>
      <c r="N2" s="4"/>
      <c r="O2" s="4"/>
      <c r="P2" s="4"/>
      <c r="Q2" s="4"/>
    </row>
    <row r="3" spans="1:17" ht="24" customHeight="1" x14ac:dyDescent="0.3">
      <c r="A3" s="5"/>
      <c r="B3" s="4"/>
      <c r="C3" s="4"/>
      <c r="D3" s="4"/>
      <c r="E3" s="4"/>
      <c r="F3" s="4"/>
      <c r="G3" s="4"/>
      <c r="H3" s="4"/>
      <c r="I3" s="4"/>
      <c r="J3" s="4"/>
      <c r="K3" s="4"/>
      <c r="L3" s="4"/>
      <c r="M3" s="4"/>
      <c r="N3" s="4"/>
      <c r="O3" s="4"/>
      <c r="P3" s="4"/>
      <c r="Q3" s="27" t="s">
        <v>158</v>
      </c>
    </row>
    <row r="4" spans="1:17" ht="16.5" customHeight="1" x14ac:dyDescent="0.3">
      <c r="A4" s="80" t="s">
        <v>159</v>
      </c>
      <c r="B4" s="75" t="s">
        <v>160</v>
      </c>
      <c r="C4" s="76"/>
      <c r="D4" s="76"/>
      <c r="E4" s="7"/>
      <c r="F4" s="6"/>
      <c r="G4" s="6"/>
      <c r="H4" s="6"/>
      <c r="I4" s="77" t="s">
        <v>161</v>
      </c>
      <c r="J4" s="76"/>
      <c r="K4" s="76"/>
      <c r="L4" s="76"/>
      <c r="M4" s="6"/>
      <c r="N4" s="6"/>
      <c r="O4" s="6"/>
      <c r="P4" s="6"/>
      <c r="Q4" s="28" t="s">
        <v>162</v>
      </c>
    </row>
    <row r="5" spans="1:17" ht="16.5" customHeight="1" x14ac:dyDescent="0.3">
      <c r="A5" s="81"/>
      <c r="B5" s="83" t="s">
        <v>163</v>
      </c>
      <c r="C5" s="83" t="s">
        <v>164</v>
      </c>
      <c r="D5" s="83" t="s">
        <v>165</v>
      </c>
      <c r="E5" s="78" t="s">
        <v>166</v>
      </c>
      <c r="F5" s="79"/>
      <c r="G5" s="79"/>
      <c r="H5" s="79"/>
      <c r="I5" s="78" t="s">
        <v>167</v>
      </c>
      <c r="J5" s="79"/>
      <c r="K5" s="79"/>
      <c r="L5" s="79"/>
      <c r="M5" s="78" t="s">
        <v>168</v>
      </c>
      <c r="N5" s="79"/>
      <c r="O5" s="79"/>
      <c r="P5" s="79"/>
      <c r="Q5" s="86" t="s">
        <v>169</v>
      </c>
    </row>
    <row r="6" spans="1:17" ht="16.5" customHeight="1" x14ac:dyDescent="0.3">
      <c r="A6" s="81"/>
      <c r="B6" s="84"/>
      <c r="C6" s="84"/>
      <c r="D6" s="84"/>
      <c r="E6" s="83" t="s">
        <v>163</v>
      </c>
      <c r="F6" s="83" t="s">
        <v>170</v>
      </c>
      <c r="G6" s="83" t="s">
        <v>171</v>
      </c>
      <c r="H6" s="8" t="s">
        <v>172</v>
      </c>
      <c r="I6" s="83" t="s">
        <v>173</v>
      </c>
      <c r="J6" s="83" t="s">
        <v>170</v>
      </c>
      <c r="K6" s="83" t="s">
        <v>171</v>
      </c>
      <c r="L6" s="8" t="s">
        <v>172</v>
      </c>
      <c r="M6" s="83" t="s">
        <v>173</v>
      </c>
      <c r="N6" s="83" t="s">
        <v>170</v>
      </c>
      <c r="O6" s="83" t="s">
        <v>171</v>
      </c>
      <c r="P6" s="8" t="s">
        <v>172</v>
      </c>
      <c r="Q6" s="87"/>
    </row>
    <row r="7" spans="1:17" ht="16.5" customHeight="1" x14ac:dyDescent="0.3">
      <c r="A7" s="82"/>
      <c r="B7" s="85"/>
      <c r="C7" s="85"/>
      <c r="D7" s="85"/>
      <c r="E7" s="85"/>
      <c r="F7" s="85"/>
      <c r="G7" s="85"/>
      <c r="H7" s="9" t="s">
        <v>174</v>
      </c>
      <c r="I7" s="85"/>
      <c r="J7" s="85"/>
      <c r="K7" s="85"/>
      <c r="L7" s="9" t="s">
        <v>174</v>
      </c>
      <c r="M7" s="85"/>
      <c r="N7" s="85"/>
      <c r="O7" s="85"/>
      <c r="P7" s="9" t="s">
        <v>174</v>
      </c>
      <c r="Q7" s="9" t="s">
        <v>175</v>
      </c>
    </row>
    <row r="8" spans="1:17" ht="24" customHeight="1" x14ac:dyDescent="0.3">
      <c r="A8" s="10"/>
      <c r="B8" s="11" t="s">
        <v>157</v>
      </c>
      <c r="C8" s="12" t="s">
        <v>157</v>
      </c>
      <c r="D8" s="12" t="s">
        <v>157</v>
      </c>
      <c r="E8" s="12" t="s">
        <v>157</v>
      </c>
      <c r="F8" s="12" t="s">
        <v>157</v>
      </c>
      <c r="G8" s="12" t="s">
        <v>157</v>
      </c>
      <c r="H8" s="12" t="s">
        <v>157</v>
      </c>
      <c r="I8" s="12" t="s">
        <v>157</v>
      </c>
      <c r="J8" s="12" t="s">
        <v>157</v>
      </c>
      <c r="K8" s="12" t="s">
        <v>157</v>
      </c>
      <c r="L8" s="12" t="s">
        <v>157</v>
      </c>
      <c r="M8" s="12" t="s">
        <v>157</v>
      </c>
      <c r="N8" s="12" t="s">
        <v>157</v>
      </c>
      <c r="O8" s="12" t="s">
        <v>157</v>
      </c>
      <c r="P8" s="12" t="s">
        <v>157</v>
      </c>
      <c r="Q8" s="12" t="s">
        <v>157</v>
      </c>
    </row>
    <row r="9" spans="1:17" ht="24" customHeight="1" x14ac:dyDescent="0.3">
      <c r="A9" s="13" t="s">
        <v>176</v>
      </c>
      <c r="B9" s="14">
        <v>114718215</v>
      </c>
      <c r="C9" s="15">
        <v>107620004</v>
      </c>
      <c r="D9" s="15">
        <v>7098211</v>
      </c>
      <c r="E9" s="15">
        <v>324820307</v>
      </c>
      <c r="F9" s="15">
        <v>165029877</v>
      </c>
      <c r="G9" s="15">
        <v>159790430</v>
      </c>
      <c r="H9" s="16">
        <v>103.28</v>
      </c>
      <c r="I9" s="15">
        <v>292011047</v>
      </c>
      <c r="J9" s="15">
        <v>146536890</v>
      </c>
      <c r="K9" s="15">
        <v>145474157</v>
      </c>
      <c r="L9" s="16">
        <v>100.73</v>
      </c>
      <c r="M9" s="15">
        <v>32809260</v>
      </c>
      <c r="N9" s="15">
        <v>18492987</v>
      </c>
      <c r="O9" s="15">
        <v>14316273</v>
      </c>
      <c r="P9" s="16">
        <v>129.16999999999999</v>
      </c>
      <c r="Q9" s="16">
        <v>2.71</v>
      </c>
    </row>
    <row r="10" spans="1:17" ht="24" customHeight="1" x14ac:dyDescent="0.3">
      <c r="A10" s="13"/>
      <c r="B10" s="17"/>
      <c r="C10" s="18"/>
      <c r="D10" s="18"/>
      <c r="E10" s="18"/>
      <c r="F10" s="18"/>
      <c r="G10" s="18"/>
      <c r="H10" s="18"/>
      <c r="I10" s="18"/>
      <c r="J10" s="18"/>
      <c r="K10" s="18"/>
      <c r="L10" s="18"/>
      <c r="M10" s="18"/>
      <c r="N10" s="18"/>
      <c r="O10" s="18"/>
      <c r="P10" s="18"/>
      <c r="Q10" s="18"/>
    </row>
    <row r="11" spans="1:17" ht="24" customHeight="1" x14ac:dyDescent="0.3">
      <c r="A11" s="19" t="s">
        <v>177</v>
      </c>
      <c r="B11" s="20">
        <v>595906</v>
      </c>
      <c r="C11" s="21">
        <v>496221</v>
      </c>
      <c r="D11" s="21">
        <v>99685</v>
      </c>
      <c r="E11" s="21">
        <v>1414752</v>
      </c>
      <c r="F11" s="21">
        <v>769805</v>
      </c>
      <c r="G11" s="21">
        <v>644947</v>
      </c>
      <c r="H11" s="22">
        <v>119.36</v>
      </c>
      <c r="I11" s="21">
        <v>1091296</v>
      </c>
      <c r="J11" s="21">
        <v>559609</v>
      </c>
      <c r="K11" s="21">
        <v>531687</v>
      </c>
      <c r="L11" s="22">
        <v>105.25</v>
      </c>
      <c r="M11" s="21">
        <v>323456</v>
      </c>
      <c r="N11" s="21">
        <v>210196</v>
      </c>
      <c r="O11" s="21">
        <v>113260</v>
      </c>
      <c r="P11" s="22">
        <v>185.59</v>
      </c>
      <c r="Q11" s="22">
        <v>2.2000000000000002</v>
      </c>
    </row>
    <row r="12" spans="1:17" ht="24" customHeight="1" x14ac:dyDescent="0.3">
      <c r="A12" s="19" t="s">
        <v>178</v>
      </c>
      <c r="B12" s="20">
        <v>291729</v>
      </c>
      <c r="C12" s="21">
        <v>248142</v>
      </c>
      <c r="D12" s="21">
        <v>43587</v>
      </c>
      <c r="E12" s="21">
        <v>811348</v>
      </c>
      <c r="F12" s="21">
        <v>436437</v>
      </c>
      <c r="G12" s="21">
        <v>374911</v>
      </c>
      <c r="H12" s="22">
        <v>116.41</v>
      </c>
      <c r="I12" s="21">
        <v>627451</v>
      </c>
      <c r="J12" s="21">
        <v>320522</v>
      </c>
      <c r="K12" s="21">
        <v>306929</v>
      </c>
      <c r="L12" s="22">
        <v>104.43</v>
      </c>
      <c r="M12" s="21">
        <v>183897</v>
      </c>
      <c r="N12" s="21">
        <v>115915</v>
      </c>
      <c r="O12" s="21">
        <v>67982</v>
      </c>
      <c r="P12" s="22">
        <v>170.51</v>
      </c>
      <c r="Q12" s="22">
        <v>2.5299999999999998</v>
      </c>
    </row>
    <row r="13" spans="1:17" ht="24" customHeight="1" x14ac:dyDescent="0.3">
      <c r="A13" s="19" t="s">
        <v>179</v>
      </c>
      <c r="B13" s="20">
        <v>7653230</v>
      </c>
      <c r="C13" s="21">
        <v>7262915</v>
      </c>
      <c r="D13" s="21">
        <v>390315</v>
      </c>
      <c r="E13" s="21">
        <v>22686891</v>
      </c>
      <c r="F13" s="21">
        <v>11461223</v>
      </c>
      <c r="G13" s="21">
        <v>11225668</v>
      </c>
      <c r="H13" s="22">
        <v>102.1</v>
      </c>
      <c r="I13" s="21">
        <v>20575191</v>
      </c>
      <c r="J13" s="21">
        <v>10299276</v>
      </c>
      <c r="K13" s="21">
        <v>10275915</v>
      </c>
      <c r="L13" s="22">
        <v>100.23</v>
      </c>
      <c r="M13" s="21">
        <v>2111700</v>
      </c>
      <c r="N13" s="21">
        <v>1161947</v>
      </c>
      <c r="O13" s="21">
        <v>949753</v>
      </c>
      <c r="P13" s="22">
        <v>122.34</v>
      </c>
      <c r="Q13" s="22">
        <v>2.83</v>
      </c>
    </row>
    <row r="14" spans="1:17" ht="24" customHeight="1" x14ac:dyDescent="0.3">
      <c r="A14" s="19" t="s">
        <v>180</v>
      </c>
      <c r="B14" s="20">
        <v>3169653</v>
      </c>
      <c r="C14" s="21">
        <v>2997725</v>
      </c>
      <c r="D14" s="21">
        <v>171928</v>
      </c>
      <c r="E14" s="21">
        <v>8633857</v>
      </c>
      <c r="F14" s="21">
        <v>4360787</v>
      </c>
      <c r="G14" s="21">
        <v>4273070</v>
      </c>
      <c r="H14" s="22">
        <v>102.05</v>
      </c>
      <c r="I14" s="21">
        <v>7861300</v>
      </c>
      <c r="J14" s="21">
        <v>3917547</v>
      </c>
      <c r="K14" s="21">
        <v>3943753</v>
      </c>
      <c r="L14" s="22">
        <v>99.34</v>
      </c>
      <c r="M14" s="21">
        <v>772557</v>
      </c>
      <c r="N14" s="21">
        <v>443240</v>
      </c>
      <c r="O14" s="21">
        <v>329317</v>
      </c>
      <c r="P14" s="22">
        <v>134.59</v>
      </c>
      <c r="Q14" s="22">
        <v>2.62</v>
      </c>
    </row>
    <row r="15" spans="1:17" ht="24" customHeight="1" x14ac:dyDescent="0.3">
      <c r="A15" s="19" t="s">
        <v>181</v>
      </c>
      <c r="B15" s="20">
        <v>2796670</v>
      </c>
      <c r="C15" s="21">
        <v>2643180</v>
      </c>
      <c r="D15" s="21">
        <v>153490</v>
      </c>
      <c r="E15" s="21">
        <v>6781056</v>
      </c>
      <c r="F15" s="21">
        <v>3424007</v>
      </c>
      <c r="G15" s="21">
        <v>3357049</v>
      </c>
      <c r="H15" s="22">
        <v>101.99</v>
      </c>
      <c r="I15" s="21">
        <v>6264779</v>
      </c>
      <c r="J15" s="21">
        <v>3118284</v>
      </c>
      <c r="K15" s="21">
        <v>3146495</v>
      </c>
      <c r="L15" s="22">
        <v>99.1</v>
      </c>
      <c r="M15" s="21">
        <v>516277</v>
      </c>
      <c r="N15" s="21">
        <v>305723</v>
      </c>
      <c r="O15" s="21">
        <v>210554</v>
      </c>
      <c r="P15" s="22">
        <v>145.19999999999999</v>
      </c>
      <c r="Q15" s="22">
        <v>2.37</v>
      </c>
    </row>
    <row r="16" spans="1:17" ht="24" customHeight="1" x14ac:dyDescent="0.3">
      <c r="A16" s="19"/>
      <c r="B16" s="17"/>
      <c r="C16" s="18"/>
      <c r="D16" s="18"/>
      <c r="E16" s="18"/>
      <c r="F16" s="18"/>
      <c r="G16" s="18"/>
      <c r="H16" s="18"/>
      <c r="I16" s="18"/>
      <c r="J16" s="18"/>
      <c r="K16" s="18"/>
      <c r="L16" s="18"/>
      <c r="M16" s="18"/>
      <c r="N16" s="18"/>
      <c r="O16" s="18"/>
      <c r="P16" s="18"/>
      <c r="Q16" s="18"/>
    </row>
    <row r="17" spans="1:17" ht="24" customHeight="1" x14ac:dyDescent="0.3">
      <c r="A17" s="19" t="s">
        <v>182</v>
      </c>
      <c r="B17" s="20">
        <v>2211309</v>
      </c>
      <c r="C17" s="21">
        <v>2136933</v>
      </c>
      <c r="D17" s="21">
        <v>74376</v>
      </c>
      <c r="E17" s="21">
        <v>5153499</v>
      </c>
      <c r="F17" s="21">
        <v>2566297</v>
      </c>
      <c r="G17" s="21">
        <v>2587202</v>
      </c>
      <c r="H17" s="22">
        <v>99.19</v>
      </c>
      <c r="I17" s="21">
        <v>4879792</v>
      </c>
      <c r="J17" s="21">
        <v>2420009</v>
      </c>
      <c r="K17" s="21">
        <v>2459783</v>
      </c>
      <c r="L17" s="22">
        <v>98.38</v>
      </c>
      <c r="M17" s="21">
        <v>273707</v>
      </c>
      <c r="N17" s="21">
        <v>146288</v>
      </c>
      <c r="O17" s="21">
        <v>127419</v>
      </c>
      <c r="P17" s="22">
        <v>114.81</v>
      </c>
      <c r="Q17" s="22">
        <v>2.2799999999999998</v>
      </c>
    </row>
    <row r="18" spans="1:17" ht="24" customHeight="1" x14ac:dyDescent="0.3">
      <c r="A18" s="19" t="s">
        <v>183</v>
      </c>
      <c r="B18" s="20">
        <v>1997925</v>
      </c>
      <c r="C18" s="21">
        <v>1838621</v>
      </c>
      <c r="D18" s="21">
        <v>159304</v>
      </c>
      <c r="E18" s="21">
        <v>4787311</v>
      </c>
      <c r="F18" s="21">
        <v>2360236</v>
      </c>
      <c r="G18" s="21">
        <v>2427075</v>
      </c>
      <c r="H18" s="22">
        <v>97.25</v>
      </c>
      <c r="I18" s="21">
        <v>4211092</v>
      </c>
      <c r="J18" s="21">
        <v>2069196</v>
      </c>
      <c r="K18" s="21">
        <v>2141896</v>
      </c>
      <c r="L18" s="22">
        <v>96.61</v>
      </c>
      <c r="M18" s="21">
        <v>576219</v>
      </c>
      <c r="N18" s="21">
        <v>291040</v>
      </c>
      <c r="O18" s="21">
        <v>285179</v>
      </c>
      <c r="P18" s="22">
        <v>102.06</v>
      </c>
      <c r="Q18" s="22">
        <v>2.29</v>
      </c>
    </row>
    <row r="19" spans="1:17" ht="24" customHeight="1" x14ac:dyDescent="0.3">
      <c r="A19" s="19" t="s">
        <v>184</v>
      </c>
      <c r="B19" s="20">
        <v>2827794</v>
      </c>
      <c r="C19" s="21">
        <v>2672230</v>
      </c>
      <c r="D19" s="21">
        <v>155564</v>
      </c>
      <c r="E19" s="21">
        <v>6458296</v>
      </c>
      <c r="F19" s="21">
        <v>3198834</v>
      </c>
      <c r="G19" s="21">
        <v>3259462</v>
      </c>
      <c r="H19" s="22">
        <v>98.14</v>
      </c>
      <c r="I19" s="21">
        <v>5865120</v>
      </c>
      <c r="J19" s="21">
        <v>2887083</v>
      </c>
      <c r="K19" s="21">
        <v>2978037</v>
      </c>
      <c r="L19" s="22">
        <v>96.95</v>
      </c>
      <c r="M19" s="21">
        <v>593176</v>
      </c>
      <c r="N19" s="21">
        <v>311751</v>
      </c>
      <c r="O19" s="21">
        <v>281425</v>
      </c>
      <c r="P19" s="22">
        <v>110.78</v>
      </c>
      <c r="Q19" s="22">
        <v>2.19</v>
      </c>
    </row>
    <row r="20" spans="1:17" ht="24" customHeight="1" x14ac:dyDescent="0.3">
      <c r="A20" s="19"/>
      <c r="B20" s="17"/>
      <c r="C20" s="18"/>
      <c r="D20" s="18"/>
      <c r="E20" s="18"/>
      <c r="F20" s="18"/>
      <c r="G20" s="18"/>
      <c r="H20" s="18"/>
      <c r="I20" s="18"/>
      <c r="J20" s="18"/>
      <c r="K20" s="18"/>
      <c r="L20" s="18"/>
      <c r="M20" s="18"/>
      <c r="N20" s="18"/>
      <c r="O20" s="18"/>
      <c r="P20" s="18"/>
      <c r="Q20" s="18"/>
    </row>
    <row r="21" spans="1:17" ht="24" customHeight="1" x14ac:dyDescent="0.3">
      <c r="A21" s="19" t="s">
        <v>185</v>
      </c>
      <c r="B21" s="20">
        <v>1000819</v>
      </c>
      <c r="C21" s="21">
        <v>907718</v>
      </c>
      <c r="D21" s="21">
        <v>93101</v>
      </c>
      <c r="E21" s="21">
        <v>2336300</v>
      </c>
      <c r="F21" s="21">
        <v>1252659</v>
      </c>
      <c r="G21" s="21">
        <v>1083641</v>
      </c>
      <c r="H21" s="22">
        <v>115.6</v>
      </c>
      <c r="I21" s="21">
        <v>2073595</v>
      </c>
      <c r="J21" s="21">
        <v>1076977</v>
      </c>
      <c r="K21" s="21">
        <v>996618</v>
      </c>
      <c r="L21" s="22">
        <v>108.06</v>
      </c>
      <c r="M21" s="21">
        <v>262705</v>
      </c>
      <c r="N21" s="21">
        <v>175682</v>
      </c>
      <c r="O21" s="21">
        <v>87023</v>
      </c>
      <c r="P21" s="22">
        <v>201.88</v>
      </c>
      <c r="Q21" s="22">
        <v>2.2799999999999998</v>
      </c>
    </row>
    <row r="22" spans="1:17" ht="24" customHeight="1" x14ac:dyDescent="0.3">
      <c r="A22" s="19" t="s">
        <v>186</v>
      </c>
      <c r="B22" s="20">
        <v>8057821</v>
      </c>
      <c r="C22" s="21">
        <v>7566565</v>
      </c>
      <c r="D22" s="21">
        <v>491256</v>
      </c>
      <c r="E22" s="21">
        <v>21973116</v>
      </c>
      <c r="F22" s="21">
        <v>11138540</v>
      </c>
      <c r="G22" s="21">
        <v>10834576</v>
      </c>
      <c r="H22" s="22">
        <v>102.81</v>
      </c>
      <c r="I22" s="21">
        <v>20140568</v>
      </c>
      <c r="J22" s="21">
        <v>10050751</v>
      </c>
      <c r="K22" s="21">
        <v>10089817</v>
      </c>
      <c r="L22" s="22">
        <v>99.61</v>
      </c>
      <c r="M22" s="21">
        <v>1832548</v>
      </c>
      <c r="N22" s="21">
        <v>1087789</v>
      </c>
      <c r="O22" s="21">
        <v>744759</v>
      </c>
      <c r="P22" s="22">
        <v>146.06</v>
      </c>
      <c r="Q22" s="22">
        <v>2.66</v>
      </c>
    </row>
    <row r="23" spans="1:17" ht="24" customHeight="1" x14ac:dyDescent="0.3">
      <c r="A23" s="19" t="s">
        <v>187</v>
      </c>
      <c r="B23" s="20">
        <v>5550929</v>
      </c>
      <c r="C23" s="21">
        <v>5128200</v>
      </c>
      <c r="D23" s="21">
        <v>422729</v>
      </c>
      <c r="E23" s="21">
        <v>13514673</v>
      </c>
      <c r="F23" s="21">
        <v>7069220</v>
      </c>
      <c r="G23" s="21">
        <v>6445453</v>
      </c>
      <c r="H23" s="22">
        <v>109.68</v>
      </c>
      <c r="I23" s="21">
        <v>12168256</v>
      </c>
      <c r="J23" s="21">
        <v>6221677</v>
      </c>
      <c r="K23" s="21">
        <v>5946579</v>
      </c>
      <c r="L23" s="22">
        <v>104.63</v>
      </c>
      <c r="M23" s="21">
        <v>1346417</v>
      </c>
      <c r="N23" s="21">
        <v>847543</v>
      </c>
      <c r="O23" s="21">
        <v>498874</v>
      </c>
      <c r="P23" s="22">
        <v>169.89</v>
      </c>
      <c r="Q23" s="22">
        <v>2.37</v>
      </c>
    </row>
    <row r="24" spans="1:17" ht="24" customHeight="1" x14ac:dyDescent="0.3">
      <c r="A24" s="19" t="s">
        <v>188</v>
      </c>
      <c r="B24" s="20">
        <v>6987883</v>
      </c>
      <c r="C24" s="21">
        <v>6548174</v>
      </c>
      <c r="D24" s="21">
        <v>439709</v>
      </c>
      <c r="E24" s="21">
        <v>19266016</v>
      </c>
      <c r="F24" s="21">
        <v>9752125</v>
      </c>
      <c r="G24" s="21">
        <v>9513891</v>
      </c>
      <c r="H24" s="22">
        <v>102.5</v>
      </c>
      <c r="I24" s="21">
        <v>17562037</v>
      </c>
      <c r="J24" s="21">
        <v>8752635</v>
      </c>
      <c r="K24" s="21">
        <v>8809402</v>
      </c>
      <c r="L24" s="22">
        <v>99.36</v>
      </c>
      <c r="M24" s="21">
        <v>1703979</v>
      </c>
      <c r="N24" s="21">
        <v>999490</v>
      </c>
      <c r="O24" s="21">
        <v>704489</v>
      </c>
      <c r="P24" s="22">
        <v>141.87</v>
      </c>
      <c r="Q24" s="22">
        <v>2.68</v>
      </c>
    </row>
    <row r="25" spans="1:17" ht="24" customHeight="1" x14ac:dyDescent="0.3">
      <c r="A25" s="19" t="s">
        <v>189</v>
      </c>
      <c r="B25" s="20">
        <v>4021742</v>
      </c>
      <c r="C25" s="21">
        <v>3775966</v>
      </c>
      <c r="D25" s="21">
        <v>245776</v>
      </c>
      <c r="E25" s="21">
        <v>11452224</v>
      </c>
      <c r="F25" s="21">
        <v>5858483</v>
      </c>
      <c r="G25" s="21">
        <v>5593741</v>
      </c>
      <c r="H25" s="22">
        <v>104.73</v>
      </c>
      <c r="I25" s="21">
        <v>10644969</v>
      </c>
      <c r="J25" s="21">
        <v>5382647</v>
      </c>
      <c r="K25" s="21">
        <v>5262322</v>
      </c>
      <c r="L25" s="22">
        <v>102.29</v>
      </c>
      <c r="M25" s="21">
        <v>807255</v>
      </c>
      <c r="N25" s="21">
        <v>475836</v>
      </c>
      <c r="O25" s="21">
        <v>331419</v>
      </c>
      <c r="P25" s="22">
        <v>143.58000000000001</v>
      </c>
      <c r="Q25" s="22">
        <v>2.82</v>
      </c>
    </row>
    <row r="26" spans="1:17" ht="24" customHeight="1" x14ac:dyDescent="0.3">
      <c r="A26" s="19" t="s">
        <v>190</v>
      </c>
      <c r="B26" s="20">
        <v>4284947</v>
      </c>
      <c r="C26" s="21">
        <v>4015256</v>
      </c>
      <c r="D26" s="21">
        <v>269691</v>
      </c>
      <c r="E26" s="21">
        <v>13750536</v>
      </c>
      <c r="F26" s="21">
        <v>7045709</v>
      </c>
      <c r="G26" s="21">
        <v>6704827</v>
      </c>
      <c r="H26" s="22">
        <v>105.08</v>
      </c>
      <c r="I26" s="21">
        <v>12222347</v>
      </c>
      <c r="J26" s="21">
        <v>6191875</v>
      </c>
      <c r="K26" s="21">
        <v>6030472</v>
      </c>
      <c r="L26" s="22">
        <v>102.68</v>
      </c>
      <c r="M26" s="21">
        <v>1528189</v>
      </c>
      <c r="N26" s="21">
        <v>853834</v>
      </c>
      <c r="O26" s="21">
        <v>674355</v>
      </c>
      <c r="P26" s="22">
        <v>126.61</v>
      </c>
      <c r="Q26" s="22">
        <v>3.04</v>
      </c>
    </row>
    <row r="27" spans="1:17" ht="24" customHeight="1" x14ac:dyDescent="0.3">
      <c r="A27" s="19" t="s">
        <v>191</v>
      </c>
      <c r="B27" s="20">
        <v>8559616</v>
      </c>
      <c r="C27" s="21">
        <v>7935341</v>
      </c>
      <c r="D27" s="21">
        <v>624275</v>
      </c>
      <c r="E27" s="21">
        <v>24557279</v>
      </c>
      <c r="F27" s="21">
        <v>12506091</v>
      </c>
      <c r="G27" s="21">
        <v>12051188</v>
      </c>
      <c r="H27" s="22">
        <v>103.77</v>
      </c>
      <c r="I27" s="21">
        <v>22302905</v>
      </c>
      <c r="J27" s="21">
        <v>11224919</v>
      </c>
      <c r="K27" s="21">
        <v>11077986</v>
      </c>
      <c r="L27" s="22">
        <v>101.33</v>
      </c>
      <c r="M27" s="21">
        <v>2254374</v>
      </c>
      <c r="N27" s="21">
        <v>1281172</v>
      </c>
      <c r="O27" s="21">
        <v>973202</v>
      </c>
      <c r="P27" s="22">
        <v>131.65</v>
      </c>
      <c r="Q27" s="22">
        <v>2.81</v>
      </c>
    </row>
    <row r="28" spans="1:17" ht="24" customHeight="1" x14ac:dyDescent="0.3">
      <c r="A28" s="19"/>
      <c r="B28" s="17"/>
      <c r="C28" s="18"/>
      <c r="D28" s="18"/>
      <c r="E28" s="18"/>
      <c r="F28" s="18"/>
      <c r="G28" s="18"/>
      <c r="H28" s="18"/>
      <c r="I28" s="18"/>
      <c r="J28" s="18"/>
      <c r="K28" s="18"/>
      <c r="L28" s="18"/>
      <c r="M28" s="18"/>
      <c r="N28" s="18"/>
      <c r="O28" s="18"/>
      <c r="P28" s="18"/>
      <c r="Q28" s="18"/>
    </row>
    <row r="29" spans="1:17" ht="24" customHeight="1" x14ac:dyDescent="0.3">
      <c r="A29" s="19" t="s">
        <v>192</v>
      </c>
      <c r="B29" s="20">
        <v>9026588</v>
      </c>
      <c r="C29" s="21">
        <v>8352717</v>
      </c>
      <c r="D29" s="21">
        <v>673871</v>
      </c>
      <c r="E29" s="21">
        <v>29105339</v>
      </c>
      <c r="F29" s="21">
        <v>14716285</v>
      </c>
      <c r="G29" s="21">
        <v>14389054</v>
      </c>
      <c r="H29" s="22">
        <v>102.27</v>
      </c>
      <c r="I29" s="21">
        <v>24641515</v>
      </c>
      <c r="J29" s="21">
        <v>12335105</v>
      </c>
      <c r="K29" s="21">
        <v>12306410</v>
      </c>
      <c r="L29" s="22">
        <v>100.23</v>
      </c>
      <c r="M29" s="21">
        <v>4463824</v>
      </c>
      <c r="N29" s="21">
        <v>2381180</v>
      </c>
      <c r="O29" s="21">
        <v>2082644</v>
      </c>
      <c r="P29" s="22">
        <v>114.33</v>
      </c>
      <c r="Q29" s="22">
        <v>2.95</v>
      </c>
    </row>
    <row r="30" spans="1:17" ht="24" customHeight="1" x14ac:dyDescent="0.3">
      <c r="A30" s="19" t="s">
        <v>193</v>
      </c>
      <c r="B30" s="20">
        <v>4152899</v>
      </c>
      <c r="C30" s="21">
        <v>3940726</v>
      </c>
      <c r="D30" s="21">
        <v>212173</v>
      </c>
      <c r="E30" s="21">
        <v>11662953</v>
      </c>
      <c r="F30" s="21">
        <v>5908873</v>
      </c>
      <c r="G30" s="21">
        <v>5754080</v>
      </c>
      <c r="H30" s="22">
        <v>102.69</v>
      </c>
      <c r="I30" s="21">
        <v>10575155</v>
      </c>
      <c r="J30" s="21">
        <v>5307828</v>
      </c>
      <c r="K30" s="21">
        <v>5267327</v>
      </c>
      <c r="L30" s="22">
        <v>100.77</v>
      </c>
      <c r="M30" s="21">
        <v>1087798</v>
      </c>
      <c r="N30" s="21">
        <v>601045</v>
      </c>
      <c r="O30" s="21">
        <v>486753</v>
      </c>
      <c r="P30" s="22">
        <v>123.48</v>
      </c>
      <c r="Q30" s="22">
        <v>2.68</v>
      </c>
    </row>
    <row r="31" spans="1:17" ht="24" customHeight="1" x14ac:dyDescent="0.3">
      <c r="A31" s="19" t="s">
        <v>194</v>
      </c>
      <c r="B31" s="20">
        <v>7001071</v>
      </c>
      <c r="C31" s="21">
        <v>6630584</v>
      </c>
      <c r="D31" s="21">
        <v>370487</v>
      </c>
      <c r="E31" s="21">
        <v>20129507</v>
      </c>
      <c r="F31" s="21">
        <v>10242115</v>
      </c>
      <c r="G31" s="21">
        <v>9887392</v>
      </c>
      <c r="H31" s="22">
        <v>103.59</v>
      </c>
      <c r="I31" s="21">
        <v>17998746</v>
      </c>
      <c r="J31" s="21">
        <v>9072729</v>
      </c>
      <c r="K31" s="21">
        <v>8926017</v>
      </c>
      <c r="L31" s="22">
        <v>101.64</v>
      </c>
      <c r="M31" s="21">
        <v>2130761</v>
      </c>
      <c r="N31" s="21">
        <v>1169386</v>
      </c>
      <c r="O31" s="21">
        <v>961375</v>
      </c>
      <c r="P31" s="22">
        <v>121.64</v>
      </c>
      <c r="Q31" s="22">
        <v>2.71</v>
      </c>
    </row>
    <row r="32" spans="1:17" ht="24" customHeight="1" x14ac:dyDescent="0.3">
      <c r="A32" s="19" t="s">
        <v>195</v>
      </c>
      <c r="B32" s="20">
        <v>5529015</v>
      </c>
      <c r="C32" s="21">
        <v>5096023</v>
      </c>
      <c r="D32" s="21">
        <v>432992</v>
      </c>
      <c r="E32" s="21">
        <v>17048413</v>
      </c>
      <c r="F32" s="21">
        <v>8892530</v>
      </c>
      <c r="G32" s="21">
        <v>8155883</v>
      </c>
      <c r="H32" s="22">
        <v>109.03</v>
      </c>
      <c r="I32" s="21">
        <v>15243214</v>
      </c>
      <c r="J32" s="21">
        <v>7816039</v>
      </c>
      <c r="K32" s="21">
        <v>7427175</v>
      </c>
      <c r="L32" s="22">
        <v>105.24</v>
      </c>
      <c r="M32" s="21">
        <v>1805199</v>
      </c>
      <c r="N32" s="21">
        <v>1076491</v>
      </c>
      <c r="O32" s="21">
        <v>728708</v>
      </c>
      <c r="P32" s="22">
        <v>147.72999999999999</v>
      </c>
      <c r="Q32" s="22">
        <v>2.99</v>
      </c>
    </row>
    <row r="33" spans="1:17" ht="24" customHeight="1" x14ac:dyDescent="0.3">
      <c r="A33" s="19" t="s">
        <v>196</v>
      </c>
      <c r="B33" s="20">
        <v>3907751</v>
      </c>
      <c r="C33" s="21">
        <v>3710344</v>
      </c>
      <c r="D33" s="21">
        <v>197407</v>
      </c>
      <c r="E33" s="21">
        <v>12382976</v>
      </c>
      <c r="F33" s="21">
        <v>6338893</v>
      </c>
      <c r="G33" s="21">
        <v>6044083</v>
      </c>
      <c r="H33" s="22">
        <v>104.88</v>
      </c>
      <c r="I33" s="21">
        <v>11160030</v>
      </c>
      <c r="J33" s="21">
        <v>5679915</v>
      </c>
      <c r="K33" s="21">
        <v>5480115</v>
      </c>
      <c r="L33" s="22">
        <v>103.65</v>
      </c>
      <c r="M33" s="21">
        <v>1222946</v>
      </c>
      <c r="N33" s="21">
        <v>658978</v>
      </c>
      <c r="O33" s="21">
        <v>563968</v>
      </c>
      <c r="P33" s="22">
        <v>116.85</v>
      </c>
      <c r="Q33" s="22">
        <v>3.01</v>
      </c>
    </row>
    <row r="34" spans="1:17" ht="24" customHeight="1" x14ac:dyDescent="0.3">
      <c r="A34" s="19" t="s">
        <v>197</v>
      </c>
      <c r="B34" s="20">
        <v>700154</v>
      </c>
      <c r="C34" s="21">
        <v>645237</v>
      </c>
      <c r="D34" s="21">
        <v>54917</v>
      </c>
      <c r="E34" s="21">
        <v>2314503</v>
      </c>
      <c r="F34" s="21">
        <v>1221821</v>
      </c>
      <c r="G34" s="21">
        <v>1092682</v>
      </c>
      <c r="H34" s="22">
        <v>111.82</v>
      </c>
      <c r="I34" s="21">
        <v>2068412</v>
      </c>
      <c r="J34" s="21">
        <v>1084462</v>
      </c>
      <c r="K34" s="21">
        <v>983950</v>
      </c>
      <c r="L34" s="22">
        <v>110.22</v>
      </c>
      <c r="M34" s="21">
        <v>246091</v>
      </c>
      <c r="N34" s="21">
        <v>137359</v>
      </c>
      <c r="O34" s="21">
        <v>108732</v>
      </c>
      <c r="P34" s="22">
        <v>126.33</v>
      </c>
      <c r="Q34" s="22">
        <v>3.21</v>
      </c>
    </row>
    <row r="35" spans="1:17" ht="24" customHeight="1" x14ac:dyDescent="0.3">
      <c r="A35" s="19"/>
      <c r="B35" s="17"/>
      <c r="C35" s="18"/>
      <c r="D35" s="18"/>
      <c r="E35" s="18"/>
      <c r="F35" s="18"/>
      <c r="G35" s="18"/>
      <c r="H35" s="18"/>
      <c r="I35" s="18"/>
      <c r="J35" s="18"/>
      <c r="K35" s="18"/>
      <c r="L35" s="18"/>
      <c r="M35" s="18"/>
      <c r="N35" s="18"/>
      <c r="O35" s="18"/>
      <c r="P35" s="18"/>
      <c r="Q35" s="18"/>
    </row>
    <row r="36" spans="1:17" ht="24" customHeight="1" x14ac:dyDescent="0.3">
      <c r="A36" s="19" t="s">
        <v>198</v>
      </c>
      <c r="B36" s="20">
        <v>2259757</v>
      </c>
      <c r="C36" s="21">
        <v>2157259</v>
      </c>
      <c r="D36" s="21">
        <v>102498</v>
      </c>
      <c r="E36" s="21">
        <v>5920039</v>
      </c>
      <c r="F36" s="21">
        <v>2948837</v>
      </c>
      <c r="G36" s="21">
        <v>2971202</v>
      </c>
      <c r="H36" s="22">
        <v>99.25</v>
      </c>
      <c r="I36" s="21">
        <v>5462267</v>
      </c>
      <c r="J36" s="21">
        <v>2690373</v>
      </c>
      <c r="K36" s="21">
        <v>2771894</v>
      </c>
      <c r="L36" s="22">
        <v>97.06</v>
      </c>
      <c r="M36" s="21">
        <v>457772</v>
      </c>
      <c r="N36" s="21">
        <v>258464</v>
      </c>
      <c r="O36" s="21">
        <v>199308</v>
      </c>
      <c r="P36" s="22">
        <v>129.68</v>
      </c>
      <c r="Q36" s="22">
        <v>2.5299999999999998</v>
      </c>
    </row>
    <row r="37" spans="1:17" ht="24" customHeight="1" x14ac:dyDescent="0.3">
      <c r="A37" s="19" t="s">
        <v>199</v>
      </c>
      <c r="B37" s="20">
        <v>6358727</v>
      </c>
      <c r="C37" s="21">
        <v>6020073</v>
      </c>
      <c r="D37" s="21">
        <v>338654</v>
      </c>
      <c r="E37" s="21">
        <v>17034233</v>
      </c>
      <c r="F37" s="21">
        <v>8388350</v>
      </c>
      <c r="G37" s="21">
        <v>8645883</v>
      </c>
      <c r="H37" s="22">
        <v>97.02</v>
      </c>
      <c r="I37" s="21">
        <v>15297267</v>
      </c>
      <c r="J37" s="21">
        <v>7465075</v>
      </c>
      <c r="K37" s="21">
        <v>7832192</v>
      </c>
      <c r="L37" s="22">
        <v>95.31</v>
      </c>
      <c r="M37" s="21">
        <v>1736966</v>
      </c>
      <c r="N37" s="21">
        <v>923275</v>
      </c>
      <c r="O37" s="21">
        <v>813691</v>
      </c>
      <c r="P37" s="22">
        <v>113.47</v>
      </c>
      <c r="Q37" s="22">
        <v>2.54</v>
      </c>
    </row>
    <row r="38" spans="1:17" ht="24" customHeight="1" x14ac:dyDescent="0.3">
      <c r="A38" s="19" t="s">
        <v>200</v>
      </c>
      <c r="B38" s="20">
        <v>3431251</v>
      </c>
      <c r="C38" s="21">
        <v>3226651</v>
      </c>
      <c r="D38" s="21">
        <v>204600</v>
      </c>
      <c r="E38" s="21">
        <v>10369821</v>
      </c>
      <c r="F38" s="21">
        <v>5220851</v>
      </c>
      <c r="G38" s="21">
        <v>5148970</v>
      </c>
      <c r="H38" s="22">
        <v>101.4</v>
      </c>
      <c r="I38" s="21">
        <v>9301243</v>
      </c>
      <c r="J38" s="21">
        <v>4673504</v>
      </c>
      <c r="K38" s="21">
        <v>4627739</v>
      </c>
      <c r="L38" s="22">
        <v>100.99</v>
      </c>
      <c r="M38" s="21">
        <v>1068578</v>
      </c>
      <c r="N38" s="21">
        <v>547347</v>
      </c>
      <c r="O38" s="21">
        <v>521231</v>
      </c>
      <c r="P38" s="22">
        <v>105.01</v>
      </c>
      <c r="Q38" s="22">
        <v>2.88</v>
      </c>
    </row>
    <row r="39" spans="1:17" ht="24" customHeight="1" x14ac:dyDescent="0.3">
      <c r="A39" s="19" t="s">
        <v>201</v>
      </c>
      <c r="B39" s="20">
        <v>3758467</v>
      </c>
      <c r="C39" s="21">
        <v>3547366</v>
      </c>
      <c r="D39" s="21">
        <v>211101</v>
      </c>
      <c r="E39" s="21">
        <v>11273005</v>
      </c>
      <c r="F39" s="21">
        <v>5752439</v>
      </c>
      <c r="G39" s="21">
        <v>5520566</v>
      </c>
      <c r="H39" s="22">
        <v>104.2</v>
      </c>
      <c r="I39" s="21">
        <v>10125911</v>
      </c>
      <c r="J39" s="21">
        <v>5109535</v>
      </c>
      <c r="K39" s="21">
        <v>5016376</v>
      </c>
      <c r="L39" s="22">
        <v>101.86</v>
      </c>
      <c r="M39" s="21">
        <v>1147094</v>
      </c>
      <c r="N39" s="21">
        <v>642904</v>
      </c>
      <c r="O39" s="21">
        <v>504190</v>
      </c>
      <c r="P39" s="22">
        <v>127.51</v>
      </c>
      <c r="Q39" s="22">
        <v>2.85</v>
      </c>
    </row>
    <row r="40" spans="1:17" ht="24" customHeight="1" x14ac:dyDescent="0.3">
      <c r="A40" s="19" t="s">
        <v>202</v>
      </c>
      <c r="B40" s="20">
        <v>185736</v>
      </c>
      <c r="C40" s="21">
        <v>171788</v>
      </c>
      <c r="D40" s="21">
        <v>13948</v>
      </c>
      <c r="E40" s="21">
        <v>468141</v>
      </c>
      <c r="F40" s="21">
        <v>249208</v>
      </c>
      <c r="G40" s="21">
        <v>218933</v>
      </c>
      <c r="H40" s="22">
        <v>113.83</v>
      </c>
      <c r="I40" s="21">
        <v>403792</v>
      </c>
      <c r="J40" s="21">
        <v>207783</v>
      </c>
      <c r="K40" s="21">
        <v>196009</v>
      </c>
      <c r="L40" s="22">
        <v>106.01</v>
      </c>
      <c r="M40" s="21">
        <v>64349</v>
      </c>
      <c r="N40" s="21">
        <v>41425</v>
      </c>
      <c r="O40" s="21">
        <v>22924</v>
      </c>
      <c r="P40" s="22">
        <v>180.71</v>
      </c>
      <c r="Q40" s="22">
        <v>2.35</v>
      </c>
    </row>
    <row r="41" spans="1:17" ht="24" customHeight="1" x14ac:dyDescent="0.3">
      <c r="A41" s="19"/>
      <c r="B41" s="17"/>
      <c r="C41" s="18"/>
      <c r="D41" s="18"/>
      <c r="E41" s="18"/>
      <c r="F41" s="18"/>
      <c r="G41" s="18"/>
      <c r="H41" s="18"/>
      <c r="I41" s="18"/>
      <c r="J41" s="18"/>
      <c r="K41" s="18"/>
      <c r="L41" s="18"/>
      <c r="M41" s="18"/>
      <c r="N41" s="18"/>
      <c r="O41" s="18"/>
      <c r="P41" s="18"/>
      <c r="Q41" s="18"/>
    </row>
    <row r="42" spans="1:17" ht="24" customHeight="1" x14ac:dyDescent="0.3">
      <c r="A42" s="19" t="s">
        <v>203</v>
      </c>
      <c r="B42" s="20">
        <v>3362373</v>
      </c>
      <c r="C42" s="21">
        <v>3204020</v>
      </c>
      <c r="D42" s="21">
        <v>158353</v>
      </c>
      <c r="E42" s="21">
        <v>9113596</v>
      </c>
      <c r="F42" s="21">
        <v>4622046</v>
      </c>
      <c r="G42" s="21">
        <v>4491550</v>
      </c>
      <c r="H42" s="22">
        <v>102.91</v>
      </c>
      <c r="I42" s="21">
        <v>8288616</v>
      </c>
      <c r="J42" s="21">
        <v>4153924</v>
      </c>
      <c r="K42" s="21">
        <v>4134692</v>
      </c>
      <c r="L42" s="22">
        <v>100.47</v>
      </c>
      <c r="M42" s="21">
        <v>824980</v>
      </c>
      <c r="N42" s="21">
        <v>468122</v>
      </c>
      <c r="O42" s="21">
        <v>356858</v>
      </c>
      <c r="P42" s="22">
        <v>131.18</v>
      </c>
      <c r="Q42" s="22">
        <v>2.59</v>
      </c>
    </row>
    <row r="43" spans="1:17" ht="24" customHeight="1" x14ac:dyDescent="0.3">
      <c r="A43" s="19" t="s">
        <v>204</v>
      </c>
      <c r="B43" s="20">
        <v>2041291</v>
      </c>
      <c r="C43" s="21">
        <v>1925591</v>
      </c>
      <c r="D43" s="21">
        <v>115700</v>
      </c>
      <c r="E43" s="21">
        <v>5972151</v>
      </c>
      <c r="F43" s="21">
        <v>2989421</v>
      </c>
      <c r="G43" s="21">
        <v>2982730</v>
      </c>
      <c r="H43" s="22">
        <v>100.22</v>
      </c>
      <c r="I43" s="21">
        <v>5384338</v>
      </c>
      <c r="J43" s="21">
        <v>2664251</v>
      </c>
      <c r="K43" s="21">
        <v>2720087</v>
      </c>
      <c r="L43" s="22">
        <v>97.95</v>
      </c>
      <c r="M43" s="21">
        <v>587813</v>
      </c>
      <c r="N43" s="21">
        <v>325170</v>
      </c>
      <c r="O43" s="21">
        <v>262643</v>
      </c>
      <c r="P43" s="22">
        <v>123.81</v>
      </c>
      <c r="Q43" s="22">
        <v>2.8</v>
      </c>
    </row>
    <row r="44" spans="1:17" ht="24" customHeight="1" x14ac:dyDescent="0.3">
      <c r="A44" s="19" t="s">
        <v>205</v>
      </c>
      <c r="B44" s="20">
        <v>515908</v>
      </c>
      <c r="C44" s="21">
        <v>483732</v>
      </c>
      <c r="D44" s="21">
        <v>32176</v>
      </c>
      <c r="E44" s="21">
        <v>1435280</v>
      </c>
      <c r="F44" s="21">
        <v>728786</v>
      </c>
      <c r="G44" s="21">
        <v>706494</v>
      </c>
      <c r="H44" s="22">
        <v>103.16</v>
      </c>
      <c r="I44" s="21">
        <v>1310687</v>
      </c>
      <c r="J44" s="21">
        <v>656645</v>
      </c>
      <c r="K44" s="21">
        <v>654042</v>
      </c>
      <c r="L44" s="22">
        <v>100.4</v>
      </c>
      <c r="M44" s="21">
        <v>124593</v>
      </c>
      <c r="N44" s="21">
        <v>72141</v>
      </c>
      <c r="O44" s="21">
        <v>52452</v>
      </c>
      <c r="P44" s="22">
        <v>137.54</v>
      </c>
      <c r="Q44" s="22">
        <v>2.71</v>
      </c>
    </row>
    <row r="45" spans="1:17" ht="24" customHeight="1" x14ac:dyDescent="0.3">
      <c r="A45" s="19" t="s">
        <v>206</v>
      </c>
      <c r="B45" s="20">
        <v>612772</v>
      </c>
      <c r="C45" s="21">
        <v>580390</v>
      </c>
      <c r="D45" s="21">
        <v>32382</v>
      </c>
      <c r="E45" s="21">
        <v>1690065</v>
      </c>
      <c r="F45" s="21">
        <v>857525</v>
      </c>
      <c r="G45" s="21">
        <v>832540</v>
      </c>
      <c r="H45" s="22">
        <v>103</v>
      </c>
      <c r="I45" s="21">
        <v>1566315</v>
      </c>
      <c r="J45" s="21">
        <v>785240</v>
      </c>
      <c r="K45" s="21">
        <v>781075</v>
      </c>
      <c r="L45" s="22">
        <v>100.53</v>
      </c>
      <c r="M45" s="21">
        <v>123750</v>
      </c>
      <c r="N45" s="21">
        <v>72285</v>
      </c>
      <c r="O45" s="21">
        <v>51465</v>
      </c>
      <c r="P45" s="22">
        <v>140.44999999999999</v>
      </c>
      <c r="Q45" s="22">
        <v>2.7</v>
      </c>
    </row>
    <row r="46" spans="1:17" ht="24" customHeight="1" x14ac:dyDescent="0.3">
      <c r="A46" s="19" t="s">
        <v>207</v>
      </c>
      <c r="B46" s="20">
        <v>1866482</v>
      </c>
      <c r="C46" s="21">
        <v>1754316</v>
      </c>
      <c r="D46" s="21">
        <v>112166</v>
      </c>
      <c r="E46" s="21">
        <v>5323131</v>
      </c>
      <c r="F46" s="21">
        <v>2751444</v>
      </c>
      <c r="G46" s="21">
        <v>2571687</v>
      </c>
      <c r="H46" s="22">
        <v>106.99</v>
      </c>
      <c r="I46" s="21">
        <v>4692841</v>
      </c>
      <c r="J46" s="21">
        <v>2341475</v>
      </c>
      <c r="K46" s="21">
        <v>2351366</v>
      </c>
      <c r="L46" s="22">
        <v>99.58</v>
      </c>
      <c r="M46" s="21">
        <v>630290</v>
      </c>
      <c r="N46" s="21">
        <v>409969</v>
      </c>
      <c r="O46" s="21">
        <v>220321</v>
      </c>
      <c r="P46" s="22">
        <v>186.08</v>
      </c>
      <c r="Q46" s="22">
        <v>2.68</v>
      </c>
    </row>
    <row r="47" spans="1:17" ht="24" customHeight="1" x14ac:dyDescent="0.3">
      <c r="A47" s="23"/>
      <c r="B47" s="24"/>
      <c r="C47" s="25"/>
      <c r="D47" s="25"/>
      <c r="E47" s="25"/>
      <c r="F47" s="25"/>
      <c r="G47" s="25"/>
      <c r="H47" s="25"/>
      <c r="I47" s="25"/>
      <c r="J47" s="25"/>
      <c r="K47" s="25"/>
      <c r="L47" s="25"/>
      <c r="M47" s="25"/>
      <c r="N47" s="25"/>
      <c r="O47" s="25"/>
      <c r="P47" s="25"/>
      <c r="Q47" s="25"/>
    </row>
    <row r="48" spans="1:17" s="2" customFormat="1" ht="24" customHeight="1" x14ac:dyDescent="0.3">
      <c r="B48" s="26"/>
      <c r="C48" s="26"/>
      <c r="D48" s="26"/>
      <c r="E48" s="26"/>
      <c r="F48" s="26"/>
      <c r="G48" s="26"/>
      <c r="H48" s="26"/>
      <c r="I48" s="26"/>
      <c r="J48" s="26"/>
      <c r="K48" s="26"/>
      <c r="L48" s="26"/>
      <c r="M48" s="26"/>
      <c r="N48" s="26"/>
      <c r="O48" s="26"/>
      <c r="P48" s="26"/>
      <c r="Q48" s="26"/>
    </row>
  </sheetData>
  <mergeCells count="21">
    <mergeCell ref="K6:K7"/>
    <mergeCell ref="M6:M7"/>
    <mergeCell ref="N6:N7"/>
    <mergeCell ref="O6:O7"/>
    <mergeCell ref="Q5:Q6"/>
    <mergeCell ref="A1:H1"/>
    <mergeCell ref="I1:Q1"/>
    <mergeCell ref="B4:D4"/>
    <mergeCell ref="I4:L4"/>
    <mergeCell ref="E5:H5"/>
    <mergeCell ref="I5:L5"/>
    <mergeCell ref="M5:P5"/>
    <mergeCell ref="A4:A7"/>
    <mergeCell ref="B5:B7"/>
    <mergeCell ref="C5:C7"/>
    <mergeCell ref="D5:D7"/>
    <mergeCell ref="E6:E7"/>
    <mergeCell ref="F6:F7"/>
    <mergeCell ref="G6:G7"/>
    <mergeCell ref="I6:I7"/>
    <mergeCell ref="J6:J7"/>
  </mergeCells>
  <phoneticPr fontId="18"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8"/>
  <sheetViews>
    <sheetView topLeftCell="A32" workbookViewId="0">
      <selection sqref="A1:XFD1048576"/>
    </sheetView>
  </sheetViews>
  <sheetFormatPr defaultColWidth="9.796875" defaultRowHeight="24" customHeight="1" x14ac:dyDescent="0.3"/>
  <cols>
    <col min="1" max="1" width="10" style="1"/>
    <col min="2" max="17" width="12.06640625" style="1" customWidth="1"/>
    <col min="18" max="32" width="10" style="1"/>
    <col min="33" max="16384" width="9.796875" style="1"/>
  </cols>
  <sheetData>
    <row r="1" spans="1:17" ht="24" customHeight="1" x14ac:dyDescent="0.3">
      <c r="A1" s="72" t="s">
        <v>209</v>
      </c>
      <c r="B1" s="73"/>
      <c r="C1" s="73"/>
      <c r="D1" s="73"/>
      <c r="E1" s="73"/>
      <c r="F1" s="73"/>
      <c r="G1" s="73"/>
      <c r="H1" s="73"/>
      <c r="I1" s="74" t="s">
        <v>157</v>
      </c>
      <c r="J1" s="73"/>
      <c r="K1" s="73"/>
      <c r="L1" s="73"/>
      <c r="M1" s="73"/>
      <c r="N1" s="73"/>
      <c r="O1" s="73"/>
      <c r="P1" s="73"/>
      <c r="Q1" s="73"/>
    </row>
    <row r="2" spans="1:17" ht="24" customHeight="1" x14ac:dyDescent="0.3">
      <c r="A2" s="3"/>
      <c r="B2" s="4"/>
      <c r="C2" s="4"/>
      <c r="D2" s="4"/>
      <c r="E2" s="4"/>
      <c r="F2" s="4"/>
      <c r="G2" s="4"/>
      <c r="H2" s="4"/>
      <c r="I2" s="4"/>
      <c r="J2" s="4"/>
      <c r="K2" s="4"/>
      <c r="L2" s="4"/>
      <c r="M2" s="4"/>
      <c r="N2" s="4"/>
      <c r="O2" s="4"/>
      <c r="P2" s="4"/>
      <c r="Q2" s="4"/>
    </row>
    <row r="3" spans="1:17" ht="24" customHeight="1" x14ac:dyDescent="0.3">
      <c r="A3" s="5"/>
      <c r="B3" s="4"/>
      <c r="C3" s="4"/>
      <c r="D3" s="4"/>
      <c r="E3" s="4"/>
      <c r="F3" s="4"/>
      <c r="G3" s="4"/>
      <c r="H3" s="4"/>
      <c r="I3" s="4"/>
      <c r="J3" s="4"/>
      <c r="K3" s="4"/>
      <c r="L3" s="4"/>
      <c r="M3" s="4"/>
      <c r="N3" s="4"/>
      <c r="O3" s="4"/>
      <c r="P3" s="4"/>
      <c r="Q3" s="27" t="s">
        <v>158</v>
      </c>
    </row>
    <row r="4" spans="1:17" ht="16.5" customHeight="1" x14ac:dyDescent="0.3">
      <c r="A4" s="80" t="s">
        <v>159</v>
      </c>
      <c r="B4" s="75" t="s">
        <v>160</v>
      </c>
      <c r="C4" s="76"/>
      <c r="D4" s="76"/>
      <c r="E4" s="7"/>
      <c r="F4" s="6"/>
      <c r="G4" s="6"/>
      <c r="H4" s="6"/>
      <c r="I4" s="77" t="s">
        <v>161</v>
      </c>
      <c r="J4" s="76"/>
      <c r="K4" s="76"/>
      <c r="L4" s="76"/>
      <c r="M4" s="6"/>
      <c r="N4" s="6"/>
      <c r="O4" s="6"/>
      <c r="P4" s="6"/>
      <c r="Q4" s="28" t="s">
        <v>162</v>
      </c>
    </row>
    <row r="5" spans="1:17" ht="16.5" customHeight="1" x14ac:dyDescent="0.3">
      <c r="A5" s="81"/>
      <c r="B5" s="83" t="s">
        <v>163</v>
      </c>
      <c r="C5" s="83" t="s">
        <v>164</v>
      </c>
      <c r="D5" s="83" t="s">
        <v>165</v>
      </c>
      <c r="E5" s="78" t="s">
        <v>166</v>
      </c>
      <c r="F5" s="79"/>
      <c r="G5" s="79"/>
      <c r="H5" s="79"/>
      <c r="I5" s="78" t="s">
        <v>167</v>
      </c>
      <c r="J5" s="79"/>
      <c r="K5" s="79"/>
      <c r="L5" s="79"/>
      <c r="M5" s="78" t="s">
        <v>168</v>
      </c>
      <c r="N5" s="79"/>
      <c r="O5" s="79"/>
      <c r="P5" s="79"/>
      <c r="Q5" s="86" t="s">
        <v>169</v>
      </c>
    </row>
    <row r="6" spans="1:17" ht="16.5" customHeight="1" x14ac:dyDescent="0.3">
      <c r="A6" s="81"/>
      <c r="B6" s="84"/>
      <c r="C6" s="84"/>
      <c r="D6" s="84"/>
      <c r="E6" s="83" t="s">
        <v>163</v>
      </c>
      <c r="F6" s="83" t="s">
        <v>170</v>
      </c>
      <c r="G6" s="83" t="s">
        <v>171</v>
      </c>
      <c r="H6" s="8" t="s">
        <v>172</v>
      </c>
      <c r="I6" s="83" t="s">
        <v>173</v>
      </c>
      <c r="J6" s="83" t="s">
        <v>170</v>
      </c>
      <c r="K6" s="83" t="s">
        <v>171</v>
      </c>
      <c r="L6" s="8" t="s">
        <v>172</v>
      </c>
      <c r="M6" s="83" t="s">
        <v>173</v>
      </c>
      <c r="N6" s="83" t="s">
        <v>170</v>
      </c>
      <c r="O6" s="83" t="s">
        <v>171</v>
      </c>
      <c r="P6" s="8" t="s">
        <v>172</v>
      </c>
      <c r="Q6" s="87"/>
    </row>
    <row r="7" spans="1:17" ht="16.5" customHeight="1" x14ac:dyDescent="0.3">
      <c r="A7" s="82"/>
      <c r="B7" s="85"/>
      <c r="C7" s="85"/>
      <c r="D7" s="85"/>
      <c r="E7" s="85"/>
      <c r="F7" s="85"/>
      <c r="G7" s="85"/>
      <c r="H7" s="9" t="s">
        <v>174</v>
      </c>
      <c r="I7" s="85"/>
      <c r="J7" s="85"/>
      <c r="K7" s="85"/>
      <c r="L7" s="9" t="s">
        <v>174</v>
      </c>
      <c r="M7" s="85"/>
      <c r="N7" s="85"/>
      <c r="O7" s="85"/>
      <c r="P7" s="9" t="s">
        <v>174</v>
      </c>
      <c r="Q7" s="9" t="s">
        <v>175</v>
      </c>
    </row>
    <row r="8" spans="1:17" ht="24" customHeight="1" x14ac:dyDescent="0.3">
      <c r="A8" s="10"/>
      <c r="B8" s="11" t="s">
        <v>157</v>
      </c>
      <c r="C8" s="12" t="s">
        <v>157</v>
      </c>
      <c r="D8" s="12" t="s">
        <v>157</v>
      </c>
      <c r="E8" s="12" t="s">
        <v>157</v>
      </c>
      <c r="F8" s="12" t="s">
        <v>157</v>
      </c>
      <c r="G8" s="12" t="s">
        <v>157</v>
      </c>
      <c r="H8" s="12" t="s">
        <v>157</v>
      </c>
      <c r="I8" s="12" t="s">
        <v>157</v>
      </c>
      <c r="J8" s="12" t="s">
        <v>157</v>
      </c>
      <c r="K8" s="12" t="s">
        <v>157</v>
      </c>
      <c r="L8" s="12" t="s">
        <v>157</v>
      </c>
      <c r="M8" s="12" t="s">
        <v>157</v>
      </c>
      <c r="N8" s="12" t="s">
        <v>157</v>
      </c>
      <c r="O8" s="12" t="s">
        <v>157</v>
      </c>
      <c r="P8" s="12" t="s">
        <v>157</v>
      </c>
      <c r="Q8" s="12" t="s">
        <v>157</v>
      </c>
    </row>
    <row r="9" spans="1:17" ht="24" customHeight="1" x14ac:dyDescent="0.3">
      <c r="A9" s="13" t="s">
        <v>176</v>
      </c>
      <c r="B9" s="14">
        <v>186650198</v>
      </c>
      <c r="C9" s="15">
        <v>183772719</v>
      </c>
      <c r="D9" s="15">
        <v>2877479</v>
      </c>
      <c r="E9" s="15">
        <v>509787562</v>
      </c>
      <c r="F9" s="15">
        <v>264595042</v>
      </c>
      <c r="G9" s="15">
        <v>245192520</v>
      </c>
      <c r="H9" s="16">
        <v>107.91</v>
      </c>
      <c r="I9" s="15">
        <v>496521734</v>
      </c>
      <c r="J9" s="15">
        <v>256004979</v>
      </c>
      <c r="K9" s="15">
        <v>240516755</v>
      </c>
      <c r="L9" s="16">
        <v>106.44</v>
      </c>
      <c r="M9" s="15">
        <v>13265828</v>
      </c>
      <c r="N9" s="15">
        <v>8590063</v>
      </c>
      <c r="O9" s="15">
        <v>4675765</v>
      </c>
      <c r="P9" s="16">
        <v>183.71</v>
      </c>
      <c r="Q9" s="16">
        <v>2.7</v>
      </c>
    </row>
    <row r="10" spans="1:17" ht="24" customHeight="1" x14ac:dyDescent="0.3">
      <c r="A10" s="13"/>
      <c r="B10" s="17"/>
      <c r="C10" s="18"/>
      <c r="D10" s="18"/>
      <c r="E10" s="18"/>
      <c r="F10" s="18"/>
      <c r="G10" s="18"/>
      <c r="H10" s="18"/>
      <c r="I10" s="18"/>
      <c r="J10" s="18"/>
      <c r="K10" s="18"/>
      <c r="L10" s="18"/>
      <c r="M10" s="18"/>
      <c r="N10" s="18"/>
      <c r="O10" s="18"/>
      <c r="P10" s="18"/>
      <c r="Q10" s="18"/>
    </row>
    <row r="11" spans="1:17" ht="24" customHeight="1" x14ac:dyDescent="0.3">
      <c r="A11" s="19" t="s">
        <v>177</v>
      </c>
      <c r="B11" s="20">
        <v>1102358</v>
      </c>
      <c r="C11" s="21">
        <v>1044136</v>
      </c>
      <c r="D11" s="21">
        <v>58222</v>
      </c>
      <c r="E11" s="21">
        <v>2726662</v>
      </c>
      <c r="F11" s="21">
        <v>1488424</v>
      </c>
      <c r="G11" s="21">
        <v>1238238</v>
      </c>
      <c r="H11" s="22">
        <v>120.21</v>
      </c>
      <c r="I11" s="21">
        <v>2528686</v>
      </c>
      <c r="J11" s="21">
        <v>1340135</v>
      </c>
      <c r="K11" s="21">
        <v>1188551</v>
      </c>
      <c r="L11" s="22">
        <v>112.75</v>
      </c>
      <c r="M11" s="21">
        <v>197976</v>
      </c>
      <c r="N11" s="21">
        <v>148289</v>
      </c>
      <c r="O11" s="21">
        <v>49687</v>
      </c>
      <c r="P11" s="22">
        <v>298.45</v>
      </c>
      <c r="Q11" s="22">
        <v>2.42</v>
      </c>
    </row>
    <row r="12" spans="1:17" ht="24" customHeight="1" x14ac:dyDescent="0.3">
      <c r="A12" s="19" t="s">
        <v>178</v>
      </c>
      <c r="B12" s="20">
        <v>796079</v>
      </c>
      <c r="C12" s="21">
        <v>769465</v>
      </c>
      <c r="D12" s="21">
        <v>26614</v>
      </c>
      <c r="E12" s="21">
        <v>2121569</v>
      </c>
      <c r="F12" s="21">
        <v>1098351</v>
      </c>
      <c r="G12" s="21">
        <v>1023218</v>
      </c>
      <c r="H12" s="22">
        <v>107.34</v>
      </c>
      <c r="I12" s="21">
        <v>2029728</v>
      </c>
      <c r="J12" s="21">
        <v>1043848</v>
      </c>
      <c r="K12" s="21">
        <v>985880</v>
      </c>
      <c r="L12" s="22">
        <v>105.88</v>
      </c>
      <c r="M12" s="21">
        <v>91841</v>
      </c>
      <c r="N12" s="21">
        <v>54503</v>
      </c>
      <c r="O12" s="21">
        <v>37338</v>
      </c>
      <c r="P12" s="22">
        <v>145.97</v>
      </c>
      <c r="Q12" s="22">
        <v>2.64</v>
      </c>
    </row>
    <row r="13" spans="1:17" ht="24" customHeight="1" x14ac:dyDescent="0.3">
      <c r="A13" s="19" t="s">
        <v>179</v>
      </c>
      <c r="B13" s="20">
        <v>10694409</v>
      </c>
      <c r="C13" s="21">
        <v>10653005</v>
      </c>
      <c r="D13" s="21">
        <v>41404</v>
      </c>
      <c r="E13" s="21">
        <v>29793749</v>
      </c>
      <c r="F13" s="21">
        <v>15207373</v>
      </c>
      <c r="G13" s="21">
        <v>14586376</v>
      </c>
      <c r="H13" s="22">
        <v>104.26</v>
      </c>
      <c r="I13" s="21">
        <v>29537879</v>
      </c>
      <c r="J13" s="21">
        <v>15051024</v>
      </c>
      <c r="K13" s="21">
        <v>14486855</v>
      </c>
      <c r="L13" s="22">
        <v>103.89</v>
      </c>
      <c r="M13" s="21">
        <v>255870</v>
      </c>
      <c r="N13" s="21">
        <v>156349</v>
      </c>
      <c r="O13" s="21">
        <v>99521</v>
      </c>
      <c r="P13" s="22">
        <v>157.1</v>
      </c>
      <c r="Q13" s="22">
        <v>2.77</v>
      </c>
    </row>
    <row r="14" spans="1:17" ht="24" customHeight="1" x14ac:dyDescent="0.3">
      <c r="A14" s="19" t="s">
        <v>180</v>
      </c>
      <c r="B14" s="20">
        <v>5233277</v>
      </c>
      <c r="C14" s="21">
        <v>5132207</v>
      </c>
      <c r="D14" s="21">
        <v>101070</v>
      </c>
      <c r="E14" s="21">
        <v>13084122</v>
      </c>
      <c r="F14" s="21">
        <v>6855573</v>
      </c>
      <c r="G14" s="21">
        <v>6228549</v>
      </c>
      <c r="H14" s="22">
        <v>110.07</v>
      </c>
      <c r="I14" s="21">
        <v>12599455</v>
      </c>
      <c r="J14" s="21">
        <v>6495304</v>
      </c>
      <c r="K14" s="21">
        <v>6104151</v>
      </c>
      <c r="L14" s="22">
        <v>106.41</v>
      </c>
      <c r="M14" s="21">
        <v>484667</v>
      </c>
      <c r="N14" s="21">
        <v>360269</v>
      </c>
      <c r="O14" s="21">
        <v>124398</v>
      </c>
      <c r="P14" s="22">
        <v>289.61</v>
      </c>
      <c r="Q14" s="22">
        <v>2.4500000000000002</v>
      </c>
    </row>
    <row r="15" spans="1:17" ht="24" customHeight="1" x14ac:dyDescent="0.3">
      <c r="A15" s="19" t="s">
        <v>181</v>
      </c>
      <c r="B15" s="20">
        <v>3340824</v>
      </c>
      <c r="C15" s="21">
        <v>3254705</v>
      </c>
      <c r="D15" s="21">
        <v>86119</v>
      </c>
      <c r="E15" s="21">
        <v>7821680</v>
      </c>
      <c r="F15" s="21">
        <v>4136772</v>
      </c>
      <c r="G15" s="21">
        <v>3684908</v>
      </c>
      <c r="H15" s="22">
        <v>112.26</v>
      </c>
      <c r="I15" s="21">
        <v>7531039</v>
      </c>
      <c r="J15" s="21">
        <v>3914917</v>
      </c>
      <c r="K15" s="21">
        <v>3616122</v>
      </c>
      <c r="L15" s="22">
        <v>108.26</v>
      </c>
      <c r="M15" s="21">
        <v>290641</v>
      </c>
      <c r="N15" s="21">
        <v>221855</v>
      </c>
      <c r="O15" s="21">
        <v>68786</v>
      </c>
      <c r="P15" s="22">
        <v>322.52999999999997</v>
      </c>
      <c r="Q15" s="22">
        <v>2.31</v>
      </c>
    </row>
    <row r="16" spans="1:17" ht="24" customHeight="1" x14ac:dyDescent="0.3">
      <c r="A16" s="19"/>
      <c r="B16" s="17"/>
      <c r="C16" s="18"/>
      <c r="D16" s="18"/>
      <c r="E16" s="18"/>
      <c r="F16" s="18"/>
      <c r="G16" s="18"/>
      <c r="H16" s="18"/>
      <c r="I16" s="18"/>
      <c r="J16" s="18"/>
      <c r="K16" s="18"/>
      <c r="L16" s="18"/>
      <c r="M16" s="18"/>
      <c r="N16" s="18"/>
      <c r="O16" s="18"/>
      <c r="P16" s="18"/>
      <c r="Q16" s="18"/>
    </row>
    <row r="17" spans="1:17" ht="24" customHeight="1" x14ac:dyDescent="0.3">
      <c r="A17" s="19" t="s">
        <v>182</v>
      </c>
      <c r="B17" s="20">
        <v>4693537</v>
      </c>
      <c r="C17" s="21">
        <v>4658168</v>
      </c>
      <c r="D17" s="21">
        <v>35369</v>
      </c>
      <c r="E17" s="21">
        <v>11865431</v>
      </c>
      <c r="F17" s="21">
        <v>6070813</v>
      </c>
      <c r="G17" s="21">
        <v>5794618</v>
      </c>
      <c r="H17" s="22">
        <v>104.77</v>
      </c>
      <c r="I17" s="21">
        <v>11675038</v>
      </c>
      <c r="J17" s="21">
        <v>5960606</v>
      </c>
      <c r="K17" s="21">
        <v>5714432</v>
      </c>
      <c r="L17" s="22">
        <v>104.31</v>
      </c>
      <c r="M17" s="21">
        <v>190393</v>
      </c>
      <c r="N17" s="21">
        <v>110207</v>
      </c>
      <c r="O17" s="21">
        <v>80186</v>
      </c>
      <c r="P17" s="22">
        <v>137.44</v>
      </c>
      <c r="Q17" s="22">
        <v>2.5099999999999998</v>
      </c>
    </row>
    <row r="18" spans="1:17" ht="24" customHeight="1" x14ac:dyDescent="0.3">
      <c r="A18" s="19" t="s">
        <v>183</v>
      </c>
      <c r="B18" s="20">
        <v>3581973</v>
      </c>
      <c r="C18" s="21">
        <v>3499221</v>
      </c>
      <c r="D18" s="21">
        <v>82752</v>
      </c>
      <c r="E18" s="21">
        <v>8994439</v>
      </c>
      <c r="F18" s="21">
        <v>4629137</v>
      </c>
      <c r="G18" s="21">
        <v>4365302</v>
      </c>
      <c r="H18" s="22">
        <v>106.04</v>
      </c>
      <c r="I18" s="21">
        <v>8677736</v>
      </c>
      <c r="J18" s="21">
        <v>4461808</v>
      </c>
      <c r="K18" s="21">
        <v>4215928</v>
      </c>
      <c r="L18" s="22">
        <v>105.83</v>
      </c>
      <c r="M18" s="21">
        <v>316703</v>
      </c>
      <c r="N18" s="21">
        <v>167329</v>
      </c>
      <c r="O18" s="21">
        <v>149374</v>
      </c>
      <c r="P18" s="22">
        <v>112.02</v>
      </c>
      <c r="Q18" s="22">
        <v>2.48</v>
      </c>
    </row>
    <row r="19" spans="1:17" ht="24" customHeight="1" x14ac:dyDescent="0.3">
      <c r="A19" s="19" t="s">
        <v>184</v>
      </c>
      <c r="B19" s="20">
        <v>4596736</v>
      </c>
      <c r="C19" s="21">
        <v>4537619</v>
      </c>
      <c r="D19" s="21">
        <v>59117</v>
      </c>
      <c r="E19" s="21">
        <v>10952394</v>
      </c>
      <c r="F19" s="21">
        <v>5640170</v>
      </c>
      <c r="G19" s="21">
        <v>5312224</v>
      </c>
      <c r="H19" s="22">
        <v>106.17</v>
      </c>
      <c r="I19" s="21">
        <v>10688162</v>
      </c>
      <c r="J19" s="21">
        <v>5488317</v>
      </c>
      <c r="K19" s="21">
        <v>5199845</v>
      </c>
      <c r="L19" s="22">
        <v>105.55</v>
      </c>
      <c r="M19" s="21">
        <v>264232</v>
      </c>
      <c r="N19" s="21">
        <v>151853</v>
      </c>
      <c r="O19" s="21">
        <v>112379</v>
      </c>
      <c r="P19" s="22">
        <v>135.13</v>
      </c>
      <c r="Q19" s="22">
        <v>2.36</v>
      </c>
    </row>
    <row r="20" spans="1:17" ht="24" customHeight="1" x14ac:dyDescent="0.3">
      <c r="A20" s="19"/>
      <c r="B20" s="17"/>
      <c r="C20" s="18"/>
      <c r="D20" s="18"/>
      <c r="E20" s="18"/>
      <c r="F20" s="18"/>
      <c r="G20" s="18"/>
      <c r="H20" s="18"/>
      <c r="I20" s="18"/>
      <c r="J20" s="18"/>
      <c r="K20" s="18"/>
      <c r="L20" s="18"/>
      <c r="M20" s="18"/>
      <c r="N20" s="18"/>
      <c r="O20" s="18"/>
      <c r="P20" s="18"/>
      <c r="Q20" s="18"/>
    </row>
    <row r="21" spans="1:17" ht="24" customHeight="1" x14ac:dyDescent="0.3">
      <c r="A21" s="19" t="s">
        <v>185</v>
      </c>
      <c r="B21" s="20">
        <v>1300154</v>
      </c>
      <c r="C21" s="21">
        <v>1214985</v>
      </c>
      <c r="D21" s="21">
        <v>85169</v>
      </c>
      <c r="E21" s="21">
        <v>2661515</v>
      </c>
      <c r="F21" s="21">
        <v>1508990</v>
      </c>
      <c r="G21" s="21">
        <v>1152525</v>
      </c>
      <c r="H21" s="22">
        <v>130.93</v>
      </c>
      <c r="I21" s="21">
        <v>2389246</v>
      </c>
      <c r="J21" s="21">
        <v>1303990</v>
      </c>
      <c r="K21" s="21">
        <v>1085256</v>
      </c>
      <c r="L21" s="22">
        <v>120.16</v>
      </c>
      <c r="M21" s="21">
        <v>272269</v>
      </c>
      <c r="N21" s="21">
        <v>205000</v>
      </c>
      <c r="O21" s="21">
        <v>67269</v>
      </c>
      <c r="P21" s="22">
        <v>304.75</v>
      </c>
      <c r="Q21" s="22">
        <v>1.97</v>
      </c>
    </row>
    <row r="22" spans="1:17" ht="24" customHeight="1" x14ac:dyDescent="0.3">
      <c r="A22" s="19" t="s">
        <v>186</v>
      </c>
      <c r="B22" s="20">
        <v>8791054</v>
      </c>
      <c r="C22" s="21">
        <v>8573093</v>
      </c>
      <c r="D22" s="21">
        <v>217961</v>
      </c>
      <c r="E22" s="21">
        <v>22505633</v>
      </c>
      <c r="F22" s="21">
        <v>11510786</v>
      </c>
      <c r="G22" s="21">
        <v>10994847</v>
      </c>
      <c r="H22" s="22">
        <v>104.69</v>
      </c>
      <c r="I22" s="21">
        <v>21710263</v>
      </c>
      <c r="J22" s="21">
        <v>10988283</v>
      </c>
      <c r="K22" s="21">
        <v>10721980</v>
      </c>
      <c r="L22" s="22">
        <v>102.48</v>
      </c>
      <c r="M22" s="21">
        <v>795370</v>
      </c>
      <c r="N22" s="21">
        <v>522503</v>
      </c>
      <c r="O22" s="21">
        <v>272867</v>
      </c>
      <c r="P22" s="22">
        <v>191.49</v>
      </c>
      <c r="Q22" s="22">
        <v>2.5299999999999998</v>
      </c>
    </row>
    <row r="23" spans="1:17" ht="24" customHeight="1" x14ac:dyDescent="0.3">
      <c r="A23" s="19" t="s">
        <v>187</v>
      </c>
      <c r="B23" s="20">
        <v>7515927</v>
      </c>
      <c r="C23" s="21">
        <v>7304591</v>
      </c>
      <c r="D23" s="21">
        <v>211336</v>
      </c>
      <c r="E23" s="21">
        <v>17969123</v>
      </c>
      <c r="F23" s="21">
        <v>9445605</v>
      </c>
      <c r="G23" s="21">
        <v>8523518</v>
      </c>
      <c r="H23" s="22">
        <v>110.82</v>
      </c>
      <c r="I23" s="21">
        <v>17284669</v>
      </c>
      <c r="J23" s="21">
        <v>8970944</v>
      </c>
      <c r="K23" s="21">
        <v>8313725</v>
      </c>
      <c r="L23" s="22">
        <v>107.91</v>
      </c>
      <c r="M23" s="21">
        <v>684454</v>
      </c>
      <c r="N23" s="21">
        <v>474661</v>
      </c>
      <c r="O23" s="21">
        <v>209793</v>
      </c>
      <c r="P23" s="22">
        <v>226.25</v>
      </c>
      <c r="Q23" s="22">
        <v>2.37</v>
      </c>
    </row>
    <row r="24" spans="1:17" ht="24" customHeight="1" x14ac:dyDescent="0.3">
      <c r="A24" s="19" t="s">
        <v>188</v>
      </c>
      <c r="B24" s="20">
        <v>9774721</v>
      </c>
      <c r="C24" s="21">
        <v>9698592</v>
      </c>
      <c r="D24" s="21">
        <v>76129</v>
      </c>
      <c r="E24" s="21">
        <v>25432068</v>
      </c>
      <c r="F24" s="21">
        <v>13208668</v>
      </c>
      <c r="G24" s="21">
        <v>12223400</v>
      </c>
      <c r="H24" s="22">
        <v>108.06</v>
      </c>
      <c r="I24" s="21">
        <v>25071533</v>
      </c>
      <c r="J24" s="21">
        <v>12967192</v>
      </c>
      <c r="K24" s="21">
        <v>12104341</v>
      </c>
      <c r="L24" s="22">
        <v>107.13</v>
      </c>
      <c r="M24" s="21">
        <v>360535</v>
      </c>
      <c r="N24" s="21">
        <v>241476</v>
      </c>
      <c r="O24" s="21">
        <v>119059</v>
      </c>
      <c r="P24" s="22">
        <v>202.82</v>
      </c>
      <c r="Q24" s="22">
        <v>2.59</v>
      </c>
    </row>
    <row r="25" spans="1:17" ht="24" customHeight="1" x14ac:dyDescent="0.3">
      <c r="A25" s="19" t="s">
        <v>189</v>
      </c>
      <c r="B25" s="20">
        <v>4765772</v>
      </c>
      <c r="C25" s="21">
        <v>4643405</v>
      </c>
      <c r="D25" s="21">
        <v>122367</v>
      </c>
      <c r="E25" s="21">
        <v>12982839</v>
      </c>
      <c r="F25" s="21">
        <v>6827964</v>
      </c>
      <c r="G25" s="21">
        <v>6154875</v>
      </c>
      <c r="H25" s="22">
        <v>110.94</v>
      </c>
      <c r="I25" s="21">
        <v>12547034</v>
      </c>
      <c r="J25" s="21">
        <v>6531062</v>
      </c>
      <c r="K25" s="21">
        <v>6015972</v>
      </c>
      <c r="L25" s="22">
        <v>108.56</v>
      </c>
      <c r="M25" s="21">
        <v>435805</v>
      </c>
      <c r="N25" s="21">
        <v>296902</v>
      </c>
      <c r="O25" s="21">
        <v>138903</v>
      </c>
      <c r="P25" s="22">
        <v>213.75</v>
      </c>
      <c r="Q25" s="22">
        <v>2.7</v>
      </c>
    </row>
    <row r="26" spans="1:17" ht="24" customHeight="1" x14ac:dyDescent="0.3">
      <c r="A26" s="19" t="s">
        <v>190</v>
      </c>
      <c r="B26" s="20">
        <v>6092205</v>
      </c>
      <c r="C26" s="21">
        <v>6014794</v>
      </c>
      <c r="D26" s="21">
        <v>77411</v>
      </c>
      <c r="E26" s="21">
        <v>17878024</v>
      </c>
      <c r="F26" s="21">
        <v>9366260</v>
      </c>
      <c r="G26" s="21">
        <v>8511764</v>
      </c>
      <c r="H26" s="22">
        <v>110.04</v>
      </c>
      <c r="I26" s="21">
        <v>17435888</v>
      </c>
      <c r="J26" s="21">
        <v>9091723</v>
      </c>
      <c r="K26" s="21">
        <v>8344165</v>
      </c>
      <c r="L26" s="22">
        <v>108.96</v>
      </c>
      <c r="M26" s="21">
        <v>442136</v>
      </c>
      <c r="N26" s="21">
        <v>274537</v>
      </c>
      <c r="O26" s="21">
        <v>167599</v>
      </c>
      <c r="P26" s="22">
        <v>163.81</v>
      </c>
      <c r="Q26" s="22">
        <v>2.9</v>
      </c>
    </row>
    <row r="27" spans="1:17" ht="24" customHeight="1" x14ac:dyDescent="0.3">
      <c r="A27" s="19" t="s">
        <v>191</v>
      </c>
      <c r="B27" s="20">
        <v>14268466</v>
      </c>
      <c r="C27" s="21">
        <v>14175425</v>
      </c>
      <c r="D27" s="21">
        <v>93041</v>
      </c>
      <c r="E27" s="21">
        <v>37513199</v>
      </c>
      <c r="F27" s="21">
        <v>19083645</v>
      </c>
      <c r="G27" s="21">
        <v>18429554</v>
      </c>
      <c r="H27" s="22">
        <v>103.55</v>
      </c>
      <c r="I27" s="21">
        <v>37135658</v>
      </c>
      <c r="J27" s="21">
        <v>18840777</v>
      </c>
      <c r="K27" s="21">
        <v>18294881</v>
      </c>
      <c r="L27" s="22">
        <v>102.98</v>
      </c>
      <c r="M27" s="21">
        <v>377541</v>
      </c>
      <c r="N27" s="21">
        <v>242868</v>
      </c>
      <c r="O27" s="21">
        <v>134673</v>
      </c>
      <c r="P27" s="22">
        <v>180.34</v>
      </c>
      <c r="Q27" s="22">
        <v>2.62</v>
      </c>
    </row>
    <row r="28" spans="1:17" ht="24" customHeight="1" x14ac:dyDescent="0.3">
      <c r="A28" s="19"/>
      <c r="B28" s="17"/>
      <c r="C28" s="18"/>
      <c r="D28" s="18"/>
      <c r="E28" s="18"/>
      <c r="F28" s="18"/>
      <c r="G28" s="18"/>
      <c r="H28" s="18"/>
      <c r="I28" s="18"/>
      <c r="J28" s="18"/>
      <c r="K28" s="18"/>
      <c r="L28" s="18"/>
      <c r="M28" s="18"/>
      <c r="N28" s="18"/>
      <c r="O28" s="18"/>
      <c r="P28" s="18"/>
      <c r="Q28" s="18"/>
    </row>
    <row r="29" spans="1:17" ht="24" customHeight="1" x14ac:dyDescent="0.3">
      <c r="A29" s="19" t="s">
        <v>192</v>
      </c>
      <c r="B29" s="20">
        <v>15427689</v>
      </c>
      <c r="C29" s="21">
        <v>15299921</v>
      </c>
      <c r="D29" s="21">
        <v>127768</v>
      </c>
      <c r="E29" s="21">
        <v>44286965</v>
      </c>
      <c r="F29" s="21">
        <v>22202937</v>
      </c>
      <c r="G29" s="21">
        <v>22084028</v>
      </c>
      <c r="H29" s="22">
        <v>100.54</v>
      </c>
      <c r="I29" s="21">
        <v>43480925</v>
      </c>
      <c r="J29" s="21">
        <v>21730973</v>
      </c>
      <c r="K29" s="21">
        <v>21749952</v>
      </c>
      <c r="L29" s="22">
        <v>99.91</v>
      </c>
      <c r="M29" s="21">
        <v>806040</v>
      </c>
      <c r="N29" s="21">
        <v>471964</v>
      </c>
      <c r="O29" s="21">
        <v>334076</v>
      </c>
      <c r="P29" s="22">
        <v>141.27000000000001</v>
      </c>
      <c r="Q29" s="22">
        <v>2.84</v>
      </c>
    </row>
    <row r="30" spans="1:17" ht="24" customHeight="1" x14ac:dyDescent="0.3">
      <c r="A30" s="19" t="s">
        <v>193</v>
      </c>
      <c r="B30" s="20">
        <v>7892458</v>
      </c>
      <c r="C30" s="21">
        <v>7783924</v>
      </c>
      <c r="D30" s="21">
        <v>108534</v>
      </c>
      <c r="E30" s="21">
        <v>21432183</v>
      </c>
      <c r="F30" s="21">
        <v>11290985</v>
      </c>
      <c r="G30" s="21">
        <v>10141198</v>
      </c>
      <c r="H30" s="22">
        <v>111.34</v>
      </c>
      <c r="I30" s="21">
        <v>20852669</v>
      </c>
      <c r="J30" s="21">
        <v>10914088</v>
      </c>
      <c r="K30" s="21">
        <v>9938581</v>
      </c>
      <c r="L30" s="22">
        <v>109.82</v>
      </c>
      <c r="M30" s="21">
        <v>579514</v>
      </c>
      <c r="N30" s="21">
        <v>376897</v>
      </c>
      <c r="O30" s="21">
        <v>202617</v>
      </c>
      <c r="P30" s="22">
        <v>186.01</v>
      </c>
      <c r="Q30" s="22">
        <v>2.68</v>
      </c>
    </row>
    <row r="31" spans="1:17" ht="24" customHeight="1" x14ac:dyDescent="0.3">
      <c r="A31" s="19" t="s">
        <v>194</v>
      </c>
      <c r="B31" s="20">
        <v>10125251</v>
      </c>
      <c r="C31" s="21">
        <v>10062535</v>
      </c>
      <c r="D31" s="21">
        <v>62716</v>
      </c>
      <c r="E31" s="21">
        <v>27398688</v>
      </c>
      <c r="F31" s="21">
        <v>14281054</v>
      </c>
      <c r="G31" s="21">
        <v>13117634</v>
      </c>
      <c r="H31" s="22">
        <v>108.87</v>
      </c>
      <c r="I31" s="21">
        <v>27023358</v>
      </c>
      <c r="J31" s="21">
        <v>14066165</v>
      </c>
      <c r="K31" s="21">
        <v>12957193</v>
      </c>
      <c r="L31" s="22">
        <v>108.56</v>
      </c>
      <c r="M31" s="21">
        <v>375330</v>
      </c>
      <c r="N31" s="21">
        <v>214889</v>
      </c>
      <c r="O31" s="21">
        <v>160441</v>
      </c>
      <c r="P31" s="22">
        <v>133.94</v>
      </c>
      <c r="Q31" s="22">
        <v>2.69</v>
      </c>
    </row>
    <row r="32" spans="1:17" ht="24" customHeight="1" x14ac:dyDescent="0.3">
      <c r="A32" s="19" t="s">
        <v>195</v>
      </c>
      <c r="B32" s="20">
        <v>10340668</v>
      </c>
      <c r="C32" s="21">
        <v>9990796</v>
      </c>
      <c r="D32" s="21">
        <v>349872</v>
      </c>
      <c r="E32" s="21">
        <v>32576438</v>
      </c>
      <c r="F32" s="21">
        <v>17163861</v>
      </c>
      <c r="G32" s="21">
        <v>15412577</v>
      </c>
      <c r="H32" s="22">
        <v>111.36</v>
      </c>
      <c r="I32" s="21">
        <v>31135332</v>
      </c>
      <c r="J32" s="21">
        <v>16253539</v>
      </c>
      <c r="K32" s="21">
        <v>14881793</v>
      </c>
      <c r="L32" s="22">
        <v>109.22</v>
      </c>
      <c r="M32" s="21">
        <v>1441106</v>
      </c>
      <c r="N32" s="21">
        <v>910322</v>
      </c>
      <c r="O32" s="21">
        <v>530784</v>
      </c>
      <c r="P32" s="22">
        <v>171.51</v>
      </c>
      <c r="Q32" s="22">
        <v>3.12</v>
      </c>
    </row>
    <row r="33" spans="1:17" ht="24" customHeight="1" x14ac:dyDescent="0.3">
      <c r="A33" s="19" t="s">
        <v>196</v>
      </c>
      <c r="B33" s="20">
        <v>7828136</v>
      </c>
      <c r="C33" s="21">
        <v>7759960</v>
      </c>
      <c r="D33" s="21">
        <v>68176</v>
      </c>
      <c r="E33" s="21">
        <v>22955848</v>
      </c>
      <c r="F33" s="21">
        <v>12119132</v>
      </c>
      <c r="G33" s="21">
        <v>10836716</v>
      </c>
      <c r="H33" s="22">
        <v>111.83</v>
      </c>
      <c r="I33" s="21">
        <v>22558978</v>
      </c>
      <c r="J33" s="21">
        <v>11878593</v>
      </c>
      <c r="K33" s="21">
        <v>10680385</v>
      </c>
      <c r="L33" s="22">
        <v>111.22</v>
      </c>
      <c r="M33" s="21">
        <v>396870</v>
      </c>
      <c r="N33" s="21">
        <v>240539</v>
      </c>
      <c r="O33" s="21">
        <v>156331</v>
      </c>
      <c r="P33" s="22">
        <v>153.87</v>
      </c>
      <c r="Q33" s="22">
        <v>2.91</v>
      </c>
    </row>
    <row r="34" spans="1:17" ht="24" customHeight="1" x14ac:dyDescent="0.3">
      <c r="A34" s="19" t="s">
        <v>197</v>
      </c>
      <c r="B34" s="20">
        <v>1208978</v>
      </c>
      <c r="C34" s="21">
        <v>1168205</v>
      </c>
      <c r="D34" s="21">
        <v>40773</v>
      </c>
      <c r="E34" s="21">
        <v>4005251</v>
      </c>
      <c r="F34" s="21">
        <v>2155432</v>
      </c>
      <c r="G34" s="21">
        <v>1849819</v>
      </c>
      <c r="H34" s="22">
        <v>116.52</v>
      </c>
      <c r="I34" s="21">
        <v>3806524</v>
      </c>
      <c r="J34" s="21">
        <v>2036904</v>
      </c>
      <c r="K34" s="21">
        <v>1769620</v>
      </c>
      <c r="L34" s="22">
        <v>115.1</v>
      </c>
      <c r="M34" s="21">
        <v>198727</v>
      </c>
      <c r="N34" s="21">
        <v>118528</v>
      </c>
      <c r="O34" s="21">
        <v>80199</v>
      </c>
      <c r="P34" s="22">
        <v>147.79</v>
      </c>
      <c r="Q34" s="22">
        <v>3.26</v>
      </c>
    </row>
    <row r="35" spans="1:17" ht="24" customHeight="1" x14ac:dyDescent="0.3">
      <c r="A35" s="19"/>
      <c r="B35" s="17"/>
      <c r="C35" s="18"/>
      <c r="D35" s="18"/>
      <c r="E35" s="18"/>
      <c r="F35" s="18"/>
      <c r="G35" s="18"/>
      <c r="H35" s="18"/>
      <c r="I35" s="18"/>
      <c r="J35" s="18"/>
      <c r="K35" s="18"/>
      <c r="L35" s="18"/>
      <c r="M35" s="18"/>
      <c r="N35" s="18"/>
      <c r="O35" s="18"/>
      <c r="P35" s="18"/>
      <c r="Q35" s="18"/>
    </row>
    <row r="36" spans="1:17" ht="24" customHeight="1" x14ac:dyDescent="0.3">
      <c r="A36" s="19" t="s">
        <v>198</v>
      </c>
      <c r="B36" s="20">
        <v>4284300</v>
      </c>
      <c r="C36" s="21">
        <v>4230794</v>
      </c>
      <c r="D36" s="21">
        <v>53506</v>
      </c>
      <c r="E36" s="21">
        <v>9790131</v>
      </c>
      <c r="F36" s="21">
        <v>5169776</v>
      </c>
      <c r="G36" s="21">
        <v>4620355</v>
      </c>
      <c r="H36" s="22">
        <v>111.89</v>
      </c>
      <c r="I36" s="21">
        <v>9549646</v>
      </c>
      <c r="J36" s="21">
        <v>5005391</v>
      </c>
      <c r="K36" s="21">
        <v>4544255</v>
      </c>
      <c r="L36" s="22">
        <v>110.15</v>
      </c>
      <c r="M36" s="21">
        <v>240485</v>
      </c>
      <c r="N36" s="21">
        <v>164385</v>
      </c>
      <c r="O36" s="21">
        <v>76100</v>
      </c>
      <c r="P36" s="22">
        <v>216.01</v>
      </c>
      <c r="Q36" s="22">
        <v>2.2599999999999998</v>
      </c>
    </row>
    <row r="37" spans="1:17" ht="24" customHeight="1" x14ac:dyDescent="0.3">
      <c r="A37" s="19" t="s">
        <v>199</v>
      </c>
      <c r="B37" s="20">
        <v>14241286</v>
      </c>
      <c r="C37" s="21">
        <v>14035411</v>
      </c>
      <c r="D37" s="21">
        <v>205875</v>
      </c>
      <c r="E37" s="21">
        <v>36208954</v>
      </c>
      <c r="F37" s="21">
        <v>18870936</v>
      </c>
      <c r="G37" s="21">
        <v>17338018</v>
      </c>
      <c r="H37" s="22">
        <v>108.84</v>
      </c>
      <c r="I37" s="21">
        <v>35161429</v>
      </c>
      <c r="J37" s="21">
        <v>18227410</v>
      </c>
      <c r="K37" s="21">
        <v>16934019</v>
      </c>
      <c r="L37" s="22">
        <v>107.64</v>
      </c>
      <c r="M37" s="21">
        <v>1047525</v>
      </c>
      <c r="N37" s="21">
        <v>643526</v>
      </c>
      <c r="O37" s="21">
        <v>403999</v>
      </c>
      <c r="P37" s="22">
        <v>159.29</v>
      </c>
      <c r="Q37" s="22">
        <v>2.5099999999999998</v>
      </c>
    </row>
    <row r="38" spans="1:17" ht="24" customHeight="1" x14ac:dyDescent="0.3">
      <c r="A38" s="19" t="s">
        <v>200</v>
      </c>
      <c r="B38" s="20">
        <v>6312291</v>
      </c>
      <c r="C38" s="21">
        <v>6217272</v>
      </c>
      <c r="D38" s="21">
        <v>95019</v>
      </c>
      <c r="E38" s="21">
        <v>18066202</v>
      </c>
      <c r="F38" s="21">
        <v>9397708</v>
      </c>
      <c r="G38" s="21">
        <v>8668494</v>
      </c>
      <c r="H38" s="22">
        <v>108.41</v>
      </c>
      <c r="I38" s="21">
        <v>17549964</v>
      </c>
      <c r="J38" s="21">
        <v>9087293</v>
      </c>
      <c r="K38" s="21">
        <v>8462671</v>
      </c>
      <c r="L38" s="22">
        <v>107.38</v>
      </c>
      <c r="M38" s="21">
        <v>516238</v>
      </c>
      <c r="N38" s="21">
        <v>310415</v>
      </c>
      <c r="O38" s="21">
        <v>205823</v>
      </c>
      <c r="P38" s="22">
        <v>150.82</v>
      </c>
      <c r="Q38" s="22">
        <v>2.82</v>
      </c>
    </row>
    <row r="39" spans="1:17" ht="24" customHeight="1" x14ac:dyDescent="0.3">
      <c r="A39" s="19" t="s">
        <v>201</v>
      </c>
      <c r="B39" s="20">
        <v>7341822</v>
      </c>
      <c r="C39" s="21">
        <v>7256994</v>
      </c>
      <c r="D39" s="21">
        <v>84828</v>
      </c>
      <c r="E39" s="21">
        <v>23580713</v>
      </c>
      <c r="F39" s="21">
        <v>12432456</v>
      </c>
      <c r="G39" s="21">
        <v>11148257</v>
      </c>
      <c r="H39" s="22">
        <v>111.52</v>
      </c>
      <c r="I39" s="21">
        <v>23065202</v>
      </c>
      <c r="J39" s="21">
        <v>12076153</v>
      </c>
      <c r="K39" s="21">
        <v>10989049</v>
      </c>
      <c r="L39" s="22">
        <v>109.89</v>
      </c>
      <c r="M39" s="21">
        <v>515511</v>
      </c>
      <c r="N39" s="21">
        <v>356303</v>
      </c>
      <c r="O39" s="21">
        <v>159208</v>
      </c>
      <c r="P39" s="22">
        <v>223.8</v>
      </c>
      <c r="Q39" s="22">
        <v>3.18</v>
      </c>
    </row>
    <row r="40" spans="1:17" ht="24" customHeight="1" x14ac:dyDescent="0.3">
      <c r="A40" s="19" t="s">
        <v>202</v>
      </c>
      <c r="B40" s="20">
        <v>574805</v>
      </c>
      <c r="C40" s="21">
        <v>559454</v>
      </c>
      <c r="D40" s="21">
        <v>15351</v>
      </c>
      <c r="E40" s="21">
        <v>2344657</v>
      </c>
      <c r="F40" s="21">
        <v>1216478</v>
      </c>
      <c r="G40" s="21">
        <v>1128179</v>
      </c>
      <c r="H40" s="22">
        <v>107.83</v>
      </c>
      <c r="I40" s="21">
        <v>2251803</v>
      </c>
      <c r="J40" s="21">
        <v>1152636</v>
      </c>
      <c r="K40" s="21">
        <v>1099167</v>
      </c>
      <c r="L40" s="22">
        <v>104.86</v>
      </c>
      <c r="M40" s="21">
        <v>92854</v>
      </c>
      <c r="N40" s="21">
        <v>63842</v>
      </c>
      <c r="O40" s="21">
        <v>29012</v>
      </c>
      <c r="P40" s="22">
        <v>220.05</v>
      </c>
      <c r="Q40" s="22">
        <v>4.03</v>
      </c>
    </row>
    <row r="41" spans="1:17" ht="24" customHeight="1" x14ac:dyDescent="0.3">
      <c r="A41" s="19"/>
      <c r="B41" s="17"/>
      <c r="C41" s="18"/>
      <c r="D41" s="18"/>
      <c r="E41" s="18"/>
      <c r="F41" s="18"/>
      <c r="G41" s="18"/>
      <c r="H41" s="18"/>
      <c r="I41" s="18"/>
      <c r="J41" s="18"/>
      <c r="K41" s="18"/>
      <c r="L41" s="18"/>
      <c r="M41" s="18"/>
      <c r="N41" s="18"/>
      <c r="O41" s="18"/>
      <c r="P41" s="18"/>
      <c r="Q41" s="18"/>
    </row>
    <row r="42" spans="1:17" ht="24" customHeight="1" x14ac:dyDescent="0.3">
      <c r="A42" s="19" t="s">
        <v>203</v>
      </c>
      <c r="B42" s="20">
        <v>5474257</v>
      </c>
      <c r="C42" s="21">
        <v>5366930</v>
      </c>
      <c r="D42" s="21">
        <v>107327</v>
      </c>
      <c r="E42" s="21">
        <v>14759269</v>
      </c>
      <c r="F42" s="21">
        <v>7679000</v>
      </c>
      <c r="G42" s="21">
        <v>7080269</v>
      </c>
      <c r="H42" s="22">
        <v>108.46</v>
      </c>
      <c r="I42" s="21">
        <v>14204978</v>
      </c>
      <c r="J42" s="21">
        <v>7324481</v>
      </c>
      <c r="K42" s="21">
        <v>6880497</v>
      </c>
      <c r="L42" s="22">
        <v>106.45</v>
      </c>
      <c r="M42" s="21">
        <v>554291</v>
      </c>
      <c r="N42" s="21">
        <v>354519</v>
      </c>
      <c r="O42" s="21">
        <v>199772</v>
      </c>
      <c r="P42" s="22">
        <v>177.46</v>
      </c>
      <c r="Q42" s="22">
        <v>2.65</v>
      </c>
    </row>
    <row r="43" spans="1:17" ht="24" customHeight="1" x14ac:dyDescent="0.3">
      <c r="A43" s="19" t="s">
        <v>204</v>
      </c>
      <c r="B43" s="20">
        <v>3996427</v>
      </c>
      <c r="C43" s="21">
        <v>3945795</v>
      </c>
      <c r="D43" s="21">
        <v>50632</v>
      </c>
      <c r="E43" s="21">
        <v>11952499</v>
      </c>
      <c r="F43" s="21">
        <v>6146432</v>
      </c>
      <c r="G43" s="21">
        <v>5806067</v>
      </c>
      <c r="H43" s="22">
        <v>105.86</v>
      </c>
      <c r="I43" s="21">
        <v>11658512</v>
      </c>
      <c r="J43" s="21">
        <v>5949826</v>
      </c>
      <c r="K43" s="21">
        <v>5708686</v>
      </c>
      <c r="L43" s="22">
        <v>104.22</v>
      </c>
      <c r="M43" s="21">
        <v>293987</v>
      </c>
      <c r="N43" s="21">
        <v>196606</v>
      </c>
      <c r="O43" s="21">
        <v>97381</v>
      </c>
      <c r="P43" s="22">
        <v>201.89</v>
      </c>
      <c r="Q43" s="22">
        <v>2.95</v>
      </c>
    </row>
    <row r="44" spans="1:17" ht="24" customHeight="1" x14ac:dyDescent="0.3">
      <c r="A44" s="19" t="s">
        <v>205</v>
      </c>
      <c r="B44" s="20">
        <v>726244</v>
      </c>
      <c r="C44" s="21">
        <v>716133</v>
      </c>
      <c r="D44" s="21">
        <v>10111</v>
      </c>
      <c r="E44" s="21">
        <v>2364594</v>
      </c>
      <c r="F44" s="21">
        <v>1223114</v>
      </c>
      <c r="G44" s="21">
        <v>1141480</v>
      </c>
      <c r="H44" s="22">
        <v>107.15</v>
      </c>
      <c r="I44" s="21">
        <v>2322180</v>
      </c>
      <c r="J44" s="21">
        <v>1192519</v>
      </c>
      <c r="K44" s="21">
        <v>1129661</v>
      </c>
      <c r="L44" s="22">
        <v>105.56</v>
      </c>
      <c r="M44" s="21">
        <v>42414</v>
      </c>
      <c r="N44" s="21">
        <v>30595</v>
      </c>
      <c r="O44" s="21">
        <v>11819</v>
      </c>
      <c r="P44" s="22">
        <v>258.86</v>
      </c>
      <c r="Q44" s="22">
        <v>3.24</v>
      </c>
    </row>
    <row r="45" spans="1:17" ht="24" customHeight="1" x14ac:dyDescent="0.3">
      <c r="A45" s="19" t="s">
        <v>206</v>
      </c>
      <c r="B45" s="20">
        <v>894047</v>
      </c>
      <c r="C45" s="21">
        <v>869893</v>
      </c>
      <c r="D45" s="21">
        <v>24154</v>
      </c>
      <c r="E45" s="21">
        <v>2524000</v>
      </c>
      <c r="F45" s="21">
        <v>1323169</v>
      </c>
      <c r="G45" s="21">
        <v>1200831</v>
      </c>
      <c r="H45" s="22">
        <v>110.19</v>
      </c>
      <c r="I45" s="21">
        <v>2426781</v>
      </c>
      <c r="J45" s="21">
        <v>1254243</v>
      </c>
      <c r="K45" s="21">
        <v>1172538</v>
      </c>
      <c r="L45" s="22">
        <v>106.97</v>
      </c>
      <c r="M45" s="21">
        <v>97219</v>
      </c>
      <c r="N45" s="21">
        <v>68926</v>
      </c>
      <c r="O45" s="21">
        <v>28293</v>
      </c>
      <c r="P45" s="22">
        <v>243.62</v>
      </c>
      <c r="Q45" s="22">
        <v>2.79</v>
      </c>
    </row>
    <row r="46" spans="1:17" ht="24" customHeight="1" x14ac:dyDescent="0.3">
      <c r="A46" s="19" t="s">
        <v>207</v>
      </c>
      <c r="B46" s="20">
        <v>3434047</v>
      </c>
      <c r="C46" s="21">
        <v>3335291</v>
      </c>
      <c r="D46" s="21">
        <v>98756</v>
      </c>
      <c r="E46" s="21">
        <v>11238723</v>
      </c>
      <c r="F46" s="21">
        <v>5844041</v>
      </c>
      <c r="G46" s="21">
        <v>5394682</v>
      </c>
      <c r="H46" s="22">
        <v>108.33</v>
      </c>
      <c r="I46" s="21">
        <v>10631439</v>
      </c>
      <c r="J46" s="21">
        <v>5404835</v>
      </c>
      <c r="K46" s="21">
        <v>5226604</v>
      </c>
      <c r="L46" s="22">
        <v>103.41</v>
      </c>
      <c r="M46" s="21">
        <v>607284</v>
      </c>
      <c r="N46" s="21">
        <v>439206</v>
      </c>
      <c r="O46" s="21">
        <v>168078</v>
      </c>
      <c r="P46" s="22">
        <v>261.31</v>
      </c>
      <c r="Q46" s="22">
        <v>3.19</v>
      </c>
    </row>
    <row r="47" spans="1:17" ht="24" customHeight="1" x14ac:dyDescent="0.3">
      <c r="A47" s="23"/>
      <c r="B47" s="24"/>
      <c r="C47" s="25"/>
      <c r="D47" s="25"/>
      <c r="E47" s="25"/>
      <c r="F47" s="25"/>
      <c r="G47" s="25"/>
      <c r="H47" s="25"/>
      <c r="I47" s="25"/>
      <c r="J47" s="25"/>
      <c r="K47" s="25"/>
      <c r="L47" s="25"/>
      <c r="M47" s="25"/>
      <c r="N47" s="25"/>
      <c r="O47" s="25"/>
      <c r="P47" s="25"/>
      <c r="Q47" s="25"/>
    </row>
    <row r="48" spans="1:17" s="2" customFormat="1" ht="24" customHeight="1" x14ac:dyDescent="0.3">
      <c r="B48" s="26"/>
      <c r="C48" s="26"/>
      <c r="D48" s="26"/>
      <c r="E48" s="26"/>
      <c r="F48" s="26"/>
      <c r="G48" s="26"/>
      <c r="H48" s="26"/>
      <c r="I48" s="26"/>
      <c r="J48" s="26"/>
      <c r="K48" s="26"/>
      <c r="L48" s="26"/>
      <c r="M48" s="26"/>
      <c r="N48" s="26"/>
      <c r="O48" s="26"/>
      <c r="P48" s="26"/>
      <c r="Q48" s="26"/>
    </row>
  </sheetData>
  <mergeCells count="21">
    <mergeCell ref="K6:K7"/>
    <mergeCell ref="M6:M7"/>
    <mergeCell ref="N6:N7"/>
    <mergeCell ref="O6:O7"/>
    <mergeCell ref="Q5:Q6"/>
    <mergeCell ref="A1:H1"/>
    <mergeCell ref="I1:Q1"/>
    <mergeCell ref="B4:D4"/>
    <mergeCell ref="I4:L4"/>
    <mergeCell ref="E5:H5"/>
    <mergeCell ref="I5:L5"/>
    <mergeCell ref="M5:P5"/>
    <mergeCell ref="A4:A7"/>
    <mergeCell ref="B5:B7"/>
    <mergeCell ref="C5:C7"/>
    <mergeCell ref="D5:D7"/>
    <mergeCell ref="E6:E7"/>
    <mergeCell ref="F6:F7"/>
    <mergeCell ref="G6:G7"/>
    <mergeCell ref="I6:I7"/>
    <mergeCell ref="J6:J7"/>
  </mergeCells>
  <phoneticPr fontId="18"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K2"/>
  <sheetViews>
    <sheetView topLeftCell="A34" workbookViewId="0">
      <selection sqref="A1:XFD1048576"/>
    </sheetView>
  </sheetViews>
  <sheetFormatPr defaultColWidth="8.9296875" defaultRowHeight="13.5" x14ac:dyDescent="0.3"/>
  <sheetData>
    <row r="2" spans="11:11" x14ac:dyDescent="0.3">
      <c r="K2" t="s">
        <v>210</v>
      </c>
    </row>
  </sheetData>
  <phoneticPr fontId="18"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4"/>
  <sheetViews>
    <sheetView zoomScale="85" zoomScaleNormal="85" workbookViewId="0">
      <selection activeCell="E28" sqref="E28"/>
    </sheetView>
  </sheetViews>
  <sheetFormatPr defaultColWidth="9" defaultRowHeight="13.5" x14ac:dyDescent="0.3"/>
  <cols>
    <col min="5" max="6" width="9.46484375" customWidth="1"/>
    <col min="8" max="12" width="11" customWidth="1"/>
  </cols>
  <sheetData>
    <row r="1" spans="1:52" x14ac:dyDescent="0.3">
      <c r="B1">
        <v>2017</v>
      </c>
      <c r="C1">
        <v>2018</v>
      </c>
      <c r="D1">
        <v>2019</v>
      </c>
      <c r="E1">
        <v>2020</v>
      </c>
      <c r="F1">
        <v>2021</v>
      </c>
      <c r="H1">
        <v>2017</v>
      </c>
      <c r="I1">
        <v>2018</v>
      </c>
      <c r="J1">
        <v>2019</v>
      </c>
      <c r="K1">
        <v>2020</v>
      </c>
      <c r="L1">
        <v>2021</v>
      </c>
      <c r="N1" s="66" t="s">
        <v>0</v>
      </c>
      <c r="O1" s="67"/>
      <c r="P1" s="67"/>
      <c r="Q1" s="68"/>
      <c r="R1" s="49"/>
      <c r="S1" s="69" t="s">
        <v>1</v>
      </c>
      <c r="T1" s="70"/>
      <c r="U1" s="70"/>
      <c r="V1" s="70"/>
      <c r="X1" s="71" t="s">
        <v>2</v>
      </c>
      <c r="Y1" s="71"/>
      <c r="Z1" s="71"/>
      <c r="AA1" s="71"/>
      <c r="AC1" s="65" t="s">
        <v>3</v>
      </c>
      <c r="AD1" s="65"/>
      <c r="AE1" s="65"/>
      <c r="AF1" s="65"/>
      <c r="AH1" s="65" t="s">
        <v>4</v>
      </c>
      <c r="AI1" s="65"/>
      <c r="AJ1" s="65"/>
      <c r="AK1" s="65"/>
      <c r="AM1" s="65" t="s">
        <v>5</v>
      </c>
      <c r="AN1" s="65"/>
      <c r="AO1" s="65"/>
      <c r="AP1" s="65"/>
      <c r="AR1" s="65" t="s">
        <v>6</v>
      </c>
      <c r="AS1" s="65"/>
      <c r="AT1" s="65"/>
      <c r="AU1" s="65"/>
      <c r="AW1" s="65" t="s">
        <v>7</v>
      </c>
      <c r="AX1" s="65"/>
      <c r="AY1" s="65"/>
      <c r="AZ1" s="65"/>
    </row>
    <row r="2" spans="1:52" x14ac:dyDescent="0.3">
      <c r="B2" t="s">
        <v>8</v>
      </c>
      <c r="C2" t="s">
        <v>8</v>
      </c>
      <c r="D2" t="s">
        <v>8</v>
      </c>
      <c r="E2" t="s">
        <v>8</v>
      </c>
      <c r="F2" t="s">
        <v>8</v>
      </c>
      <c r="H2" t="s">
        <v>9</v>
      </c>
      <c r="I2" t="s">
        <v>9</v>
      </c>
      <c r="J2" t="s">
        <v>9</v>
      </c>
      <c r="K2" t="s">
        <v>9</v>
      </c>
      <c r="L2" t="s">
        <v>9</v>
      </c>
      <c r="N2" s="45" t="s">
        <v>10</v>
      </c>
      <c r="O2" s="45" t="s">
        <v>11</v>
      </c>
      <c r="P2" s="45" t="s">
        <v>12</v>
      </c>
      <c r="Q2" s="45" t="s">
        <v>13</v>
      </c>
      <c r="S2" s="45" t="s">
        <v>10</v>
      </c>
      <c r="T2" s="45" t="s">
        <v>11</v>
      </c>
      <c r="U2" s="45" t="s">
        <v>12</v>
      </c>
      <c r="V2" s="45" t="s">
        <v>13</v>
      </c>
      <c r="X2" s="45" t="s">
        <v>10</v>
      </c>
      <c r="Y2" s="45" t="s">
        <v>11</v>
      </c>
      <c r="Z2" s="45" t="s">
        <v>12</v>
      </c>
      <c r="AA2" s="45" t="s">
        <v>13</v>
      </c>
      <c r="AC2" s="45" t="s">
        <v>10</v>
      </c>
      <c r="AD2" s="45" t="s">
        <v>11</v>
      </c>
      <c r="AE2" s="45" t="s">
        <v>12</v>
      </c>
      <c r="AF2" s="45" t="s">
        <v>13</v>
      </c>
      <c r="AH2" s="45" t="s">
        <v>10</v>
      </c>
      <c r="AI2" s="45" t="s">
        <v>11</v>
      </c>
      <c r="AJ2" s="45" t="s">
        <v>12</v>
      </c>
      <c r="AK2" s="45" t="s">
        <v>13</v>
      </c>
      <c r="AM2" s="45" t="s">
        <v>10</v>
      </c>
      <c r="AN2" s="45" t="s">
        <v>11</v>
      </c>
      <c r="AO2" s="45" t="s">
        <v>12</v>
      </c>
      <c r="AP2" s="45" t="s">
        <v>13</v>
      </c>
      <c r="AR2" s="45" t="s">
        <v>10</v>
      </c>
      <c r="AS2" s="45" t="s">
        <v>11</v>
      </c>
      <c r="AT2" s="45" t="s">
        <v>12</v>
      </c>
      <c r="AU2" s="45" t="s">
        <v>13</v>
      </c>
      <c r="AW2" s="45" t="s">
        <v>10</v>
      </c>
      <c r="AX2" s="45" t="s">
        <v>11</v>
      </c>
      <c r="AY2" s="45" t="s">
        <v>12</v>
      </c>
      <c r="AZ2" s="45" t="s">
        <v>13</v>
      </c>
    </row>
    <row r="3" spans="1:52" x14ac:dyDescent="0.3">
      <c r="A3" t="s">
        <v>14</v>
      </c>
      <c r="B3">
        <v>9384</v>
      </c>
      <c r="C3">
        <v>12406</v>
      </c>
      <c r="D3">
        <v>14167</v>
      </c>
      <c r="E3">
        <v>17287.87</v>
      </c>
      <c r="F3">
        <v>19847.939999999999</v>
      </c>
      <c r="H3">
        <v>3658</v>
      </c>
      <c r="I3">
        <v>5027</v>
      </c>
      <c r="J3">
        <v>6263</v>
      </c>
      <c r="K3">
        <v>7822.9</v>
      </c>
      <c r="L3">
        <v>10750.8</v>
      </c>
      <c r="N3" s="46">
        <v>154</v>
      </c>
      <c r="O3" s="46">
        <v>388</v>
      </c>
      <c r="P3" s="46">
        <v>538</v>
      </c>
      <c r="Q3" s="46">
        <v>679</v>
      </c>
      <c r="S3" s="50">
        <v>1178</v>
      </c>
      <c r="T3" s="50">
        <v>1769</v>
      </c>
      <c r="U3" s="50">
        <v>2240</v>
      </c>
      <c r="V3" s="50">
        <v>2611</v>
      </c>
      <c r="X3" s="51">
        <v>10277</v>
      </c>
      <c r="Y3" s="51">
        <v>12885</v>
      </c>
      <c r="Z3" s="51">
        <v>14709</v>
      </c>
      <c r="AA3" s="51">
        <v>18134</v>
      </c>
      <c r="AC3" s="50">
        <v>1029</v>
      </c>
      <c r="AD3" s="50">
        <v>1412</v>
      </c>
      <c r="AE3" s="51">
        <v>1738</v>
      </c>
      <c r="AF3" s="51">
        <v>1982</v>
      </c>
      <c r="AH3" s="51">
        <v>1205</v>
      </c>
      <c r="AI3" s="51">
        <v>1230</v>
      </c>
      <c r="AJ3" s="51">
        <v>1281</v>
      </c>
      <c r="AK3" s="55">
        <v>1291</v>
      </c>
      <c r="AM3" s="56">
        <f t="shared" ref="AM3:AP3" si="0">AC3*10000/X3</f>
        <v>1001.2649605916123</v>
      </c>
      <c r="AN3" s="56">
        <f t="shared" si="0"/>
        <v>1095.847885137757</v>
      </c>
      <c r="AO3" s="56">
        <f t="shared" si="0"/>
        <v>1181.5895030253587</v>
      </c>
      <c r="AP3" s="56">
        <f t="shared" si="0"/>
        <v>1092.9745229954781</v>
      </c>
      <c r="AR3" s="56">
        <f t="shared" ref="AR3:AR11" si="1">(S3-N3)*10000/B3</f>
        <v>1091.2190963341859</v>
      </c>
      <c r="AS3" s="56">
        <f t="shared" ref="AS3:AS24" si="2">(T3-O3)*10000/C3</f>
        <v>1113.1710462679348</v>
      </c>
      <c r="AT3" s="56">
        <f t="shared" ref="AT3:AT24" si="3">(U3-P3)*10000/D3</f>
        <v>1201.3834968588974</v>
      </c>
      <c r="AU3" s="56">
        <f t="shared" ref="AU3:AU34" si="4">(V3-Q3)*10000/E3</f>
        <v>1117.5465803479551</v>
      </c>
      <c r="AW3" s="56">
        <f t="shared" ref="AW3:AZ3" si="5">N3*10000/H3</f>
        <v>420.99507927829416</v>
      </c>
      <c r="AX3" s="56">
        <f t="shared" si="5"/>
        <v>771.83210662422914</v>
      </c>
      <c r="AY3" s="56">
        <f t="shared" si="5"/>
        <v>859.01325243493534</v>
      </c>
      <c r="AZ3" s="56">
        <f t="shared" si="5"/>
        <v>867.96456557031286</v>
      </c>
    </row>
    <row r="4" spans="1:52" x14ac:dyDescent="0.3">
      <c r="A4" t="s">
        <v>15</v>
      </c>
      <c r="B4">
        <v>3</v>
      </c>
      <c r="C4">
        <v>5</v>
      </c>
      <c r="D4">
        <v>5</v>
      </c>
      <c r="E4">
        <v>5.0999999999999996</v>
      </c>
      <c r="F4">
        <v>5.0999999999999996</v>
      </c>
      <c r="H4">
        <v>22</v>
      </c>
      <c r="I4">
        <v>35</v>
      </c>
      <c r="J4">
        <v>46</v>
      </c>
      <c r="K4">
        <v>56.4</v>
      </c>
      <c r="L4">
        <v>75</v>
      </c>
      <c r="N4" s="46">
        <v>1</v>
      </c>
      <c r="O4" s="46">
        <v>2</v>
      </c>
      <c r="P4" s="46">
        <v>4</v>
      </c>
      <c r="Q4" s="46">
        <v>5</v>
      </c>
      <c r="S4" s="50">
        <v>2</v>
      </c>
      <c r="T4" s="50">
        <v>3</v>
      </c>
      <c r="U4" s="50">
        <v>5</v>
      </c>
      <c r="V4" s="50">
        <v>6</v>
      </c>
      <c r="X4" s="51">
        <v>5</v>
      </c>
      <c r="Y4" s="51">
        <v>8</v>
      </c>
      <c r="Z4" s="51">
        <v>8</v>
      </c>
      <c r="AA4" s="51">
        <v>8</v>
      </c>
      <c r="AC4" s="50">
        <v>1</v>
      </c>
      <c r="AD4" s="50">
        <v>0.8</v>
      </c>
      <c r="AE4" s="51">
        <v>1</v>
      </c>
      <c r="AF4" s="51">
        <v>1</v>
      </c>
      <c r="AH4" s="51">
        <v>1551</v>
      </c>
      <c r="AI4" s="51">
        <v>1261</v>
      </c>
      <c r="AJ4" s="51">
        <v>1242</v>
      </c>
      <c r="AK4" s="55">
        <v>1323</v>
      </c>
      <c r="AM4" s="56"/>
      <c r="AN4" s="56">
        <f t="shared" ref="AN4:AP4" si="6">AD4*10000/Y4</f>
        <v>1000</v>
      </c>
      <c r="AO4" s="56">
        <f t="shared" si="6"/>
        <v>1250</v>
      </c>
      <c r="AP4" s="56">
        <f t="shared" si="6"/>
        <v>1250</v>
      </c>
      <c r="AR4" s="56"/>
      <c r="AS4" s="56"/>
      <c r="AT4" s="56"/>
      <c r="AU4" s="56"/>
      <c r="AW4" s="56">
        <f t="shared" ref="AW4:AZ4" si="7">N4*10000/H4</f>
        <v>454.54545454545456</v>
      </c>
      <c r="AX4" s="56">
        <f t="shared" si="7"/>
        <v>571.42857142857144</v>
      </c>
      <c r="AY4" s="56">
        <f t="shared" si="7"/>
        <v>869.56521739130437</v>
      </c>
      <c r="AZ4" s="56">
        <f t="shared" si="7"/>
        <v>886.52482269503548</v>
      </c>
    </row>
    <row r="5" spans="1:52" x14ac:dyDescent="0.3">
      <c r="A5" t="s">
        <v>16</v>
      </c>
      <c r="B5">
        <v>53</v>
      </c>
      <c r="C5">
        <v>97</v>
      </c>
      <c r="D5">
        <v>104</v>
      </c>
      <c r="E5">
        <v>118.84</v>
      </c>
      <c r="F5">
        <v>118.85</v>
      </c>
      <c r="H5">
        <v>15</v>
      </c>
      <c r="I5">
        <v>31</v>
      </c>
      <c r="J5">
        <v>38</v>
      </c>
      <c r="K5">
        <v>44.7</v>
      </c>
      <c r="L5">
        <v>58.9</v>
      </c>
      <c r="N5" s="46">
        <v>1</v>
      </c>
      <c r="O5" s="46">
        <v>2</v>
      </c>
      <c r="P5" s="46">
        <v>3</v>
      </c>
      <c r="Q5" s="46">
        <v>4</v>
      </c>
      <c r="S5" s="50">
        <v>6.2</v>
      </c>
      <c r="T5" s="50">
        <v>8</v>
      </c>
      <c r="U5" s="52">
        <v>15</v>
      </c>
      <c r="V5" s="50">
        <v>19</v>
      </c>
      <c r="X5" s="51">
        <v>55</v>
      </c>
      <c r="Y5" s="51">
        <v>108</v>
      </c>
      <c r="Z5" s="51">
        <v>119</v>
      </c>
      <c r="AA5" s="51">
        <v>134</v>
      </c>
      <c r="AC5" s="50">
        <v>6</v>
      </c>
      <c r="AD5" s="50">
        <v>7</v>
      </c>
      <c r="AE5" s="51">
        <v>13</v>
      </c>
      <c r="AF5" s="51">
        <v>16</v>
      </c>
      <c r="AH5" s="51">
        <v>1027</v>
      </c>
      <c r="AI5" s="51">
        <v>864</v>
      </c>
      <c r="AJ5" s="51">
        <v>1265</v>
      </c>
      <c r="AK5" s="55">
        <v>1144</v>
      </c>
      <c r="AM5" s="56">
        <f t="shared" ref="AM5:AP5" si="8">AC5*10000/X5</f>
        <v>1090.909090909091</v>
      </c>
      <c r="AN5" s="56">
        <f t="shared" si="8"/>
        <v>648.14814814814815</v>
      </c>
      <c r="AO5" s="56">
        <f t="shared" si="8"/>
        <v>1092.4369747899159</v>
      </c>
      <c r="AP5" s="56">
        <f t="shared" si="8"/>
        <v>1194.0298507462687</v>
      </c>
      <c r="AR5" s="56">
        <f t="shared" si="1"/>
        <v>981.13207547169816</v>
      </c>
      <c r="AS5" s="56">
        <f t="shared" si="2"/>
        <v>618.5567010309278</v>
      </c>
      <c r="AT5" s="56">
        <f t="shared" si="3"/>
        <v>1153.8461538461538</v>
      </c>
      <c r="AU5" s="56">
        <f t="shared" si="4"/>
        <v>1262.2012790306294</v>
      </c>
      <c r="AW5" s="56">
        <f t="shared" ref="AW5:AZ5" si="9">N5*10000/H5</f>
        <v>666.66666666666663</v>
      </c>
      <c r="AX5" s="56">
        <f t="shared" si="9"/>
        <v>645.16129032258061</v>
      </c>
      <c r="AY5" s="56">
        <f t="shared" si="9"/>
        <v>789.47368421052636</v>
      </c>
      <c r="AZ5" s="56">
        <f t="shared" si="9"/>
        <v>894.8545861297539</v>
      </c>
    </row>
    <row r="6" spans="1:52" x14ac:dyDescent="0.3">
      <c r="A6" t="s">
        <v>17</v>
      </c>
      <c r="B6">
        <v>517</v>
      </c>
      <c r="C6">
        <v>856</v>
      </c>
      <c r="D6">
        <v>962</v>
      </c>
      <c r="E6">
        <v>1445.52</v>
      </c>
      <c r="F6">
        <v>1658.84</v>
      </c>
      <c r="H6">
        <v>351</v>
      </c>
      <c r="I6">
        <v>378</v>
      </c>
      <c r="J6">
        <v>512</v>
      </c>
      <c r="K6">
        <v>745.8</v>
      </c>
      <c r="L6">
        <v>1262.5</v>
      </c>
      <c r="N6" s="46">
        <v>11</v>
      </c>
      <c r="O6" s="46">
        <v>32</v>
      </c>
      <c r="P6" s="46">
        <v>53</v>
      </c>
      <c r="Q6" s="46">
        <v>70</v>
      </c>
      <c r="S6" s="50">
        <v>77</v>
      </c>
      <c r="T6" s="50">
        <v>126</v>
      </c>
      <c r="U6" s="50">
        <v>176</v>
      </c>
      <c r="V6" s="50">
        <v>211</v>
      </c>
      <c r="X6" s="51">
        <v>662</v>
      </c>
      <c r="Y6" s="51">
        <v>859</v>
      </c>
      <c r="Z6" s="51">
        <v>965</v>
      </c>
      <c r="AA6" s="51">
        <v>1447</v>
      </c>
      <c r="AC6" s="50">
        <v>67</v>
      </c>
      <c r="AD6" s="50">
        <v>95</v>
      </c>
      <c r="AE6" s="51">
        <v>124</v>
      </c>
      <c r="AF6" s="51">
        <v>141</v>
      </c>
      <c r="AH6" s="51">
        <v>1303</v>
      </c>
      <c r="AI6" s="51">
        <v>1275</v>
      </c>
      <c r="AJ6" s="51">
        <v>1336</v>
      </c>
      <c r="AK6" s="55">
        <v>1379</v>
      </c>
      <c r="AM6" s="56">
        <f t="shared" ref="AM6:AP6" si="10">AC6*10000/X6</f>
        <v>1012.0845921450151</v>
      </c>
      <c r="AN6" s="56">
        <f t="shared" si="10"/>
        <v>1105.9371362048894</v>
      </c>
      <c r="AO6" s="56">
        <f t="shared" si="10"/>
        <v>1284.9740932642487</v>
      </c>
      <c r="AP6" s="56">
        <f t="shared" si="10"/>
        <v>974.42985487214924</v>
      </c>
      <c r="AR6" s="56">
        <f t="shared" si="1"/>
        <v>1276.5957446808511</v>
      </c>
      <c r="AS6" s="56">
        <f t="shared" si="2"/>
        <v>1098.1308411214952</v>
      </c>
      <c r="AT6" s="56">
        <f t="shared" si="3"/>
        <v>1278.5862785862787</v>
      </c>
      <c r="AU6" s="56">
        <f t="shared" si="4"/>
        <v>975.42752781006141</v>
      </c>
      <c r="AW6" s="56">
        <f t="shared" ref="AW6:AZ6" si="11">N6*10000/H6</f>
        <v>313.39031339031339</v>
      </c>
      <c r="AX6" s="56">
        <f t="shared" si="11"/>
        <v>846.56084656084658</v>
      </c>
      <c r="AY6" s="56">
        <f t="shared" si="11"/>
        <v>1035.15625</v>
      </c>
      <c r="AZ6" s="56">
        <f t="shared" si="11"/>
        <v>938.58943416465547</v>
      </c>
    </row>
    <row r="7" spans="1:52" x14ac:dyDescent="0.3">
      <c r="A7" t="s">
        <v>18</v>
      </c>
      <c r="B7">
        <v>530</v>
      </c>
      <c r="C7">
        <v>681</v>
      </c>
      <c r="D7">
        <v>857</v>
      </c>
      <c r="E7">
        <v>1028.32</v>
      </c>
      <c r="F7">
        <v>1101.8399999999999</v>
      </c>
      <c r="H7">
        <v>60</v>
      </c>
      <c r="I7">
        <v>183</v>
      </c>
      <c r="J7">
        <v>231</v>
      </c>
      <c r="K7">
        <v>280.2</v>
      </c>
      <c r="L7">
        <v>355.9</v>
      </c>
      <c r="N7" s="46">
        <v>5</v>
      </c>
      <c r="O7" s="46">
        <v>14</v>
      </c>
      <c r="P7" s="46">
        <v>25</v>
      </c>
      <c r="Q7" s="46">
        <v>31</v>
      </c>
      <c r="S7" s="50">
        <v>56</v>
      </c>
      <c r="T7" s="50">
        <v>94</v>
      </c>
      <c r="U7" s="50">
        <v>128</v>
      </c>
      <c r="V7" s="50">
        <v>159</v>
      </c>
      <c r="X7" s="51">
        <v>534</v>
      </c>
      <c r="Y7" s="51">
        <v>686</v>
      </c>
      <c r="Z7" s="51">
        <v>862</v>
      </c>
      <c r="AA7" s="51">
        <v>1033</v>
      </c>
      <c r="AC7" s="50">
        <v>51</v>
      </c>
      <c r="AD7" s="50">
        <v>80</v>
      </c>
      <c r="AE7" s="51">
        <v>103</v>
      </c>
      <c r="AF7" s="51">
        <v>129</v>
      </c>
      <c r="AH7" s="51">
        <v>1374</v>
      </c>
      <c r="AI7" s="51">
        <v>1265</v>
      </c>
      <c r="AJ7" s="51">
        <v>1277</v>
      </c>
      <c r="AK7" s="55">
        <v>1307</v>
      </c>
      <c r="AM7" s="56">
        <f t="shared" ref="AM7:AP7" si="12">AC7*10000/X7</f>
        <v>955.05617977528095</v>
      </c>
      <c r="AN7" s="56">
        <f t="shared" si="12"/>
        <v>1166.1807580174927</v>
      </c>
      <c r="AO7" s="56">
        <f t="shared" si="12"/>
        <v>1194.8955916473317</v>
      </c>
      <c r="AP7" s="56">
        <f t="shared" si="12"/>
        <v>1248.7899322362052</v>
      </c>
      <c r="AR7" s="56">
        <f t="shared" si="1"/>
        <v>962.2641509433962</v>
      </c>
      <c r="AS7" s="56">
        <f t="shared" si="2"/>
        <v>1174.7430249632894</v>
      </c>
      <c r="AT7" s="56">
        <f t="shared" si="3"/>
        <v>1201.8669778296382</v>
      </c>
      <c r="AU7" s="56">
        <f t="shared" si="4"/>
        <v>1244.7487163528863</v>
      </c>
      <c r="AW7" s="56">
        <f t="shared" ref="AW7:AZ7" si="13">N7*10000/H7</f>
        <v>833.33333333333337</v>
      </c>
      <c r="AX7" s="56">
        <f t="shared" si="13"/>
        <v>765.0273224043716</v>
      </c>
      <c r="AY7" s="56">
        <f t="shared" si="13"/>
        <v>1082.2510822510822</v>
      </c>
      <c r="AZ7" s="56">
        <f t="shared" si="13"/>
        <v>1106.3526052819416</v>
      </c>
    </row>
    <row r="8" spans="1:52" x14ac:dyDescent="0.3">
      <c r="A8" t="s">
        <v>19</v>
      </c>
      <c r="B8">
        <v>741</v>
      </c>
      <c r="C8">
        <v>933</v>
      </c>
      <c r="D8">
        <v>1001</v>
      </c>
      <c r="E8">
        <v>1138</v>
      </c>
      <c r="F8">
        <v>1299.5</v>
      </c>
      <c r="H8">
        <v>2</v>
      </c>
      <c r="I8">
        <v>13</v>
      </c>
      <c r="J8">
        <v>80</v>
      </c>
      <c r="K8">
        <v>90.1</v>
      </c>
      <c r="L8">
        <v>102.5</v>
      </c>
      <c r="N8" s="46">
        <v>0.3</v>
      </c>
      <c r="O8" s="46">
        <v>1</v>
      </c>
      <c r="P8" s="46">
        <v>3</v>
      </c>
      <c r="Q8" s="46">
        <v>13</v>
      </c>
      <c r="S8" s="50">
        <v>113</v>
      </c>
      <c r="T8" s="50">
        <v>130</v>
      </c>
      <c r="U8" s="50">
        <v>163</v>
      </c>
      <c r="V8" s="50">
        <v>188</v>
      </c>
      <c r="X8" s="51">
        <v>740</v>
      </c>
      <c r="Y8" s="51">
        <v>933</v>
      </c>
      <c r="Z8" s="51">
        <v>962</v>
      </c>
      <c r="AA8" s="51">
        <v>1176</v>
      </c>
      <c r="AC8" s="50">
        <v>112</v>
      </c>
      <c r="AD8" s="50">
        <v>129</v>
      </c>
      <c r="AE8" s="51">
        <v>160</v>
      </c>
      <c r="AF8" s="51">
        <v>180</v>
      </c>
      <c r="AH8" s="51">
        <v>1524</v>
      </c>
      <c r="AI8" s="51">
        <v>1632</v>
      </c>
      <c r="AJ8" s="51">
        <v>1654</v>
      </c>
      <c r="AK8" s="55">
        <v>1663</v>
      </c>
      <c r="AM8" s="56">
        <f t="shared" ref="AM8:AP8" si="14">AC8*10000/X8</f>
        <v>1513.5135135135135</v>
      </c>
      <c r="AN8" s="56">
        <f t="shared" si="14"/>
        <v>1382.636655948553</v>
      </c>
      <c r="AO8" s="56">
        <f t="shared" si="14"/>
        <v>1663.2016632016632</v>
      </c>
      <c r="AP8" s="56">
        <f t="shared" si="14"/>
        <v>1530.6122448979593</v>
      </c>
      <c r="AR8" s="56">
        <f t="shared" si="1"/>
        <v>1520.9176788124157</v>
      </c>
      <c r="AS8" s="56">
        <f t="shared" si="2"/>
        <v>1382.636655948553</v>
      </c>
      <c r="AT8" s="56">
        <f t="shared" si="3"/>
        <v>1598.4015984015984</v>
      </c>
      <c r="AU8" s="56">
        <f t="shared" si="4"/>
        <v>1537.7855887521969</v>
      </c>
      <c r="AW8" s="56">
        <f t="shared" ref="AW8:AZ8" si="15">N8*10000/H8</f>
        <v>1500</v>
      </c>
      <c r="AX8" s="56">
        <f t="shared" si="15"/>
        <v>769.23076923076928</v>
      </c>
      <c r="AY8" s="56">
        <f t="shared" si="15"/>
        <v>375</v>
      </c>
      <c r="AZ8" s="56">
        <f t="shared" si="15"/>
        <v>1442.8412874583796</v>
      </c>
    </row>
    <row r="9" spans="1:52" x14ac:dyDescent="0.3">
      <c r="A9" t="s">
        <v>20</v>
      </c>
      <c r="B9">
        <v>185</v>
      </c>
      <c r="C9">
        <v>219</v>
      </c>
      <c r="D9">
        <v>246</v>
      </c>
      <c r="E9">
        <v>281.89</v>
      </c>
      <c r="F9">
        <v>317.5</v>
      </c>
      <c r="H9">
        <v>38</v>
      </c>
      <c r="I9">
        <v>83</v>
      </c>
      <c r="J9">
        <v>97</v>
      </c>
      <c r="K9">
        <v>117.9</v>
      </c>
      <c r="L9">
        <v>160</v>
      </c>
      <c r="N9" s="46">
        <v>3</v>
      </c>
      <c r="O9" s="46">
        <v>7</v>
      </c>
      <c r="P9" s="46">
        <v>10</v>
      </c>
      <c r="Q9" s="46">
        <v>12</v>
      </c>
      <c r="S9" s="50">
        <v>12</v>
      </c>
      <c r="T9" s="50">
        <v>32</v>
      </c>
      <c r="U9" s="50">
        <v>42</v>
      </c>
      <c r="V9" s="50">
        <v>51</v>
      </c>
      <c r="X9" s="51">
        <v>200</v>
      </c>
      <c r="Y9" s="51">
        <v>248</v>
      </c>
      <c r="Z9" s="51">
        <v>276</v>
      </c>
      <c r="AA9" s="51">
        <v>313</v>
      </c>
      <c r="AC9" s="50">
        <v>10</v>
      </c>
      <c r="AD9" s="50">
        <v>27</v>
      </c>
      <c r="AE9" s="51">
        <v>35</v>
      </c>
      <c r="AF9" s="51">
        <v>43</v>
      </c>
      <c r="AH9" s="51">
        <v>1072</v>
      </c>
      <c r="AI9" s="51">
        <v>1235</v>
      </c>
      <c r="AJ9" s="51">
        <v>1453</v>
      </c>
      <c r="AK9" s="55">
        <v>1396</v>
      </c>
      <c r="AM9" s="56">
        <f t="shared" ref="AM9:AP9" si="16">AC9*10000/X9</f>
        <v>500</v>
      </c>
      <c r="AN9" s="56">
        <f t="shared" si="16"/>
        <v>1088.7096774193549</v>
      </c>
      <c r="AO9" s="56">
        <f t="shared" si="16"/>
        <v>1268.1159420289855</v>
      </c>
      <c r="AP9" s="56">
        <f t="shared" si="16"/>
        <v>1373.8019169329073</v>
      </c>
      <c r="AR9" s="56">
        <f t="shared" si="1"/>
        <v>486.48648648648651</v>
      </c>
      <c r="AS9" s="56">
        <f t="shared" si="2"/>
        <v>1141.552511415525</v>
      </c>
      <c r="AT9" s="56">
        <f t="shared" si="3"/>
        <v>1300.8130081300812</v>
      </c>
      <c r="AU9" s="56">
        <f t="shared" si="4"/>
        <v>1383.5183936996702</v>
      </c>
      <c r="AW9" s="56">
        <f t="shared" ref="AW9:AZ9" si="17">N9*10000/H9</f>
        <v>789.47368421052636</v>
      </c>
      <c r="AX9" s="56">
        <f t="shared" si="17"/>
        <v>843.37349397590367</v>
      </c>
      <c r="AY9" s="56">
        <f t="shared" si="17"/>
        <v>1030.9278350515465</v>
      </c>
      <c r="AZ9" s="56">
        <f t="shared" si="17"/>
        <v>1017.8117048346055</v>
      </c>
    </row>
    <row r="10" spans="1:52" x14ac:dyDescent="0.3">
      <c r="A10" t="s">
        <v>21</v>
      </c>
      <c r="B10">
        <v>107</v>
      </c>
      <c r="C10">
        <v>203</v>
      </c>
      <c r="D10">
        <v>205</v>
      </c>
      <c r="E10">
        <v>260.91000000000003</v>
      </c>
      <c r="F10">
        <v>265.79000000000002</v>
      </c>
      <c r="H10">
        <v>52</v>
      </c>
      <c r="I10">
        <v>62</v>
      </c>
      <c r="J10">
        <v>69</v>
      </c>
      <c r="K10">
        <v>76</v>
      </c>
      <c r="L10">
        <v>80.099999999999994</v>
      </c>
      <c r="N10" s="46">
        <v>2</v>
      </c>
      <c r="O10" s="46">
        <v>7</v>
      </c>
      <c r="P10" s="46">
        <v>9</v>
      </c>
      <c r="Q10" s="46">
        <v>9</v>
      </c>
      <c r="S10" s="50">
        <v>13</v>
      </c>
      <c r="T10" s="50">
        <v>24</v>
      </c>
      <c r="U10" s="50">
        <v>40</v>
      </c>
      <c r="V10" s="50">
        <v>45</v>
      </c>
      <c r="X10" s="51">
        <v>130</v>
      </c>
      <c r="Y10" s="51">
        <v>226</v>
      </c>
      <c r="Z10" s="51">
        <v>228</v>
      </c>
      <c r="AA10" s="51">
        <v>285</v>
      </c>
      <c r="AC10" s="50">
        <v>12</v>
      </c>
      <c r="AD10" s="50">
        <v>20</v>
      </c>
      <c r="AE10" s="51">
        <v>34</v>
      </c>
      <c r="AF10" s="51">
        <v>39</v>
      </c>
      <c r="AH10" s="51">
        <v>1251</v>
      </c>
      <c r="AI10" s="51">
        <v>1332</v>
      </c>
      <c r="AJ10" s="51">
        <v>1531</v>
      </c>
      <c r="AK10" s="55">
        <v>1504</v>
      </c>
      <c r="AM10" s="56">
        <f t="shared" ref="AM10:AP10" si="18">AC10*10000/X10</f>
        <v>923.07692307692309</v>
      </c>
      <c r="AN10" s="56">
        <f t="shared" si="18"/>
        <v>884.95575221238937</v>
      </c>
      <c r="AO10" s="56">
        <f t="shared" si="18"/>
        <v>1491.2280701754387</v>
      </c>
      <c r="AP10" s="56">
        <f t="shared" si="18"/>
        <v>1368.421052631579</v>
      </c>
      <c r="AR10" s="56">
        <f t="shared" si="1"/>
        <v>1028.0373831775701</v>
      </c>
      <c r="AS10" s="56">
        <f t="shared" si="2"/>
        <v>837.4384236453202</v>
      </c>
      <c r="AT10" s="56">
        <f t="shared" si="3"/>
        <v>1512.1951219512196</v>
      </c>
      <c r="AU10" s="56">
        <f t="shared" si="4"/>
        <v>1379.7861331493616</v>
      </c>
      <c r="AW10" s="56">
        <f t="shared" ref="AW10:AZ10" si="19">N10*10000/H10</f>
        <v>384.61538461538464</v>
      </c>
      <c r="AX10" s="56">
        <f t="shared" si="19"/>
        <v>1129.0322580645161</v>
      </c>
      <c r="AY10" s="56">
        <f t="shared" si="19"/>
        <v>1304.3478260869565</v>
      </c>
      <c r="AZ10" s="56">
        <f t="shared" si="19"/>
        <v>1184.2105263157894</v>
      </c>
    </row>
    <row r="11" spans="1:52" x14ac:dyDescent="0.3">
      <c r="A11" t="s">
        <v>22</v>
      </c>
      <c r="B11">
        <v>64</v>
      </c>
      <c r="C11">
        <v>141</v>
      </c>
      <c r="D11">
        <v>195</v>
      </c>
      <c r="E11">
        <v>234.99</v>
      </c>
      <c r="F11">
        <v>329.99</v>
      </c>
      <c r="H11">
        <v>30</v>
      </c>
      <c r="I11">
        <v>74</v>
      </c>
      <c r="J11">
        <v>80</v>
      </c>
      <c r="K11">
        <v>82.7</v>
      </c>
      <c r="L11">
        <v>89.8</v>
      </c>
      <c r="N11" s="46">
        <v>1</v>
      </c>
      <c r="O11" s="46">
        <v>5</v>
      </c>
      <c r="P11" s="46">
        <v>9</v>
      </c>
      <c r="Q11" s="46">
        <v>10</v>
      </c>
      <c r="S11" s="50">
        <v>6</v>
      </c>
      <c r="T11" s="50">
        <v>20</v>
      </c>
      <c r="U11" s="52">
        <v>32</v>
      </c>
      <c r="V11" s="50">
        <v>43</v>
      </c>
      <c r="X11" s="51">
        <v>73</v>
      </c>
      <c r="Y11" s="51">
        <v>144</v>
      </c>
      <c r="Z11" s="51">
        <v>198</v>
      </c>
      <c r="AA11" s="51">
        <v>238</v>
      </c>
      <c r="AC11" s="50">
        <v>5</v>
      </c>
      <c r="AD11" s="50">
        <v>16</v>
      </c>
      <c r="AE11" s="51">
        <v>23</v>
      </c>
      <c r="AF11" s="51">
        <v>33</v>
      </c>
      <c r="AH11" s="51">
        <v>1249</v>
      </c>
      <c r="AI11" s="51">
        <v>1447</v>
      </c>
      <c r="AJ11" s="51">
        <v>1604</v>
      </c>
      <c r="AK11" s="55">
        <v>1566</v>
      </c>
      <c r="AM11" s="56">
        <f t="shared" ref="AM11:AP11" si="20">AC11*10000/X11</f>
        <v>684.93150684931504</v>
      </c>
      <c r="AN11" s="56">
        <f t="shared" si="20"/>
        <v>1111.1111111111111</v>
      </c>
      <c r="AO11" s="56">
        <f t="shared" si="20"/>
        <v>1161.6161616161617</v>
      </c>
      <c r="AP11" s="56">
        <f t="shared" si="20"/>
        <v>1386.5546218487395</v>
      </c>
      <c r="AR11" s="56">
        <f t="shared" si="1"/>
        <v>781.25</v>
      </c>
      <c r="AS11" s="56">
        <f t="shared" si="2"/>
        <v>1063.8297872340424</v>
      </c>
      <c r="AT11" s="56">
        <f t="shared" si="3"/>
        <v>1179.4871794871794</v>
      </c>
      <c r="AU11" s="56">
        <f t="shared" si="4"/>
        <v>1404.3150772373292</v>
      </c>
      <c r="AW11" s="56">
        <f t="shared" ref="AW11:AZ11" si="21">N11*10000/H11</f>
        <v>333.33333333333331</v>
      </c>
      <c r="AX11" s="56">
        <f t="shared" si="21"/>
        <v>675.67567567567562</v>
      </c>
      <c r="AY11" s="56">
        <f t="shared" si="21"/>
        <v>1125</v>
      </c>
      <c r="AZ11" s="56">
        <f t="shared" si="21"/>
        <v>1209.1898428053205</v>
      </c>
    </row>
    <row r="12" spans="1:52" x14ac:dyDescent="0.3">
      <c r="A12" t="s">
        <v>23</v>
      </c>
      <c r="C12">
        <v>7</v>
      </c>
      <c r="D12">
        <v>6</v>
      </c>
      <c r="E12">
        <v>19.7</v>
      </c>
      <c r="F12">
        <v>24.09</v>
      </c>
      <c r="H12">
        <v>59</v>
      </c>
      <c r="I12">
        <v>82</v>
      </c>
      <c r="J12">
        <v>103</v>
      </c>
      <c r="K12">
        <v>116.9</v>
      </c>
      <c r="L12">
        <v>144.19999999999999</v>
      </c>
      <c r="N12" s="46">
        <v>2</v>
      </c>
      <c r="O12" s="46">
        <v>5</v>
      </c>
      <c r="P12" s="46">
        <v>7</v>
      </c>
      <c r="Q12" s="46">
        <v>9</v>
      </c>
      <c r="S12" s="50">
        <v>3</v>
      </c>
      <c r="T12" s="50">
        <v>6</v>
      </c>
      <c r="U12" s="52">
        <v>8</v>
      </c>
      <c r="V12" s="52">
        <v>10</v>
      </c>
      <c r="X12" s="51">
        <v>7</v>
      </c>
      <c r="Y12" s="51">
        <v>13</v>
      </c>
      <c r="Z12" s="51">
        <v>15</v>
      </c>
      <c r="AA12" s="51">
        <v>28</v>
      </c>
      <c r="AC12" s="50">
        <v>1</v>
      </c>
      <c r="AD12" s="50">
        <v>1</v>
      </c>
      <c r="AE12" s="51">
        <v>1</v>
      </c>
      <c r="AF12" s="51">
        <v>2</v>
      </c>
      <c r="AH12" s="51">
        <v>893</v>
      </c>
      <c r="AI12" s="51">
        <v>946</v>
      </c>
      <c r="AJ12" s="51">
        <v>861</v>
      </c>
      <c r="AK12" s="55">
        <v>867</v>
      </c>
      <c r="AM12" s="56">
        <f t="shared" ref="AM12:AP12" si="22">AC12*10000/X12</f>
        <v>1428.5714285714287</v>
      </c>
      <c r="AN12" s="56">
        <f t="shared" si="22"/>
        <v>769.23076923076928</v>
      </c>
      <c r="AO12" s="56">
        <f t="shared" si="22"/>
        <v>666.66666666666663</v>
      </c>
      <c r="AP12" s="56">
        <f t="shared" si="22"/>
        <v>714.28571428571433</v>
      </c>
      <c r="AR12" s="56"/>
      <c r="AS12" s="56">
        <f t="shared" si="2"/>
        <v>1428.5714285714287</v>
      </c>
      <c r="AT12" s="56">
        <f t="shared" si="3"/>
        <v>1666.6666666666667</v>
      </c>
      <c r="AU12" s="56">
        <f t="shared" si="4"/>
        <v>507.61421319796955</v>
      </c>
      <c r="AW12" s="56">
        <f t="shared" ref="AW12:AZ12" si="23">N12*10000/H12</f>
        <v>338.9830508474576</v>
      </c>
      <c r="AX12" s="56">
        <f t="shared" si="23"/>
        <v>609.7560975609756</v>
      </c>
      <c r="AY12" s="56">
        <f t="shared" si="23"/>
        <v>679.61165048543694</v>
      </c>
      <c r="AZ12" s="56">
        <f t="shared" si="23"/>
        <v>769.88879384088966</v>
      </c>
    </row>
    <row r="13" spans="1:52" x14ac:dyDescent="0.3">
      <c r="A13" t="s">
        <v>24</v>
      </c>
      <c r="B13">
        <v>580</v>
      </c>
      <c r="C13">
        <v>792</v>
      </c>
      <c r="D13">
        <v>821</v>
      </c>
      <c r="E13">
        <v>895.91</v>
      </c>
      <c r="F13">
        <v>941.08</v>
      </c>
      <c r="H13">
        <v>327</v>
      </c>
      <c r="I13">
        <v>540</v>
      </c>
      <c r="J13">
        <v>665</v>
      </c>
      <c r="K13">
        <v>788.1</v>
      </c>
      <c r="L13">
        <v>974.9</v>
      </c>
      <c r="N13" s="46">
        <v>19</v>
      </c>
      <c r="O13" s="46">
        <v>40</v>
      </c>
      <c r="P13" s="46">
        <v>53</v>
      </c>
      <c r="Q13" s="46">
        <v>61</v>
      </c>
      <c r="S13" s="50">
        <v>81</v>
      </c>
      <c r="T13" s="50">
        <v>120</v>
      </c>
      <c r="U13" s="50">
        <v>154</v>
      </c>
      <c r="V13" s="50">
        <v>167</v>
      </c>
      <c r="X13" s="51">
        <v>571</v>
      </c>
      <c r="Y13" s="51">
        <v>776</v>
      </c>
      <c r="Z13" s="51">
        <v>815</v>
      </c>
      <c r="AA13" s="51">
        <v>898</v>
      </c>
      <c r="AC13" s="50">
        <v>60</v>
      </c>
      <c r="AD13" s="50">
        <v>75</v>
      </c>
      <c r="AE13" s="51">
        <v>95</v>
      </c>
      <c r="AF13" s="51">
        <v>100</v>
      </c>
      <c r="AH13" s="51">
        <v>1188</v>
      </c>
      <c r="AI13" s="51">
        <v>1059</v>
      </c>
      <c r="AJ13" s="51">
        <v>1165</v>
      </c>
      <c r="AK13" s="55">
        <v>1192</v>
      </c>
      <c r="AM13" s="56">
        <f t="shared" ref="AM13:AP13" si="24">AC13*10000/X13</f>
        <v>1050.7880910683011</v>
      </c>
      <c r="AN13" s="56">
        <f t="shared" si="24"/>
        <v>966.4948453608248</v>
      </c>
      <c r="AO13" s="56">
        <f t="shared" si="24"/>
        <v>1165.6441717791411</v>
      </c>
      <c r="AP13" s="56">
        <f t="shared" si="24"/>
        <v>1113.5857461024498</v>
      </c>
      <c r="AR13" s="56">
        <f t="shared" ref="AR13:AR15" si="25">(S13-N13)*10000/B13</f>
        <v>1068.9655172413793</v>
      </c>
      <c r="AS13" s="56">
        <f t="shared" si="2"/>
        <v>1010.10101010101</v>
      </c>
      <c r="AT13" s="56">
        <f t="shared" si="3"/>
        <v>1230.2070645554202</v>
      </c>
      <c r="AU13" s="56">
        <f t="shared" si="4"/>
        <v>1183.154557935507</v>
      </c>
      <c r="AW13" s="56">
        <f t="shared" ref="AW13:AZ13" si="26">N13*10000/H13</f>
        <v>581.03975535168195</v>
      </c>
      <c r="AX13" s="56">
        <f t="shared" si="26"/>
        <v>740.74074074074076</v>
      </c>
      <c r="AY13" s="56">
        <f t="shared" si="26"/>
        <v>796.99248120300751</v>
      </c>
      <c r="AZ13" s="56">
        <f t="shared" si="26"/>
        <v>774.01345006978806</v>
      </c>
    </row>
    <row r="14" spans="1:52" x14ac:dyDescent="0.3">
      <c r="A14" t="s">
        <v>25</v>
      </c>
      <c r="B14">
        <v>315</v>
      </c>
      <c r="C14">
        <v>361</v>
      </c>
      <c r="D14">
        <v>414</v>
      </c>
      <c r="E14">
        <v>412.17</v>
      </c>
      <c r="F14">
        <v>577.03</v>
      </c>
      <c r="H14">
        <v>499</v>
      </c>
      <c r="I14">
        <v>777</v>
      </c>
      <c r="J14">
        <v>925</v>
      </c>
      <c r="K14">
        <v>1067.2</v>
      </c>
      <c r="L14">
        <v>1264.8</v>
      </c>
      <c r="N14" s="46">
        <v>31</v>
      </c>
      <c r="O14" s="46">
        <v>63</v>
      </c>
      <c r="P14" s="46">
        <v>75</v>
      </c>
      <c r="Q14" s="46">
        <v>88</v>
      </c>
      <c r="S14" s="50">
        <v>56</v>
      </c>
      <c r="T14" s="50">
        <v>100</v>
      </c>
      <c r="U14" s="50">
        <v>119</v>
      </c>
      <c r="V14" s="50">
        <v>131</v>
      </c>
      <c r="X14" s="51">
        <v>328</v>
      </c>
      <c r="Y14" s="51">
        <v>376</v>
      </c>
      <c r="Z14" s="51">
        <v>428</v>
      </c>
      <c r="AA14" s="51">
        <v>462</v>
      </c>
      <c r="AC14" s="50">
        <v>27</v>
      </c>
      <c r="AD14" s="50">
        <v>38</v>
      </c>
      <c r="AE14" s="51">
        <v>45</v>
      </c>
      <c r="AF14" s="51">
        <v>44</v>
      </c>
      <c r="AH14" s="51">
        <v>1044</v>
      </c>
      <c r="AI14" s="51">
        <v>1085</v>
      </c>
      <c r="AJ14" s="51">
        <v>998</v>
      </c>
      <c r="AK14" s="55">
        <v>1104</v>
      </c>
      <c r="AM14" s="56">
        <f t="shared" ref="AM14:AP14" si="27">AC14*10000/X14</f>
        <v>823.17073170731703</v>
      </c>
      <c r="AN14" s="56">
        <f t="shared" si="27"/>
        <v>1010.6382978723404</v>
      </c>
      <c r="AO14" s="56">
        <f t="shared" si="27"/>
        <v>1051.4018691588785</v>
      </c>
      <c r="AP14" s="56">
        <f t="shared" si="27"/>
        <v>952.38095238095241</v>
      </c>
      <c r="AR14" s="56">
        <f t="shared" si="25"/>
        <v>793.65079365079362</v>
      </c>
      <c r="AS14" s="56">
        <f t="shared" si="2"/>
        <v>1024.9307479224376</v>
      </c>
      <c r="AT14" s="56">
        <f t="shared" si="3"/>
        <v>1062.8019323671497</v>
      </c>
      <c r="AU14" s="56">
        <f t="shared" si="4"/>
        <v>1043.2588495038456</v>
      </c>
      <c r="AW14" s="56">
        <f t="shared" ref="AW14:AZ14" si="28">N14*10000/H14</f>
        <v>621.24248496993982</v>
      </c>
      <c r="AX14" s="56">
        <f t="shared" si="28"/>
        <v>810.81081081081084</v>
      </c>
      <c r="AY14" s="56">
        <f t="shared" si="28"/>
        <v>810.81081081081084</v>
      </c>
      <c r="AZ14" s="56">
        <f t="shared" si="28"/>
        <v>824.58770614692651</v>
      </c>
    </row>
    <row r="15" spans="1:52" x14ac:dyDescent="0.3">
      <c r="A15" t="s">
        <v>26</v>
      </c>
      <c r="B15">
        <v>565</v>
      </c>
      <c r="C15">
        <v>677</v>
      </c>
      <c r="D15">
        <v>773</v>
      </c>
      <c r="E15">
        <v>825.56</v>
      </c>
      <c r="F15">
        <v>947.02</v>
      </c>
      <c r="H15">
        <v>323</v>
      </c>
      <c r="I15">
        <v>441</v>
      </c>
      <c r="J15">
        <v>480</v>
      </c>
      <c r="K15">
        <v>544.1</v>
      </c>
      <c r="L15">
        <v>759.8</v>
      </c>
      <c r="N15" s="46">
        <v>18</v>
      </c>
      <c r="O15" s="46">
        <v>36</v>
      </c>
      <c r="P15" s="46">
        <v>46</v>
      </c>
      <c r="Q15" s="46">
        <v>45</v>
      </c>
      <c r="S15" s="50">
        <v>62</v>
      </c>
      <c r="T15" s="50">
        <v>104</v>
      </c>
      <c r="U15" s="50">
        <v>125</v>
      </c>
      <c r="V15" s="50">
        <v>130</v>
      </c>
      <c r="X15" s="51">
        <v>608</v>
      </c>
      <c r="Y15" s="51">
        <v>743</v>
      </c>
      <c r="Z15" s="51">
        <v>859</v>
      </c>
      <c r="AA15" s="51">
        <v>887</v>
      </c>
      <c r="AC15" s="50">
        <v>48</v>
      </c>
      <c r="AD15" s="50">
        <v>73</v>
      </c>
      <c r="AE15" s="51">
        <v>86</v>
      </c>
      <c r="AF15" s="51">
        <v>89</v>
      </c>
      <c r="AH15" s="51">
        <v>992</v>
      </c>
      <c r="AI15" s="51">
        <v>1065</v>
      </c>
      <c r="AJ15" s="51">
        <v>1071</v>
      </c>
      <c r="AK15" s="55">
        <v>1102</v>
      </c>
      <c r="AM15" s="56">
        <f t="shared" ref="AM15:AP15" si="29">AC15*10000/X15</f>
        <v>789.47368421052636</v>
      </c>
      <c r="AN15" s="56">
        <f t="shared" si="29"/>
        <v>982.50336473755044</v>
      </c>
      <c r="AO15" s="56">
        <f t="shared" si="29"/>
        <v>1001.1641443538999</v>
      </c>
      <c r="AP15" s="56">
        <f t="shared" si="29"/>
        <v>1003.3821871476888</v>
      </c>
      <c r="AR15" s="56">
        <f t="shared" si="25"/>
        <v>778.7610619469026</v>
      </c>
      <c r="AS15" s="56">
        <f t="shared" si="2"/>
        <v>1004.4313146233383</v>
      </c>
      <c r="AT15" s="56">
        <f t="shared" si="3"/>
        <v>1021.9922380336352</v>
      </c>
      <c r="AU15" s="56">
        <f t="shared" si="4"/>
        <v>1029.6041474877659</v>
      </c>
      <c r="AW15" s="56">
        <f t="shared" ref="AW15:AZ15" si="30">N15*10000/H15</f>
        <v>557.27554179566562</v>
      </c>
      <c r="AX15" s="56">
        <f t="shared" si="30"/>
        <v>816.32653061224494</v>
      </c>
      <c r="AY15" s="56">
        <f t="shared" si="30"/>
        <v>958.33333333333337</v>
      </c>
      <c r="AZ15" s="56">
        <f t="shared" si="30"/>
        <v>827.05385039514795</v>
      </c>
    </row>
    <row r="16" spans="1:52" x14ac:dyDescent="0.3">
      <c r="A16" t="s">
        <v>27</v>
      </c>
      <c r="C16">
        <v>37</v>
      </c>
      <c r="D16">
        <v>38</v>
      </c>
      <c r="E16">
        <v>37.799999999999997</v>
      </c>
      <c r="F16">
        <v>39.159999999999997</v>
      </c>
      <c r="H16">
        <v>109</v>
      </c>
      <c r="I16">
        <v>111</v>
      </c>
      <c r="J16">
        <v>131</v>
      </c>
      <c r="K16">
        <v>164.3</v>
      </c>
      <c r="L16">
        <v>237.9</v>
      </c>
      <c r="N16" s="46">
        <v>3</v>
      </c>
      <c r="O16" s="46">
        <v>9</v>
      </c>
      <c r="P16" s="45">
        <v>11</v>
      </c>
      <c r="Q16" s="45">
        <v>15</v>
      </c>
      <c r="S16" s="50">
        <v>6</v>
      </c>
      <c r="T16" s="50">
        <v>14</v>
      </c>
      <c r="U16" s="50">
        <v>16</v>
      </c>
      <c r="V16" s="50">
        <v>19</v>
      </c>
      <c r="X16" s="51">
        <v>60</v>
      </c>
      <c r="Y16" s="51">
        <v>67</v>
      </c>
      <c r="Z16" s="51">
        <v>72</v>
      </c>
      <c r="AA16" s="51">
        <v>72</v>
      </c>
      <c r="AC16" s="50">
        <v>4</v>
      </c>
      <c r="AD16" s="50">
        <v>7</v>
      </c>
      <c r="AE16" s="51">
        <v>7</v>
      </c>
      <c r="AF16" s="51">
        <v>8</v>
      </c>
      <c r="AH16" s="51">
        <v>843</v>
      </c>
      <c r="AI16" s="51">
        <v>1099</v>
      </c>
      <c r="AJ16" s="51">
        <v>1063</v>
      </c>
      <c r="AK16" s="55">
        <v>1040</v>
      </c>
      <c r="AM16" s="56">
        <f t="shared" ref="AM16:AP16" si="31">AC16*10000/X16</f>
        <v>666.66666666666663</v>
      </c>
      <c r="AN16" s="56">
        <f t="shared" si="31"/>
        <v>1044.7761194029852</v>
      </c>
      <c r="AO16" s="56">
        <f t="shared" si="31"/>
        <v>972.22222222222217</v>
      </c>
      <c r="AP16" s="56">
        <f t="shared" si="31"/>
        <v>1111.1111111111111</v>
      </c>
      <c r="AR16" s="56"/>
      <c r="AS16" s="56">
        <f t="shared" si="2"/>
        <v>1351.3513513513512</v>
      </c>
      <c r="AT16" s="56">
        <f t="shared" si="3"/>
        <v>1315.7894736842106</v>
      </c>
      <c r="AU16" s="56">
        <f t="shared" si="4"/>
        <v>1058.2010582010582</v>
      </c>
      <c r="AW16" s="56">
        <f t="shared" ref="AW16:AZ16" si="32">N16*10000/H16</f>
        <v>275.22935779816515</v>
      </c>
      <c r="AX16" s="56">
        <f t="shared" si="32"/>
        <v>810.81081081081084</v>
      </c>
      <c r="AY16" s="56">
        <f t="shared" si="32"/>
        <v>839.69465648854964</v>
      </c>
      <c r="AZ16" s="56">
        <f t="shared" si="32"/>
        <v>912.96409007912348</v>
      </c>
    </row>
    <row r="17" spans="1:52" x14ac:dyDescent="0.3">
      <c r="A17" t="s">
        <v>28</v>
      </c>
      <c r="B17">
        <v>277</v>
      </c>
      <c r="C17">
        <v>294</v>
      </c>
      <c r="D17">
        <v>367</v>
      </c>
      <c r="E17">
        <v>476.66</v>
      </c>
      <c r="F17">
        <v>551.95000000000005</v>
      </c>
      <c r="H17">
        <v>172</v>
      </c>
      <c r="I17">
        <v>242</v>
      </c>
      <c r="J17">
        <v>263</v>
      </c>
      <c r="K17">
        <v>299.2</v>
      </c>
      <c r="L17">
        <v>359.2</v>
      </c>
      <c r="N17" s="46">
        <v>8</v>
      </c>
      <c r="O17" s="46">
        <v>21</v>
      </c>
      <c r="P17" s="46">
        <v>24</v>
      </c>
      <c r="Q17" s="46">
        <v>26</v>
      </c>
      <c r="S17" s="50">
        <v>30</v>
      </c>
      <c r="T17" s="50">
        <v>52</v>
      </c>
      <c r="U17" s="50">
        <v>56</v>
      </c>
      <c r="V17" s="50">
        <v>62</v>
      </c>
      <c r="X17" s="51">
        <v>287</v>
      </c>
      <c r="Y17" s="51">
        <v>309</v>
      </c>
      <c r="Z17" s="51">
        <v>383</v>
      </c>
      <c r="AA17" s="51">
        <v>500</v>
      </c>
      <c r="AC17" s="50">
        <v>23</v>
      </c>
      <c r="AD17" s="50">
        <v>32</v>
      </c>
      <c r="AE17" s="51">
        <v>33</v>
      </c>
      <c r="AF17" s="51">
        <v>38</v>
      </c>
      <c r="AH17" s="51">
        <v>891</v>
      </c>
      <c r="AI17" s="51">
        <v>1064</v>
      </c>
      <c r="AJ17" s="51">
        <v>917</v>
      </c>
      <c r="AK17" s="55">
        <v>1004</v>
      </c>
      <c r="AM17" s="56">
        <f t="shared" ref="AM17:AP17" si="33">AC17*10000/X17</f>
        <v>801.39372822299651</v>
      </c>
      <c r="AN17" s="56">
        <f t="shared" si="33"/>
        <v>1035.598705501618</v>
      </c>
      <c r="AO17" s="56">
        <f t="shared" si="33"/>
        <v>861.61879895561356</v>
      </c>
      <c r="AP17" s="56">
        <f t="shared" si="33"/>
        <v>760</v>
      </c>
      <c r="AR17" s="56">
        <f t="shared" ref="AR17:AR22" si="34">(S17-N17)*10000/B17</f>
        <v>794.22382671480148</v>
      </c>
      <c r="AS17" s="56">
        <f t="shared" si="2"/>
        <v>1054.4217687074829</v>
      </c>
      <c r="AT17" s="56">
        <f t="shared" si="3"/>
        <v>871.93460490463212</v>
      </c>
      <c r="AU17" s="56">
        <f t="shared" si="4"/>
        <v>755.2553182561993</v>
      </c>
      <c r="AW17" s="56">
        <f t="shared" ref="AW17:AZ17" si="35">N17*10000/H17</f>
        <v>465.11627906976742</v>
      </c>
      <c r="AX17" s="56">
        <f t="shared" si="35"/>
        <v>867.76859504132233</v>
      </c>
      <c r="AY17" s="56">
        <f t="shared" si="35"/>
        <v>912.54752851711032</v>
      </c>
      <c r="AZ17" s="56">
        <f t="shared" si="35"/>
        <v>868.98395721925135</v>
      </c>
    </row>
    <row r="18" spans="1:52" x14ac:dyDescent="0.3">
      <c r="A18" t="s">
        <v>29</v>
      </c>
      <c r="B18">
        <v>578</v>
      </c>
      <c r="C18">
        <v>648</v>
      </c>
      <c r="D18">
        <v>677</v>
      </c>
      <c r="E18">
        <v>805.02</v>
      </c>
      <c r="F18">
        <v>1008.97</v>
      </c>
      <c r="H18">
        <v>474</v>
      </c>
      <c r="I18">
        <v>713</v>
      </c>
      <c r="J18">
        <v>943</v>
      </c>
      <c r="K18">
        <v>1467.4</v>
      </c>
      <c r="L18">
        <v>2334.4</v>
      </c>
      <c r="N18" s="46">
        <v>20</v>
      </c>
      <c r="O18" s="46">
        <v>60</v>
      </c>
      <c r="P18" s="46">
        <v>80</v>
      </c>
      <c r="Q18" s="46">
        <v>117</v>
      </c>
      <c r="S18" s="50">
        <v>73</v>
      </c>
      <c r="T18" s="50">
        <v>137</v>
      </c>
      <c r="U18" s="50">
        <v>167</v>
      </c>
      <c r="V18" s="50">
        <v>206</v>
      </c>
      <c r="X18" s="53">
        <v>640</v>
      </c>
      <c r="Y18" s="53">
        <v>708</v>
      </c>
      <c r="Z18" s="53">
        <v>751</v>
      </c>
      <c r="AA18" s="53">
        <v>905</v>
      </c>
      <c r="AC18" s="50">
        <v>56</v>
      </c>
      <c r="AD18" s="50">
        <v>82</v>
      </c>
      <c r="AE18" s="53">
        <v>93</v>
      </c>
      <c r="AF18" s="53">
        <v>99</v>
      </c>
      <c r="AH18" s="51">
        <v>1154</v>
      </c>
      <c r="AI18" s="51">
        <v>1227</v>
      </c>
      <c r="AJ18" s="51">
        <v>1225</v>
      </c>
      <c r="AK18" s="55">
        <v>1284</v>
      </c>
      <c r="AM18" s="56">
        <f t="shared" ref="AM18:AP18" si="36">AC18*10000/X18</f>
        <v>875</v>
      </c>
      <c r="AN18" s="56">
        <f t="shared" si="36"/>
        <v>1158.1920903954801</v>
      </c>
      <c r="AO18" s="56">
        <f t="shared" si="36"/>
        <v>1238.3488681757656</v>
      </c>
      <c r="AP18" s="56">
        <f t="shared" si="36"/>
        <v>1093.9226519337017</v>
      </c>
      <c r="AR18" s="56">
        <f t="shared" si="34"/>
        <v>916.95501730103808</v>
      </c>
      <c r="AS18" s="56">
        <f t="shared" si="2"/>
        <v>1188.2716049382716</v>
      </c>
      <c r="AT18" s="56">
        <f t="shared" si="3"/>
        <v>1285.0812407680946</v>
      </c>
      <c r="AU18" s="56">
        <f t="shared" si="4"/>
        <v>1105.5625947181436</v>
      </c>
      <c r="AW18" s="56">
        <f t="shared" ref="AW18:AZ18" si="37">N18*10000/H18</f>
        <v>421.94092827004221</v>
      </c>
      <c r="AX18" s="56">
        <f t="shared" si="37"/>
        <v>841.51472650771393</v>
      </c>
      <c r="AY18" s="56">
        <f t="shared" si="37"/>
        <v>848.35630965005305</v>
      </c>
      <c r="AZ18" s="56">
        <f t="shared" si="37"/>
        <v>797.32860842306116</v>
      </c>
    </row>
    <row r="19" spans="1:52" x14ac:dyDescent="0.3">
      <c r="A19" t="s">
        <v>30</v>
      </c>
      <c r="B19">
        <v>492</v>
      </c>
      <c r="C19">
        <v>600</v>
      </c>
      <c r="D19">
        <v>600</v>
      </c>
      <c r="E19">
        <v>603.85</v>
      </c>
      <c r="F19">
        <v>625.79999999999995</v>
      </c>
      <c r="H19">
        <v>211</v>
      </c>
      <c r="I19">
        <v>391</v>
      </c>
      <c r="J19">
        <v>454</v>
      </c>
      <c r="K19">
        <v>570.79999999999995</v>
      </c>
      <c r="L19">
        <v>929.8</v>
      </c>
      <c r="N19" s="46">
        <v>4</v>
      </c>
      <c r="O19" s="46">
        <v>27</v>
      </c>
      <c r="P19" s="46">
        <v>38</v>
      </c>
      <c r="Q19" s="46">
        <v>49</v>
      </c>
      <c r="S19" s="50">
        <v>44</v>
      </c>
      <c r="T19" s="50">
        <v>84</v>
      </c>
      <c r="U19" s="50">
        <v>102</v>
      </c>
      <c r="V19" s="50">
        <v>112</v>
      </c>
      <c r="X19" s="51">
        <v>532</v>
      </c>
      <c r="Y19" s="51">
        <v>602</v>
      </c>
      <c r="Z19" s="51">
        <v>602</v>
      </c>
      <c r="AA19" s="51">
        <v>604</v>
      </c>
      <c r="AC19" s="50">
        <v>40</v>
      </c>
      <c r="AD19" s="50">
        <v>57</v>
      </c>
      <c r="AE19" s="51">
        <v>64</v>
      </c>
      <c r="AF19" s="51">
        <v>63</v>
      </c>
      <c r="AH19" s="51">
        <v>934</v>
      </c>
      <c r="AI19" s="51">
        <v>998</v>
      </c>
      <c r="AJ19" s="51">
        <v>1055</v>
      </c>
      <c r="AK19" s="55">
        <v>1061</v>
      </c>
      <c r="AM19" s="56">
        <f t="shared" ref="AM19:AP19" si="38">AC19*10000/X19</f>
        <v>751.87969924812035</v>
      </c>
      <c r="AN19" s="56">
        <f t="shared" si="38"/>
        <v>946.84385382059804</v>
      </c>
      <c r="AO19" s="56">
        <f t="shared" si="38"/>
        <v>1063.1229235880398</v>
      </c>
      <c r="AP19" s="56">
        <f t="shared" si="38"/>
        <v>1043.0463576158941</v>
      </c>
      <c r="AR19" s="56">
        <f t="shared" si="34"/>
        <v>813.00813008130081</v>
      </c>
      <c r="AS19" s="56">
        <f t="shared" si="2"/>
        <v>950</v>
      </c>
      <c r="AT19" s="56">
        <f t="shared" si="3"/>
        <v>1066.6666666666667</v>
      </c>
      <c r="AU19" s="56">
        <f t="shared" si="4"/>
        <v>1043.3054566531423</v>
      </c>
      <c r="AW19" s="56">
        <f t="shared" ref="AW19:AZ19" si="39">N19*10000/H19</f>
        <v>189.57345971563981</v>
      </c>
      <c r="AX19" s="56">
        <f t="shared" si="39"/>
        <v>690.53708439897696</v>
      </c>
      <c r="AY19" s="56">
        <f t="shared" si="39"/>
        <v>837.00440528634363</v>
      </c>
      <c r="AZ19" s="56">
        <f t="shared" si="39"/>
        <v>858.44428871758942</v>
      </c>
    </row>
    <row r="20" spans="1:52" x14ac:dyDescent="0.3">
      <c r="A20" t="s">
        <v>31</v>
      </c>
      <c r="B20">
        <v>236</v>
      </c>
      <c r="C20">
        <v>335</v>
      </c>
      <c r="D20">
        <v>420</v>
      </c>
      <c r="E20">
        <v>485.66</v>
      </c>
      <c r="F20">
        <v>713</v>
      </c>
      <c r="H20">
        <v>177</v>
      </c>
      <c r="I20">
        <v>175</v>
      </c>
      <c r="J20">
        <v>201</v>
      </c>
      <c r="K20">
        <v>211.9</v>
      </c>
      <c r="L20">
        <v>239.6</v>
      </c>
      <c r="N20" s="46">
        <v>5</v>
      </c>
      <c r="O20" s="46">
        <v>13</v>
      </c>
      <c r="P20" s="46">
        <v>17</v>
      </c>
      <c r="Q20" s="46">
        <v>19</v>
      </c>
      <c r="S20" s="50">
        <v>28</v>
      </c>
      <c r="T20" s="50">
        <v>49</v>
      </c>
      <c r="U20" s="50">
        <v>57</v>
      </c>
      <c r="V20" s="50">
        <v>65</v>
      </c>
      <c r="X20" s="51">
        <v>301</v>
      </c>
      <c r="Y20" s="51">
        <v>338</v>
      </c>
      <c r="Z20" s="51">
        <v>425</v>
      </c>
      <c r="AA20" s="51">
        <v>491</v>
      </c>
      <c r="AC20" s="50">
        <v>23</v>
      </c>
      <c r="AD20" s="50">
        <v>36</v>
      </c>
      <c r="AE20" s="51">
        <v>40</v>
      </c>
      <c r="AF20" s="51">
        <v>46</v>
      </c>
      <c r="AH20" s="51">
        <v>987</v>
      </c>
      <c r="AI20" s="51">
        <v>1115</v>
      </c>
      <c r="AJ20" s="51">
        <v>1013</v>
      </c>
      <c r="AK20" s="55">
        <v>1103</v>
      </c>
      <c r="AM20" s="56">
        <f t="shared" ref="AM20:AP20" si="40">AC20*10000/X20</f>
        <v>764.11960132890363</v>
      </c>
      <c r="AN20" s="56">
        <f t="shared" si="40"/>
        <v>1065.0887573964496</v>
      </c>
      <c r="AO20" s="56">
        <f t="shared" si="40"/>
        <v>941.17647058823525</v>
      </c>
      <c r="AP20" s="56">
        <f t="shared" si="40"/>
        <v>936.86354378818737</v>
      </c>
      <c r="AR20" s="56">
        <f t="shared" si="34"/>
        <v>974.57627118644064</v>
      </c>
      <c r="AS20" s="56">
        <f t="shared" si="2"/>
        <v>1074.6268656716418</v>
      </c>
      <c r="AT20" s="56">
        <f t="shared" si="3"/>
        <v>952.38095238095241</v>
      </c>
      <c r="AU20" s="56">
        <f t="shared" si="4"/>
        <v>947.16468311164181</v>
      </c>
      <c r="AW20" s="56">
        <f t="shared" ref="AW20:AZ20" si="41">N20*10000/H20</f>
        <v>282.4858757062147</v>
      </c>
      <c r="AX20" s="56">
        <f t="shared" si="41"/>
        <v>742.85714285714289</v>
      </c>
      <c r="AY20" s="56">
        <f t="shared" si="41"/>
        <v>845.77114427860693</v>
      </c>
      <c r="AZ20" s="56">
        <f t="shared" si="41"/>
        <v>896.64936290703156</v>
      </c>
    </row>
    <row r="21" spans="1:52" x14ac:dyDescent="0.3">
      <c r="A21" t="s">
        <v>32</v>
      </c>
      <c r="B21">
        <v>86</v>
      </c>
      <c r="C21">
        <v>126</v>
      </c>
      <c r="D21">
        <v>155</v>
      </c>
      <c r="E21">
        <v>190.62</v>
      </c>
      <c r="F21">
        <v>220.15</v>
      </c>
      <c r="H21">
        <v>90</v>
      </c>
      <c r="I21">
        <v>166</v>
      </c>
      <c r="J21">
        <v>189</v>
      </c>
      <c r="K21">
        <v>200.1</v>
      </c>
      <c r="L21">
        <v>231</v>
      </c>
      <c r="N21" s="46">
        <v>4</v>
      </c>
      <c r="O21" s="46">
        <v>10</v>
      </c>
      <c r="P21" s="46">
        <v>13</v>
      </c>
      <c r="Q21" s="46">
        <v>14</v>
      </c>
      <c r="S21" s="50">
        <v>6</v>
      </c>
      <c r="T21" s="50">
        <v>20</v>
      </c>
      <c r="U21" s="52">
        <v>26</v>
      </c>
      <c r="V21" s="52">
        <v>30</v>
      </c>
      <c r="X21" s="51">
        <v>113</v>
      </c>
      <c r="Y21" s="51">
        <v>160</v>
      </c>
      <c r="Z21" s="51">
        <v>188</v>
      </c>
      <c r="AA21" s="51">
        <v>242</v>
      </c>
      <c r="AC21" s="50">
        <v>3</v>
      </c>
      <c r="AD21" s="50">
        <v>12</v>
      </c>
      <c r="AE21" s="51">
        <v>16</v>
      </c>
      <c r="AF21" s="51">
        <v>20</v>
      </c>
      <c r="AH21" s="51">
        <v>512</v>
      </c>
      <c r="AI21" s="51">
        <v>933</v>
      </c>
      <c r="AJ21" s="51">
        <v>902</v>
      </c>
      <c r="AK21" s="55">
        <v>905</v>
      </c>
      <c r="AM21" s="56">
        <f t="shared" ref="AM21:AP21" si="42">AC21*10000/X21</f>
        <v>265.48672566371681</v>
      </c>
      <c r="AN21" s="56">
        <f t="shared" si="42"/>
        <v>750</v>
      </c>
      <c r="AO21" s="56">
        <f t="shared" si="42"/>
        <v>851.063829787234</v>
      </c>
      <c r="AP21" s="56">
        <f t="shared" si="42"/>
        <v>826.44628099173553</v>
      </c>
      <c r="AR21" s="56">
        <f t="shared" si="34"/>
        <v>232.55813953488371</v>
      </c>
      <c r="AS21" s="56">
        <f t="shared" si="2"/>
        <v>793.65079365079362</v>
      </c>
      <c r="AT21" s="56">
        <f t="shared" si="3"/>
        <v>838.70967741935488</v>
      </c>
      <c r="AU21" s="56">
        <f t="shared" si="4"/>
        <v>839.36627845976284</v>
      </c>
      <c r="AW21" s="56">
        <f t="shared" ref="AW21:AZ21" si="43">N21*10000/H21</f>
        <v>444.44444444444446</v>
      </c>
      <c r="AX21" s="56">
        <f t="shared" si="43"/>
        <v>602.40963855421683</v>
      </c>
      <c r="AY21" s="56">
        <f t="shared" si="43"/>
        <v>687.83068783068779</v>
      </c>
      <c r="AZ21" s="56">
        <f t="shared" si="43"/>
        <v>699.65017491254378</v>
      </c>
    </row>
    <row r="22" spans="1:52" x14ac:dyDescent="0.3">
      <c r="A22" t="s">
        <v>33</v>
      </c>
      <c r="B22">
        <v>210</v>
      </c>
      <c r="C22">
        <v>318</v>
      </c>
      <c r="D22">
        <v>302</v>
      </c>
      <c r="E22">
        <v>408.82</v>
      </c>
      <c r="F22">
        <v>508.2</v>
      </c>
      <c r="H22">
        <v>122</v>
      </c>
      <c r="I22">
        <v>209</v>
      </c>
      <c r="J22">
        <v>308</v>
      </c>
      <c r="K22">
        <v>384.9</v>
      </c>
      <c r="L22">
        <v>511.9</v>
      </c>
      <c r="N22" s="46">
        <v>8</v>
      </c>
      <c r="O22" s="46">
        <v>15</v>
      </c>
      <c r="P22" s="46">
        <v>22</v>
      </c>
      <c r="Q22" s="46">
        <v>32</v>
      </c>
      <c r="S22" s="50">
        <v>20</v>
      </c>
      <c r="T22" s="50">
        <v>38</v>
      </c>
      <c r="U22" s="50">
        <v>53</v>
      </c>
      <c r="V22" s="50">
        <v>74</v>
      </c>
      <c r="X22" s="51">
        <v>229</v>
      </c>
      <c r="Y22" s="51">
        <v>370</v>
      </c>
      <c r="Z22" s="51">
        <v>382</v>
      </c>
      <c r="AA22" s="51">
        <v>495</v>
      </c>
      <c r="AC22" s="50">
        <v>12</v>
      </c>
      <c r="AD22" s="50">
        <v>25</v>
      </c>
      <c r="AE22" s="51">
        <v>34</v>
      </c>
      <c r="AF22" s="51">
        <v>47</v>
      </c>
      <c r="AH22" s="51">
        <v>843</v>
      </c>
      <c r="AI22" s="51">
        <v>884</v>
      </c>
      <c r="AJ22" s="51">
        <v>1020</v>
      </c>
      <c r="AK22" s="55">
        <v>915</v>
      </c>
      <c r="AM22" s="56">
        <f t="shared" ref="AM22:AP22" si="44">AC22*10000/X22</f>
        <v>524.01746724890825</v>
      </c>
      <c r="AN22" s="56">
        <f t="shared" si="44"/>
        <v>675.67567567567562</v>
      </c>
      <c r="AO22" s="56">
        <f t="shared" si="44"/>
        <v>890.0523560209424</v>
      </c>
      <c r="AP22" s="56">
        <f t="shared" si="44"/>
        <v>949.49494949494954</v>
      </c>
      <c r="AR22" s="56">
        <f t="shared" si="34"/>
        <v>571.42857142857144</v>
      </c>
      <c r="AS22" s="56">
        <f t="shared" si="2"/>
        <v>723.27044025157238</v>
      </c>
      <c r="AT22" s="56">
        <f t="shared" si="3"/>
        <v>1026.4900662251655</v>
      </c>
      <c r="AU22" s="56">
        <f t="shared" si="4"/>
        <v>1027.3469986791254</v>
      </c>
      <c r="AW22" s="56">
        <f t="shared" ref="AW22:AZ22" si="45">N22*10000/H22</f>
        <v>655.73770491803282</v>
      </c>
      <c r="AX22" s="56">
        <f t="shared" si="45"/>
        <v>717.7033492822967</v>
      </c>
      <c r="AY22" s="56">
        <f t="shared" si="45"/>
        <v>714.28571428571433</v>
      </c>
      <c r="AZ22" s="56">
        <f t="shared" si="45"/>
        <v>831.384775266303</v>
      </c>
    </row>
    <row r="23" spans="1:52" x14ac:dyDescent="0.3">
      <c r="A23" t="s">
        <v>34</v>
      </c>
      <c r="C23">
        <v>95</v>
      </c>
      <c r="D23">
        <v>105</v>
      </c>
      <c r="E23">
        <v>162.46</v>
      </c>
      <c r="F23">
        <v>259.16000000000003</v>
      </c>
      <c r="H23">
        <v>373</v>
      </c>
      <c r="I23">
        <v>29</v>
      </c>
      <c r="J23">
        <v>30</v>
      </c>
      <c r="K23">
        <v>42.7</v>
      </c>
      <c r="L23">
        <v>52.6</v>
      </c>
      <c r="N23" s="46">
        <v>1</v>
      </c>
      <c r="O23" s="46">
        <v>1</v>
      </c>
      <c r="P23" s="46">
        <v>2</v>
      </c>
      <c r="Q23" s="46">
        <v>3</v>
      </c>
      <c r="S23" s="50">
        <v>4</v>
      </c>
      <c r="T23" s="50">
        <v>9</v>
      </c>
      <c r="U23" s="50">
        <v>14</v>
      </c>
      <c r="V23" s="50">
        <v>19</v>
      </c>
      <c r="X23" s="53">
        <v>69</v>
      </c>
      <c r="Y23" s="53">
        <v>99</v>
      </c>
      <c r="Z23" s="53">
        <v>110</v>
      </c>
      <c r="AA23" s="53">
        <v>170</v>
      </c>
      <c r="AC23" s="50">
        <v>4</v>
      </c>
      <c r="AD23" s="50">
        <v>8</v>
      </c>
      <c r="AE23" s="53">
        <v>12</v>
      </c>
      <c r="AF23" s="53">
        <v>15</v>
      </c>
      <c r="AH23" s="51">
        <v>919</v>
      </c>
      <c r="AI23" s="51">
        <v>1006</v>
      </c>
      <c r="AJ23" s="51">
        <v>1085</v>
      </c>
      <c r="AK23" s="55">
        <v>1097</v>
      </c>
      <c r="AM23" s="56">
        <f t="shared" ref="AM23:AP23" si="46">AC23*10000/X23</f>
        <v>579.71014492753625</v>
      </c>
      <c r="AN23" s="56">
        <f t="shared" si="46"/>
        <v>808.08080808080808</v>
      </c>
      <c r="AO23" s="56">
        <f t="shared" si="46"/>
        <v>1090.909090909091</v>
      </c>
      <c r="AP23" s="56">
        <f t="shared" si="46"/>
        <v>882.35294117647061</v>
      </c>
      <c r="AR23" s="56"/>
      <c r="AS23" s="56">
        <f t="shared" si="2"/>
        <v>842.10526315789468</v>
      </c>
      <c r="AT23" s="56">
        <f t="shared" si="3"/>
        <v>1142.8571428571429</v>
      </c>
      <c r="AU23" s="56">
        <f t="shared" si="4"/>
        <v>984.85781115351472</v>
      </c>
      <c r="AW23" s="56">
        <f t="shared" ref="AW23:AZ23" si="47">N23*10000/H23</f>
        <v>26.809651474530831</v>
      </c>
      <c r="AX23" s="56">
        <f t="shared" si="47"/>
        <v>344.82758620689657</v>
      </c>
      <c r="AY23" s="56">
        <f t="shared" si="47"/>
        <v>666.66666666666663</v>
      </c>
      <c r="AZ23" s="56">
        <f t="shared" si="47"/>
        <v>702.57611241217796</v>
      </c>
    </row>
    <row r="24" spans="1:52" x14ac:dyDescent="0.3">
      <c r="A24" t="s">
        <v>35</v>
      </c>
      <c r="B24">
        <v>32</v>
      </c>
      <c r="C24">
        <v>123</v>
      </c>
      <c r="D24">
        <v>127</v>
      </c>
      <c r="E24">
        <v>108.01</v>
      </c>
      <c r="F24">
        <v>127.1</v>
      </c>
      <c r="H24">
        <v>11</v>
      </c>
      <c r="I24">
        <v>13</v>
      </c>
      <c r="J24">
        <v>13</v>
      </c>
      <c r="K24">
        <v>12.6</v>
      </c>
      <c r="L24">
        <v>19.399999999999999</v>
      </c>
      <c r="N24" s="46">
        <v>0.2</v>
      </c>
      <c r="O24" s="46">
        <v>1</v>
      </c>
      <c r="P24" s="46">
        <v>1</v>
      </c>
      <c r="Q24" s="46">
        <v>1</v>
      </c>
      <c r="S24" s="50">
        <v>3</v>
      </c>
      <c r="T24" s="50">
        <v>6</v>
      </c>
      <c r="U24" s="50">
        <v>14</v>
      </c>
      <c r="V24" s="50">
        <v>15</v>
      </c>
      <c r="X24" s="51">
        <v>33</v>
      </c>
      <c r="Y24" s="51">
        <v>125</v>
      </c>
      <c r="Z24" s="51">
        <v>129</v>
      </c>
      <c r="AA24" s="51">
        <v>129</v>
      </c>
      <c r="AC24" s="50">
        <v>3</v>
      </c>
      <c r="AD24" s="50">
        <v>6</v>
      </c>
      <c r="AE24" s="51">
        <v>13</v>
      </c>
      <c r="AF24" s="51">
        <v>14</v>
      </c>
      <c r="AH24" s="51">
        <v>1113</v>
      </c>
      <c r="AI24" s="51">
        <v>752</v>
      </c>
      <c r="AJ24" s="51">
        <v>1061</v>
      </c>
      <c r="AK24" s="55">
        <v>1023</v>
      </c>
      <c r="AM24" s="56">
        <f t="shared" ref="AM24:AP24" si="48">AC24*10000/X24</f>
        <v>909.09090909090912</v>
      </c>
      <c r="AN24" s="56">
        <f t="shared" si="48"/>
        <v>480</v>
      </c>
      <c r="AO24" s="56">
        <f t="shared" si="48"/>
        <v>1007.7519379844962</v>
      </c>
      <c r="AP24" s="56">
        <f t="shared" si="48"/>
        <v>1085.2713178294573</v>
      </c>
      <c r="AR24" s="56">
        <f t="shared" ref="AR24:AR34" si="49">(S24-N24)*10000/B24</f>
        <v>875</v>
      </c>
      <c r="AS24" s="56">
        <f t="shared" si="2"/>
        <v>406.5040650406504</v>
      </c>
      <c r="AT24" s="56">
        <f t="shared" si="3"/>
        <v>1023.6220472440945</v>
      </c>
      <c r="AU24" s="56">
        <f t="shared" si="4"/>
        <v>1296.1762799740764</v>
      </c>
      <c r="AW24" s="56">
        <f t="shared" ref="AW24:AZ24" si="50">N24*10000/H24</f>
        <v>181.81818181818181</v>
      </c>
      <c r="AX24" s="56">
        <f t="shared" si="50"/>
        <v>769.23076923076928</v>
      </c>
      <c r="AY24" s="56">
        <f t="shared" si="50"/>
        <v>769.23076923076928</v>
      </c>
      <c r="AZ24" s="56">
        <f t="shared" si="50"/>
        <v>793.65079365079362</v>
      </c>
    </row>
    <row r="25" spans="1:52" x14ac:dyDescent="0.3">
      <c r="A25" t="s">
        <v>36</v>
      </c>
      <c r="D25">
        <v>58</v>
      </c>
      <c r="E25">
        <v>49.17</v>
      </c>
      <c r="F25">
        <v>54.17</v>
      </c>
      <c r="H25">
        <v>12</v>
      </c>
      <c r="I25">
        <v>43</v>
      </c>
      <c r="J25">
        <v>7</v>
      </c>
      <c r="K25">
        <v>7.4</v>
      </c>
      <c r="L25">
        <v>9.1999999999999993</v>
      </c>
      <c r="N25" s="46">
        <v>0.2</v>
      </c>
      <c r="O25" s="46">
        <v>2</v>
      </c>
      <c r="P25" s="46">
        <v>3</v>
      </c>
      <c r="Q25" s="46">
        <v>0.4</v>
      </c>
      <c r="S25" s="50">
        <v>0.2</v>
      </c>
      <c r="T25" s="50">
        <v>2</v>
      </c>
      <c r="U25" s="52">
        <v>3</v>
      </c>
      <c r="V25" s="50">
        <v>4</v>
      </c>
      <c r="X25" s="51">
        <v>10</v>
      </c>
      <c r="Y25" s="51">
        <v>38</v>
      </c>
      <c r="Z25" s="51">
        <v>58</v>
      </c>
      <c r="AA25" s="51">
        <v>60</v>
      </c>
      <c r="AC25" s="50">
        <v>0.2</v>
      </c>
      <c r="AD25" s="50">
        <v>2</v>
      </c>
      <c r="AE25" s="51">
        <v>3</v>
      </c>
      <c r="AF25" s="51">
        <v>4</v>
      </c>
      <c r="AH25" s="53">
        <v>549</v>
      </c>
      <c r="AI25" s="53">
        <v>602</v>
      </c>
      <c r="AJ25" s="53">
        <v>655</v>
      </c>
      <c r="AK25" s="57">
        <v>606</v>
      </c>
      <c r="AM25" s="56">
        <f t="shared" ref="AM25:AP25" si="51">AC25*10000/X25</f>
        <v>200</v>
      </c>
      <c r="AN25" s="56">
        <f t="shared" si="51"/>
        <v>526.31578947368416</v>
      </c>
      <c r="AO25" s="56">
        <f t="shared" si="51"/>
        <v>517.24137931034488</v>
      </c>
      <c r="AP25" s="56">
        <f t="shared" si="51"/>
        <v>666.66666666666663</v>
      </c>
      <c r="AR25" s="56"/>
      <c r="AS25" s="56"/>
      <c r="AT25" s="56"/>
      <c r="AU25" s="56">
        <f t="shared" si="4"/>
        <v>732.15375228798041</v>
      </c>
      <c r="AW25" s="56">
        <f t="shared" ref="AW25:AZ25" si="52">N25*10000/H25</f>
        <v>166.66666666666666</v>
      </c>
      <c r="AX25" s="56">
        <f t="shared" si="52"/>
        <v>465.11627906976742</v>
      </c>
      <c r="AY25" s="56">
        <f t="shared" si="52"/>
        <v>4285.7142857142853</v>
      </c>
      <c r="AZ25" s="56">
        <f t="shared" si="52"/>
        <v>540.54054054054052</v>
      </c>
    </row>
    <row r="26" spans="1:52" x14ac:dyDescent="0.3">
      <c r="A26" t="s">
        <v>37</v>
      </c>
      <c r="B26">
        <v>116</v>
      </c>
      <c r="C26">
        <v>168</v>
      </c>
      <c r="D26">
        <v>169</v>
      </c>
      <c r="E26">
        <v>169.01</v>
      </c>
      <c r="F26">
        <v>169.01</v>
      </c>
      <c r="H26">
        <v>19</v>
      </c>
      <c r="I26">
        <v>13</v>
      </c>
      <c r="J26">
        <v>19</v>
      </c>
      <c r="K26">
        <v>22.1</v>
      </c>
      <c r="L26">
        <v>26.9</v>
      </c>
      <c r="N26" s="46">
        <v>1</v>
      </c>
      <c r="O26" s="46">
        <v>1</v>
      </c>
      <c r="P26" s="46">
        <v>2</v>
      </c>
      <c r="Q26" s="46">
        <v>2</v>
      </c>
      <c r="S26" s="50">
        <v>16</v>
      </c>
      <c r="T26" s="50">
        <v>22</v>
      </c>
      <c r="U26" s="52">
        <v>28</v>
      </c>
      <c r="V26" s="52">
        <v>27</v>
      </c>
      <c r="X26" s="51">
        <v>132</v>
      </c>
      <c r="Y26" s="51">
        <v>175</v>
      </c>
      <c r="Z26" s="51">
        <v>179</v>
      </c>
      <c r="AA26" s="51">
        <v>179</v>
      </c>
      <c r="AC26" s="50">
        <v>16</v>
      </c>
      <c r="AD26" s="50">
        <v>22</v>
      </c>
      <c r="AE26" s="51">
        <v>28</v>
      </c>
      <c r="AF26" s="51">
        <v>26</v>
      </c>
      <c r="AH26" s="51">
        <v>1492</v>
      </c>
      <c r="AI26" s="51">
        <v>1461</v>
      </c>
      <c r="AJ26" s="51">
        <v>1466</v>
      </c>
      <c r="AK26" s="55">
        <v>1554</v>
      </c>
      <c r="AM26" s="56">
        <f t="shared" ref="AM26:AP26" si="53">AC26*10000/X26</f>
        <v>1212.121212121212</v>
      </c>
      <c r="AN26" s="56">
        <f t="shared" si="53"/>
        <v>1257.1428571428571</v>
      </c>
      <c r="AO26" s="56">
        <f t="shared" si="53"/>
        <v>1564.2458100558658</v>
      </c>
      <c r="AP26" s="56">
        <f t="shared" si="53"/>
        <v>1452.5139664804469</v>
      </c>
      <c r="AR26" s="56">
        <f t="shared" si="49"/>
        <v>1293.1034482758621</v>
      </c>
      <c r="AS26" s="56">
        <f t="shared" ref="AS26:AS34" si="54">(T26-O26)*10000/C26</f>
        <v>1250</v>
      </c>
      <c r="AT26" s="56">
        <f t="shared" ref="AT26:AT34" si="55">(U26-P26)*10000/D26</f>
        <v>1538.4615384615386</v>
      </c>
      <c r="AU26" s="56">
        <f t="shared" si="4"/>
        <v>1479.2024140583399</v>
      </c>
      <c r="AW26" s="56">
        <f t="shared" ref="AW26:AZ26" si="56">N26*10000/H26</f>
        <v>526.31578947368416</v>
      </c>
      <c r="AX26" s="56">
        <f t="shared" si="56"/>
        <v>769.23076923076928</v>
      </c>
      <c r="AY26" s="56">
        <f t="shared" si="56"/>
        <v>1052.6315789473683</v>
      </c>
      <c r="AZ26" s="56">
        <f t="shared" si="56"/>
        <v>904.97737556561083</v>
      </c>
    </row>
    <row r="27" spans="1:52" x14ac:dyDescent="0.3">
      <c r="A27" t="s">
        <v>38</v>
      </c>
      <c r="B27">
        <v>135</v>
      </c>
      <c r="C27">
        <v>161</v>
      </c>
      <c r="D27">
        <v>491</v>
      </c>
      <c r="E27">
        <v>970.67</v>
      </c>
      <c r="F27">
        <v>1117.5999999999999</v>
      </c>
      <c r="I27">
        <v>17</v>
      </c>
      <c r="J27">
        <v>19</v>
      </c>
      <c r="K27">
        <v>19</v>
      </c>
      <c r="L27">
        <v>19.399999999999999</v>
      </c>
      <c r="N27" s="47"/>
      <c r="O27" s="46">
        <v>1</v>
      </c>
      <c r="P27" s="47">
        <v>1</v>
      </c>
      <c r="Q27" s="47">
        <v>1</v>
      </c>
      <c r="S27" s="50">
        <v>6</v>
      </c>
      <c r="T27" s="50">
        <v>16</v>
      </c>
      <c r="U27" s="52">
        <v>20</v>
      </c>
      <c r="V27" s="52">
        <v>45</v>
      </c>
      <c r="X27" s="51">
        <v>135</v>
      </c>
      <c r="Y27" s="51">
        <v>178</v>
      </c>
      <c r="Z27" s="51">
        <v>510</v>
      </c>
      <c r="AA27" s="51">
        <v>1057</v>
      </c>
      <c r="AC27" s="50">
        <v>6</v>
      </c>
      <c r="AD27" s="50">
        <v>16</v>
      </c>
      <c r="AE27" s="51">
        <v>20</v>
      </c>
      <c r="AF27" s="51">
        <v>45</v>
      </c>
      <c r="AH27" s="51">
        <v>793</v>
      </c>
      <c r="AI27" s="51">
        <v>932</v>
      </c>
      <c r="AJ27" s="51">
        <v>1032</v>
      </c>
      <c r="AK27" s="55">
        <v>1092</v>
      </c>
      <c r="AM27" s="56">
        <f t="shared" ref="AM27:AP27" si="57">AC27*10000/X27</f>
        <v>444.44444444444446</v>
      </c>
      <c r="AN27" s="56">
        <f t="shared" si="57"/>
        <v>898.87640449438197</v>
      </c>
      <c r="AO27" s="56">
        <f t="shared" si="57"/>
        <v>392.15686274509807</v>
      </c>
      <c r="AP27" s="56">
        <f t="shared" si="57"/>
        <v>425.73320719016084</v>
      </c>
      <c r="AR27" s="56">
        <f t="shared" si="49"/>
        <v>444.44444444444446</v>
      </c>
      <c r="AS27" s="56">
        <f t="shared" si="54"/>
        <v>931.67701863354034</v>
      </c>
      <c r="AT27" s="56">
        <f t="shared" si="55"/>
        <v>386.96537678207739</v>
      </c>
      <c r="AU27" s="56">
        <f t="shared" si="4"/>
        <v>453.2951466512821</v>
      </c>
      <c r="AW27" s="56"/>
      <c r="AX27" s="56">
        <f t="shared" ref="AX27:AZ27" si="58">O27*10000/I27</f>
        <v>588.23529411764707</v>
      </c>
      <c r="AY27" s="56">
        <f t="shared" si="58"/>
        <v>526.31578947368416</v>
      </c>
      <c r="AZ27" s="56">
        <f t="shared" si="58"/>
        <v>526.31578947368416</v>
      </c>
    </row>
    <row r="28" spans="1:52" x14ac:dyDescent="0.3">
      <c r="A28" t="s">
        <v>39</v>
      </c>
      <c r="B28">
        <v>237.5</v>
      </c>
      <c r="C28">
        <v>312</v>
      </c>
      <c r="D28">
        <v>350</v>
      </c>
      <c r="E28">
        <v>295.43</v>
      </c>
      <c r="F28">
        <v>349.91</v>
      </c>
      <c r="H28">
        <v>0.5</v>
      </c>
      <c r="I28">
        <v>14</v>
      </c>
      <c r="J28">
        <v>25</v>
      </c>
      <c r="K28">
        <v>38.4</v>
      </c>
      <c r="L28">
        <v>47.2</v>
      </c>
      <c r="N28" s="46">
        <v>0.3</v>
      </c>
      <c r="O28" s="46">
        <v>1</v>
      </c>
      <c r="P28" s="46">
        <v>2</v>
      </c>
      <c r="Q28" s="46">
        <v>3</v>
      </c>
      <c r="S28" s="50">
        <v>28</v>
      </c>
      <c r="T28" s="50">
        <v>34</v>
      </c>
      <c r="U28" s="50">
        <v>48</v>
      </c>
      <c r="V28" s="50">
        <v>50</v>
      </c>
      <c r="X28" s="53">
        <v>238</v>
      </c>
      <c r="Y28" s="53">
        <v>326</v>
      </c>
      <c r="Z28" s="53">
        <v>350</v>
      </c>
      <c r="AA28" s="53">
        <v>350</v>
      </c>
      <c r="AC28" s="50">
        <v>28</v>
      </c>
      <c r="AD28" s="50">
        <v>34</v>
      </c>
      <c r="AE28" s="53">
        <v>47</v>
      </c>
      <c r="AF28" s="53">
        <v>47</v>
      </c>
      <c r="AH28" s="51">
        <v>1282</v>
      </c>
      <c r="AI28" s="51">
        <v>1182</v>
      </c>
      <c r="AJ28" s="51">
        <v>1332</v>
      </c>
      <c r="AK28" s="55">
        <v>1350</v>
      </c>
      <c r="AM28" s="56">
        <f t="shared" ref="AM28:AP28" si="59">AC28*10000/X28</f>
        <v>1176.4705882352941</v>
      </c>
      <c r="AN28" s="56">
        <f t="shared" si="59"/>
        <v>1042.9447852760736</v>
      </c>
      <c r="AO28" s="56">
        <f t="shared" si="59"/>
        <v>1342.8571428571429</v>
      </c>
      <c r="AP28" s="56">
        <f t="shared" si="59"/>
        <v>1342.8571428571429</v>
      </c>
      <c r="AR28" s="56">
        <f t="shared" si="49"/>
        <v>1166.3157894736842</v>
      </c>
      <c r="AS28" s="56">
        <f t="shared" si="54"/>
        <v>1057.6923076923076</v>
      </c>
      <c r="AT28" s="56">
        <f t="shared" si="55"/>
        <v>1314.2857142857142</v>
      </c>
      <c r="AU28" s="56">
        <f t="shared" si="4"/>
        <v>1590.9013979622923</v>
      </c>
      <c r="AW28" s="56"/>
      <c r="AX28" s="56">
        <f t="shared" ref="AX28:AZ28" si="60">O28*10000/I28</f>
        <v>714.28571428571433</v>
      </c>
      <c r="AY28" s="56">
        <f t="shared" si="60"/>
        <v>800</v>
      </c>
      <c r="AZ28" s="56">
        <f t="shared" si="60"/>
        <v>781.25</v>
      </c>
    </row>
    <row r="29" spans="1:52" ht="13.9" x14ac:dyDescent="0.35">
      <c r="A29" t="s">
        <v>40</v>
      </c>
      <c r="B29">
        <v>79</v>
      </c>
      <c r="C29">
        <v>98</v>
      </c>
      <c r="D29">
        <v>110</v>
      </c>
      <c r="E29">
        <v>136.26</v>
      </c>
      <c r="F29">
        <v>136.51</v>
      </c>
      <c r="J29">
        <v>0</v>
      </c>
      <c r="K29">
        <v>0</v>
      </c>
      <c r="L29">
        <v>2.2000000000000002</v>
      </c>
      <c r="N29" s="48"/>
      <c r="O29" s="48"/>
      <c r="P29" s="48"/>
      <c r="Q29" s="48"/>
      <c r="S29" s="50">
        <v>6</v>
      </c>
      <c r="T29" s="50">
        <v>8</v>
      </c>
      <c r="U29" s="52">
        <v>13</v>
      </c>
      <c r="V29" s="50">
        <v>14</v>
      </c>
      <c r="X29" s="51">
        <v>79</v>
      </c>
      <c r="Y29" s="51">
        <v>98</v>
      </c>
      <c r="Z29" s="51">
        <v>110</v>
      </c>
      <c r="AA29" s="51">
        <v>137</v>
      </c>
      <c r="AC29" s="50">
        <v>6</v>
      </c>
      <c r="AD29" s="50">
        <v>8</v>
      </c>
      <c r="AE29" s="51">
        <v>13</v>
      </c>
      <c r="AF29" s="51">
        <v>14</v>
      </c>
      <c r="AH29" s="51">
        <v>894</v>
      </c>
      <c r="AI29" s="51">
        <v>900</v>
      </c>
      <c r="AJ29" s="51">
        <v>1116</v>
      </c>
      <c r="AK29" s="55">
        <v>1210</v>
      </c>
      <c r="AM29" s="56">
        <f t="shared" ref="AM29:AP29" si="61">AC29*10000/X29</f>
        <v>759.49367088607596</v>
      </c>
      <c r="AN29" s="56">
        <f t="shared" si="61"/>
        <v>816.32653061224494</v>
      </c>
      <c r="AO29" s="56">
        <f t="shared" si="61"/>
        <v>1181.8181818181818</v>
      </c>
      <c r="AP29" s="56">
        <f t="shared" si="61"/>
        <v>1021.8978102189781</v>
      </c>
      <c r="AR29" s="56">
        <f t="shared" si="49"/>
        <v>759.49367088607596</v>
      </c>
      <c r="AS29" s="56">
        <f t="shared" si="54"/>
        <v>816.32653061224494</v>
      </c>
      <c r="AT29" s="56">
        <f t="shared" si="55"/>
        <v>1181.8181818181818</v>
      </c>
      <c r="AU29" s="56">
        <f t="shared" si="4"/>
        <v>1027.4475267870248</v>
      </c>
      <c r="AW29" s="56"/>
      <c r="AX29" s="56"/>
      <c r="AY29" s="56"/>
      <c r="AZ29" s="56"/>
    </row>
    <row r="30" spans="1:52" x14ac:dyDescent="0.3">
      <c r="A30" t="s">
        <v>18</v>
      </c>
      <c r="B30">
        <v>484</v>
      </c>
      <c r="C30">
        <v>640</v>
      </c>
      <c r="D30">
        <v>778</v>
      </c>
      <c r="E30">
        <v>893.42</v>
      </c>
      <c r="F30">
        <v>1102.82</v>
      </c>
      <c r="H30">
        <v>51</v>
      </c>
      <c r="I30">
        <v>76</v>
      </c>
      <c r="J30">
        <v>162</v>
      </c>
      <c r="K30">
        <v>190.7</v>
      </c>
      <c r="L30">
        <v>210.9</v>
      </c>
      <c r="N30" s="46">
        <v>2</v>
      </c>
      <c r="O30" s="46">
        <v>6</v>
      </c>
      <c r="P30" s="46">
        <v>9</v>
      </c>
      <c r="Q30" s="46">
        <v>16</v>
      </c>
      <c r="S30" s="50">
        <v>52</v>
      </c>
      <c r="T30" s="50">
        <v>71</v>
      </c>
      <c r="U30" s="50">
        <v>94</v>
      </c>
      <c r="V30" s="50">
        <v>119</v>
      </c>
      <c r="X30" s="51">
        <v>406</v>
      </c>
      <c r="Y30" s="51">
        <v>659</v>
      </c>
      <c r="Z30" s="51">
        <v>806</v>
      </c>
      <c r="AA30" s="51">
        <v>926</v>
      </c>
      <c r="AC30" s="50">
        <v>40</v>
      </c>
      <c r="AD30" s="50">
        <v>65</v>
      </c>
      <c r="AE30" s="51">
        <v>83</v>
      </c>
      <c r="AF30" s="51">
        <v>104</v>
      </c>
      <c r="AH30" s="51">
        <v>1270</v>
      </c>
      <c r="AI30" s="51">
        <v>1274</v>
      </c>
      <c r="AJ30" s="51">
        <v>1392</v>
      </c>
      <c r="AK30" s="55">
        <v>1273</v>
      </c>
      <c r="AM30" s="56">
        <f t="shared" ref="AM30:AP30" si="62">AC30*10000/X30</f>
        <v>985.22167487684726</v>
      </c>
      <c r="AN30" s="56">
        <f t="shared" si="62"/>
        <v>986.34294385432474</v>
      </c>
      <c r="AO30" s="56">
        <f t="shared" si="62"/>
        <v>1029.7766749379653</v>
      </c>
      <c r="AP30" s="56">
        <f t="shared" si="62"/>
        <v>1123.1101511879049</v>
      </c>
      <c r="AR30" s="56">
        <f t="shared" si="49"/>
        <v>1033.0578512396694</v>
      </c>
      <c r="AS30" s="56">
        <f t="shared" si="54"/>
        <v>1015.625</v>
      </c>
      <c r="AT30" s="56">
        <f t="shared" si="55"/>
        <v>1092.5449871465296</v>
      </c>
      <c r="AU30" s="56">
        <f t="shared" si="4"/>
        <v>1152.8732287166172</v>
      </c>
      <c r="AW30" s="56">
        <f t="shared" ref="AW30:AZ30" si="63">N30*10000/H30</f>
        <v>392.15686274509807</v>
      </c>
      <c r="AX30" s="56">
        <f t="shared" si="63"/>
        <v>789.47368421052636</v>
      </c>
      <c r="AY30" s="56">
        <f t="shared" si="63"/>
        <v>555.55555555555554</v>
      </c>
      <c r="AZ30" s="56">
        <f t="shared" si="63"/>
        <v>839.01415836392243</v>
      </c>
    </row>
    <row r="31" spans="1:52" ht="13.9" x14ac:dyDescent="0.35">
      <c r="A31" t="s">
        <v>41</v>
      </c>
      <c r="B31">
        <v>768</v>
      </c>
      <c r="C31">
        <v>790</v>
      </c>
      <c r="D31">
        <v>836</v>
      </c>
      <c r="E31">
        <v>891.32</v>
      </c>
      <c r="F31">
        <v>1047.6500000000001</v>
      </c>
      <c r="H31">
        <v>18</v>
      </c>
      <c r="I31">
        <v>49</v>
      </c>
      <c r="J31">
        <v>71</v>
      </c>
      <c r="K31">
        <v>74</v>
      </c>
      <c r="L31">
        <v>77.099999999999994</v>
      </c>
      <c r="N31" s="46">
        <v>1</v>
      </c>
      <c r="O31" s="46">
        <v>2</v>
      </c>
      <c r="P31" s="46">
        <v>6</v>
      </c>
      <c r="Q31" s="46">
        <v>9</v>
      </c>
      <c r="S31" s="50">
        <v>73</v>
      </c>
      <c r="T31" s="50">
        <v>95</v>
      </c>
      <c r="U31" s="50">
        <v>118</v>
      </c>
      <c r="V31" s="52">
        <v>133</v>
      </c>
      <c r="X31" s="54">
        <v>769</v>
      </c>
      <c r="Y31" s="54">
        <v>790</v>
      </c>
      <c r="Z31" s="54">
        <v>852</v>
      </c>
      <c r="AA31" s="54">
        <v>908</v>
      </c>
      <c r="AC31" s="50">
        <v>73</v>
      </c>
      <c r="AD31" s="50">
        <v>93</v>
      </c>
      <c r="AE31" s="54">
        <v>112</v>
      </c>
      <c r="AF31" s="54">
        <v>125</v>
      </c>
      <c r="AH31" s="51">
        <v>1123</v>
      </c>
      <c r="AI31" s="51">
        <v>1336</v>
      </c>
      <c r="AJ31" s="51">
        <v>1511</v>
      </c>
      <c r="AK31" s="55">
        <v>1422</v>
      </c>
      <c r="AM31" s="56">
        <f t="shared" ref="AM31:AP31" si="64">AC31*10000/X31</f>
        <v>949.28478543563074</v>
      </c>
      <c r="AN31" s="56">
        <f t="shared" si="64"/>
        <v>1177.2151898734178</v>
      </c>
      <c r="AO31" s="56">
        <f t="shared" si="64"/>
        <v>1314.5539906103286</v>
      </c>
      <c r="AP31" s="56">
        <f t="shared" si="64"/>
        <v>1376.6519823788547</v>
      </c>
      <c r="AR31" s="56">
        <f t="shared" si="49"/>
        <v>937.5</v>
      </c>
      <c r="AS31" s="56">
        <f t="shared" si="54"/>
        <v>1177.2151898734178</v>
      </c>
      <c r="AT31" s="56">
        <f t="shared" si="55"/>
        <v>1339.7129186602872</v>
      </c>
      <c r="AU31" s="56">
        <f t="shared" si="4"/>
        <v>1391.1950814522281</v>
      </c>
      <c r="AW31" s="56">
        <f t="shared" ref="AW31:AZ31" si="65">N31*10000/H31</f>
        <v>555.55555555555554</v>
      </c>
      <c r="AX31" s="56">
        <f t="shared" si="65"/>
        <v>408.16326530612247</v>
      </c>
      <c r="AY31" s="56">
        <f t="shared" si="65"/>
        <v>845.07042253521126</v>
      </c>
      <c r="AZ31" s="56">
        <f t="shared" si="65"/>
        <v>1216.2162162162163</v>
      </c>
    </row>
    <row r="32" spans="1:52" x14ac:dyDescent="0.3">
      <c r="A32" t="s">
        <v>42</v>
      </c>
      <c r="B32">
        <v>786</v>
      </c>
      <c r="C32">
        <v>952</v>
      </c>
      <c r="D32">
        <v>1086</v>
      </c>
      <c r="E32">
        <v>1532.09</v>
      </c>
      <c r="F32">
        <v>1594.77</v>
      </c>
      <c r="H32">
        <v>5</v>
      </c>
      <c r="I32">
        <v>10</v>
      </c>
      <c r="J32">
        <v>15</v>
      </c>
      <c r="K32">
        <v>15.7</v>
      </c>
      <c r="L32">
        <v>16</v>
      </c>
      <c r="N32" s="46">
        <v>0.3</v>
      </c>
      <c r="O32" s="46">
        <v>1</v>
      </c>
      <c r="P32" s="46">
        <v>2</v>
      </c>
      <c r="Q32" s="46">
        <v>2</v>
      </c>
      <c r="S32" s="50">
        <v>113</v>
      </c>
      <c r="T32" s="50">
        <v>131</v>
      </c>
      <c r="U32" s="50">
        <v>158</v>
      </c>
      <c r="V32" s="50">
        <v>167</v>
      </c>
      <c r="X32" s="53">
        <v>785</v>
      </c>
      <c r="Y32" s="53">
        <v>946</v>
      </c>
      <c r="Z32" s="53">
        <v>1102</v>
      </c>
      <c r="AA32" s="53">
        <v>1565</v>
      </c>
      <c r="AC32" s="50">
        <v>113</v>
      </c>
      <c r="AD32" s="50">
        <v>130</v>
      </c>
      <c r="AE32" s="53">
        <v>155</v>
      </c>
      <c r="AF32" s="53">
        <v>162</v>
      </c>
      <c r="AH32" s="51">
        <v>1518</v>
      </c>
      <c r="AI32" s="51">
        <v>1464</v>
      </c>
      <c r="AJ32" s="51">
        <v>1376</v>
      </c>
      <c r="AK32" s="55">
        <v>1487</v>
      </c>
      <c r="AM32" s="56">
        <f t="shared" ref="AM32:AP32" si="66">AC32*10000/X32</f>
        <v>1439.4904458598726</v>
      </c>
      <c r="AN32" s="56">
        <f t="shared" si="66"/>
        <v>1374.2071881606764</v>
      </c>
      <c r="AO32" s="56">
        <f t="shared" si="66"/>
        <v>1406.5335753176043</v>
      </c>
      <c r="AP32" s="56">
        <f t="shared" si="66"/>
        <v>1035.1437699680512</v>
      </c>
      <c r="AR32" s="56">
        <f t="shared" si="49"/>
        <v>1433.8422391857507</v>
      </c>
      <c r="AS32" s="56">
        <f t="shared" si="54"/>
        <v>1365.546218487395</v>
      </c>
      <c r="AT32" s="56">
        <f t="shared" si="55"/>
        <v>1436.46408839779</v>
      </c>
      <c r="AU32" s="56">
        <f t="shared" si="4"/>
        <v>1076.960230795841</v>
      </c>
      <c r="AW32" s="56">
        <f t="shared" ref="AW32:AZ32" si="67">N32*10000/H32</f>
        <v>600</v>
      </c>
      <c r="AX32" s="56">
        <f t="shared" si="67"/>
        <v>1000</v>
      </c>
      <c r="AY32" s="56">
        <f t="shared" si="67"/>
        <v>1333.3333333333333</v>
      </c>
      <c r="AZ32" s="56">
        <f t="shared" si="67"/>
        <v>1273.8853503184714</v>
      </c>
    </row>
    <row r="33" spans="1:52" x14ac:dyDescent="0.3">
      <c r="A33" t="s">
        <v>43</v>
      </c>
      <c r="B33">
        <v>587</v>
      </c>
      <c r="C33">
        <v>761</v>
      </c>
      <c r="D33">
        <v>844</v>
      </c>
      <c r="E33">
        <v>1121.96</v>
      </c>
      <c r="F33">
        <v>1303.3599999999999</v>
      </c>
      <c r="H33">
        <v>33</v>
      </c>
      <c r="I33">
        <v>55</v>
      </c>
      <c r="J33">
        <v>74</v>
      </c>
      <c r="K33">
        <v>75.2</v>
      </c>
      <c r="L33">
        <v>80.599999999999994</v>
      </c>
      <c r="N33" s="46">
        <v>3</v>
      </c>
      <c r="O33" s="46">
        <v>4</v>
      </c>
      <c r="P33" s="46">
        <v>8</v>
      </c>
      <c r="Q33" s="46">
        <v>10</v>
      </c>
      <c r="S33" s="50">
        <v>76</v>
      </c>
      <c r="T33" s="50">
        <v>97</v>
      </c>
      <c r="U33" s="50">
        <v>115</v>
      </c>
      <c r="V33" s="50">
        <v>136</v>
      </c>
      <c r="X33" s="51">
        <v>612</v>
      </c>
      <c r="Y33" s="51">
        <v>799</v>
      </c>
      <c r="Z33" s="51">
        <v>895</v>
      </c>
      <c r="AA33" s="51">
        <v>1173</v>
      </c>
      <c r="AC33" s="50">
        <v>75</v>
      </c>
      <c r="AD33" s="50">
        <v>96</v>
      </c>
      <c r="AE33" s="51">
        <v>112</v>
      </c>
      <c r="AF33" s="51">
        <v>133</v>
      </c>
      <c r="AH33" s="51">
        <v>1326</v>
      </c>
      <c r="AI33" s="51">
        <v>1383</v>
      </c>
      <c r="AJ33" s="51">
        <v>1393</v>
      </c>
      <c r="AK33" s="55">
        <v>1371</v>
      </c>
      <c r="AM33" s="56">
        <f t="shared" ref="AM33:AP33" si="68">AC33*10000/X33</f>
        <v>1225.4901960784314</v>
      </c>
      <c r="AN33" s="56">
        <f t="shared" si="68"/>
        <v>1201.5018773466834</v>
      </c>
      <c r="AO33" s="56">
        <f t="shared" si="68"/>
        <v>1251.3966480446927</v>
      </c>
      <c r="AP33" s="56">
        <f t="shared" si="68"/>
        <v>1133.84484228474</v>
      </c>
      <c r="AR33" s="56">
        <f t="shared" si="49"/>
        <v>1243.6115843270868</v>
      </c>
      <c r="AS33" s="56">
        <f t="shared" si="54"/>
        <v>1222.0762155059133</v>
      </c>
      <c r="AT33" s="56">
        <f t="shared" si="55"/>
        <v>1267.7725118483413</v>
      </c>
      <c r="AU33" s="56">
        <f t="shared" si="4"/>
        <v>1123.0346892937359</v>
      </c>
      <c r="AW33" s="56">
        <f t="shared" ref="AW33:AZ33" si="69">N33*10000/H33</f>
        <v>909.09090909090912</v>
      </c>
      <c r="AX33" s="56">
        <f t="shared" si="69"/>
        <v>727.27272727272725</v>
      </c>
      <c r="AY33" s="56">
        <f t="shared" si="69"/>
        <v>1081.081081081081</v>
      </c>
      <c r="AZ33" s="56">
        <f t="shared" si="69"/>
        <v>1329.7872340425531</v>
      </c>
    </row>
    <row r="34" spans="1:52" x14ac:dyDescent="0.3">
      <c r="A34" t="s">
        <v>44</v>
      </c>
      <c r="B34">
        <v>933</v>
      </c>
      <c r="C34">
        <v>976</v>
      </c>
      <c r="D34">
        <v>1027</v>
      </c>
      <c r="E34">
        <v>1282.68</v>
      </c>
      <c r="F34">
        <v>1331.98</v>
      </c>
      <c r="H34">
        <v>1</v>
      </c>
      <c r="I34">
        <v>2</v>
      </c>
      <c r="J34">
        <v>14</v>
      </c>
      <c r="K34">
        <v>16.7</v>
      </c>
      <c r="L34">
        <v>17.2</v>
      </c>
      <c r="N34" s="45">
        <v>0.01</v>
      </c>
      <c r="O34" s="47">
        <v>0.1</v>
      </c>
      <c r="P34" s="46">
        <v>1</v>
      </c>
      <c r="Q34" s="46">
        <v>2</v>
      </c>
      <c r="S34" s="50">
        <v>107</v>
      </c>
      <c r="T34" s="50">
        <v>116</v>
      </c>
      <c r="U34" s="50">
        <v>132</v>
      </c>
      <c r="V34" s="50">
        <v>157</v>
      </c>
      <c r="X34" s="51">
        <v>934</v>
      </c>
      <c r="Y34" s="51">
        <v>978</v>
      </c>
      <c r="Z34" s="51">
        <v>1072</v>
      </c>
      <c r="AA34" s="51">
        <v>1266</v>
      </c>
      <c r="AC34" s="50">
        <v>107</v>
      </c>
      <c r="AD34" s="50">
        <v>116</v>
      </c>
      <c r="AE34" s="51">
        <v>132</v>
      </c>
      <c r="AF34" s="51">
        <v>157</v>
      </c>
      <c r="AH34" s="53">
        <v>1156</v>
      </c>
      <c r="AI34" s="53">
        <v>1228</v>
      </c>
      <c r="AJ34" s="53">
        <v>1396</v>
      </c>
      <c r="AK34" s="57">
        <v>1284</v>
      </c>
      <c r="AM34" s="56">
        <f t="shared" ref="AM34:AP34" si="70">AC34*10000/X34</f>
        <v>1145.610278372591</v>
      </c>
      <c r="AN34" s="56">
        <f t="shared" si="70"/>
        <v>1186.0940695296524</v>
      </c>
      <c r="AO34" s="56">
        <f t="shared" si="70"/>
        <v>1231.3432835820895</v>
      </c>
      <c r="AP34" s="56">
        <f t="shared" si="70"/>
        <v>1240.1263823064771</v>
      </c>
      <c r="AR34" s="56">
        <f t="shared" si="49"/>
        <v>1146.7309753483387</v>
      </c>
      <c r="AS34" s="56">
        <f t="shared" si="54"/>
        <v>1187.5</v>
      </c>
      <c r="AT34" s="56">
        <f t="shared" si="55"/>
        <v>1275.5598831548198</v>
      </c>
      <c r="AU34" s="56">
        <f t="shared" si="4"/>
        <v>1208.407397012505</v>
      </c>
      <c r="AW34" s="56">
        <f t="shared" ref="AW34:AZ34" si="71">N34*10000/H34</f>
        <v>100</v>
      </c>
      <c r="AX34" s="56">
        <f t="shared" si="71"/>
        <v>500</v>
      </c>
      <c r="AY34" s="56">
        <f t="shared" si="71"/>
        <v>714.28571428571433</v>
      </c>
      <c r="AZ34" s="56">
        <f t="shared" si="71"/>
        <v>1197.6047904191616</v>
      </c>
    </row>
  </sheetData>
  <mergeCells count="8">
    <mergeCell ref="AM1:AP1"/>
    <mergeCell ref="AR1:AU1"/>
    <mergeCell ref="AW1:AZ1"/>
    <mergeCell ref="N1:Q1"/>
    <mergeCell ref="S1:V1"/>
    <mergeCell ref="X1:AA1"/>
    <mergeCell ref="AC1:AF1"/>
    <mergeCell ref="AH1:AK1"/>
  </mergeCells>
  <phoneticPr fontId="18" type="noConversion"/>
  <conditionalFormatting sqref="AH3:AU34">
    <cfRule type="colorScale" priority="2">
      <colorScale>
        <cfvo type="min"/>
        <cfvo type="percentile" val="50"/>
        <cfvo type="max"/>
        <color rgb="FFF8696B"/>
        <color rgb="FFFFEB84"/>
        <color rgb="FF63BE7B"/>
      </colorScale>
    </cfRule>
  </conditionalFormatting>
  <conditionalFormatting sqref="AW3:AZ3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73"/>
  <sheetViews>
    <sheetView topLeftCell="V19" workbookViewId="0">
      <selection activeCell="AK69" sqref="AK69"/>
    </sheetView>
  </sheetViews>
  <sheetFormatPr defaultColWidth="9" defaultRowHeight="13.5" x14ac:dyDescent="0.3"/>
  <cols>
    <col min="1" max="1" width="21.33203125" customWidth="1"/>
    <col min="2" max="37" width="9.265625" customWidth="1"/>
  </cols>
  <sheetData>
    <row r="1" spans="1:51" x14ac:dyDescent="0.3">
      <c r="B1">
        <v>201901</v>
      </c>
      <c r="C1">
        <v>201902</v>
      </c>
      <c r="D1">
        <v>201903</v>
      </c>
      <c r="E1">
        <v>201904</v>
      </c>
      <c r="F1">
        <v>201905</v>
      </c>
      <c r="G1">
        <v>201906</v>
      </c>
      <c r="H1">
        <v>201907</v>
      </c>
      <c r="I1">
        <v>201908</v>
      </c>
      <c r="J1">
        <v>201909</v>
      </c>
      <c r="K1">
        <v>201910</v>
      </c>
      <c r="L1">
        <v>201911</v>
      </c>
      <c r="M1">
        <v>201912</v>
      </c>
      <c r="N1">
        <v>202001</v>
      </c>
      <c r="O1">
        <v>202002</v>
      </c>
      <c r="P1">
        <v>202003</v>
      </c>
      <c r="Q1">
        <v>202004</v>
      </c>
      <c r="R1">
        <v>202005</v>
      </c>
      <c r="S1">
        <v>202006</v>
      </c>
      <c r="T1">
        <v>202007</v>
      </c>
      <c r="U1">
        <v>202008</v>
      </c>
      <c r="V1">
        <v>202009</v>
      </c>
      <c r="W1">
        <v>202010</v>
      </c>
      <c r="X1">
        <v>202011</v>
      </c>
      <c r="Y1">
        <v>202012</v>
      </c>
      <c r="Z1">
        <v>202101</v>
      </c>
      <c r="AA1">
        <v>202102</v>
      </c>
      <c r="AB1">
        <v>202103</v>
      </c>
      <c r="AC1">
        <v>202104</v>
      </c>
      <c r="AD1">
        <v>202105</v>
      </c>
      <c r="AE1">
        <v>202106</v>
      </c>
      <c r="AF1">
        <v>202107</v>
      </c>
      <c r="AG1">
        <v>202108</v>
      </c>
      <c r="AH1">
        <v>202109</v>
      </c>
      <c r="AI1">
        <v>202110</v>
      </c>
      <c r="AJ1">
        <v>202111</v>
      </c>
      <c r="AK1">
        <v>202112</v>
      </c>
      <c r="AN1">
        <v>1</v>
      </c>
      <c r="AO1">
        <v>2</v>
      </c>
      <c r="AP1">
        <v>3</v>
      </c>
      <c r="AQ1">
        <v>4</v>
      </c>
      <c r="AR1">
        <v>5</v>
      </c>
      <c r="AS1">
        <v>6</v>
      </c>
      <c r="AT1">
        <v>7</v>
      </c>
      <c r="AU1">
        <v>8</v>
      </c>
      <c r="AV1">
        <v>9</v>
      </c>
      <c r="AW1">
        <v>10</v>
      </c>
      <c r="AX1">
        <v>11</v>
      </c>
      <c r="AY1">
        <v>12</v>
      </c>
    </row>
    <row r="2" spans="1:51" x14ac:dyDescent="0.3">
      <c r="A2" t="s">
        <v>45</v>
      </c>
      <c r="B2" s="42"/>
      <c r="C2" s="42"/>
      <c r="D2" s="42"/>
      <c r="E2" s="42"/>
      <c r="F2" s="42"/>
      <c r="G2" s="42">
        <v>0.35</v>
      </c>
      <c r="H2" s="42">
        <v>6.3896999999999995E-2</v>
      </c>
      <c r="I2" s="42">
        <v>0.23173350000000001</v>
      </c>
      <c r="J2" s="42">
        <v>0.247972</v>
      </c>
      <c r="K2" s="42">
        <v>0.88824400000000003</v>
      </c>
      <c r="L2" s="42"/>
      <c r="M2" s="42"/>
      <c r="N2" s="42">
        <v>4.0062E-2</v>
      </c>
      <c r="O2" s="42">
        <v>0</v>
      </c>
      <c r="P2" s="42">
        <v>3.0690000000000001E-3</v>
      </c>
      <c r="Q2" s="42">
        <v>2.1942E-2</v>
      </c>
      <c r="R2" s="42">
        <v>5.8973999999999999E-2</v>
      </c>
      <c r="S2" s="42">
        <v>9.0848999999999999E-2</v>
      </c>
      <c r="T2" s="42">
        <v>6.5411999999999998E-2</v>
      </c>
      <c r="U2" s="42">
        <f t="shared" ref="U2:U35" si="0">U38-T38</f>
        <v>0.13880100000000006</v>
      </c>
      <c r="V2" s="42">
        <v>0.1535</v>
      </c>
      <c r="W2" s="42">
        <v>0.12809999999999999</v>
      </c>
      <c r="X2" s="42">
        <v>0.21609999999999999</v>
      </c>
      <c r="Y2" s="42"/>
      <c r="Z2" s="42">
        <v>0.17860000000000001</v>
      </c>
      <c r="AA2" s="42">
        <v>7.3800000000000004E-2</v>
      </c>
      <c r="AB2" s="42">
        <v>0.1198</v>
      </c>
      <c r="AC2" s="42">
        <v>0.2117</v>
      </c>
      <c r="AD2" s="42">
        <v>0.3528</v>
      </c>
      <c r="AE2" s="42">
        <v>0.3831</v>
      </c>
      <c r="AF2" s="42">
        <v>0.83489999999999998</v>
      </c>
      <c r="AG2" s="42">
        <v>0.41289999999999999</v>
      </c>
      <c r="AH2" s="42">
        <v>0.90939999999999999</v>
      </c>
      <c r="AI2" s="42">
        <v>0.53069999999999995</v>
      </c>
      <c r="AJ2" s="42">
        <v>1.6774</v>
      </c>
      <c r="AK2" s="42">
        <v>5.2767999999999997</v>
      </c>
      <c r="AN2" s="42"/>
      <c r="AO2" s="42"/>
      <c r="AP2" s="42"/>
      <c r="AQ2" s="42"/>
      <c r="AR2" s="42"/>
      <c r="AS2" s="42">
        <v>18.520800000000001</v>
      </c>
      <c r="AT2" s="42">
        <v>19.7179</v>
      </c>
      <c r="AU2" s="42">
        <v>26.513200000000001</v>
      </c>
      <c r="AV2" s="42">
        <v>37.5837</v>
      </c>
      <c r="AW2" s="42">
        <v>44.478115099999997</v>
      </c>
      <c r="AX2" s="42"/>
      <c r="AY2" s="42"/>
    </row>
    <row r="3" spans="1:51" x14ac:dyDescent="0.3">
      <c r="A3" t="s">
        <v>46</v>
      </c>
      <c r="B3" s="42"/>
      <c r="C3" s="42"/>
      <c r="D3" s="42"/>
      <c r="E3" s="42"/>
      <c r="F3" s="42"/>
      <c r="G3" s="42">
        <v>0.04</v>
      </c>
      <c r="H3" s="42">
        <v>0.41099999999999998</v>
      </c>
      <c r="I3" s="42">
        <v>5.6101999999999999E-2</v>
      </c>
      <c r="J3" s="42">
        <v>2.5725000000000001E-2</v>
      </c>
      <c r="K3" s="42">
        <v>0.15013599999999999</v>
      </c>
      <c r="L3" s="42"/>
      <c r="M3" s="42"/>
      <c r="N3" s="42">
        <v>8.0000000000000004E-4</v>
      </c>
      <c r="O3" s="42">
        <v>0</v>
      </c>
      <c r="P3" s="42">
        <v>0</v>
      </c>
      <c r="Q3" s="42">
        <v>3.3800000000000002E-3</v>
      </c>
      <c r="R3" s="42">
        <v>2.3999999999999998E-3</v>
      </c>
      <c r="S3" s="42">
        <v>9.5999999999999992E-3</v>
      </c>
      <c r="T3" s="42">
        <v>0.14732999999999999</v>
      </c>
      <c r="U3" s="42">
        <f t="shared" si="0"/>
        <v>0.15512399999999998</v>
      </c>
      <c r="V3" s="42">
        <v>0.13730000000000001</v>
      </c>
      <c r="W3" s="42">
        <v>0.15140000000000001</v>
      </c>
      <c r="X3" s="42">
        <v>0.41849999999999998</v>
      </c>
      <c r="Y3" s="42"/>
      <c r="Z3" s="42">
        <v>4.3799999999999999E-2</v>
      </c>
      <c r="AA3" s="42">
        <v>4.8899999999999999E-2</v>
      </c>
      <c r="AB3" s="42">
        <v>6.2799999999999995E-2</v>
      </c>
      <c r="AC3" s="42">
        <v>0.15160000000000001</v>
      </c>
      <c r="AD3" s="42">
        <v>0.2041</v>
      </c>
      <c r="AE3" s="42">
        <v>0.28210000000000002</v>
      </c>
      <c r="AF3" s="42">
        <v>0.18809999999999999</v>
      </c>
      <c r="AG3" s="42">
        <v>0.29239999999999999</v>
      </c>
      <c r="AH3" s="42">
        <v>0.32129999999999997</v>
      </c>
      <c r="AI3" s="42">
        <v>0.24829999999999999</v>
      </c>
      <c r="AJ3" s="42">
        <v>0.34739999999999999</v>
      </c>
      <c r="AK3" s="42">
        <v>0.59509999999999996</v>
      </c>
      <c r="AN3">
        <v>4.7263237</v>
      </c>
      <c r="AO3">
        <v>0.42160550000000002</v>
      </c>
      <c r="AP3">
        <v>4.6102480000000003</v>
      </c>
      <c r="AQ3">
        <v>17.147776</v>
      </c>
      <c r="AR3">
        <v>25.4394065</v>
      </c>
      <c r="AS3">
        <v>32.997843899999999</v>
      </c>
      <c r="AT3">
        <v>38.548428199999996</v>
      </c>
      <c r="AU3">
        <v>45.486209670000001</v>
      </c>
      <c r="AV3">
        <v>57.950899999999997</v>
      </c>
      <c r="AW3">
        <v>56.765900000000002</v>
      </c>
      <c r="AX3">
        <v>173.20519999999999</v>
      </c>
    </row>
    <row r="4" spans="1:51" x14ac:dyDescent="0.3">
      <c r="A4" t="s">
        <v>47</v>
      </c>
      <c r="B4" s="42"/>
      <c r="C4" s="42"/>
      <c r="D4" s="42"/>
      <c r="E4" s="42"/>
      <c r="F4" s="42"/>
      <c r="G4" s="42">
        <v>9.1087819999999997</v>
      </c>
      <c r="H4" s="42">
        <v>7.6130659999999999</v>
      </c>
      <c r="I4" s="42">
        <v>12.893203</v>
      </c>
      <c r="J4" s="42">
        <v>17.390082</v>
      </c>
      <c r="K4" s="42">
        <v>12.927215</v>
      </c>
      <c r="L4" s="42"/>
      <c r="M4" s="42"/>
      <c r="N4" s="42">
        <v>2.6241186999999999</v>
      </c>
      <c r="O4" s="42">
        <v>0.1307875</v>
      </c>
      <c r="P4" s="42">
        <v>1.5698509</v>
      </c>
      <c r="Q4" s="42">
        <v>9.6245204999999991</v>
      </c>
      <c r="R4" s="42">
        <v>12.905168</v>
      </c>
      <c r="S4" s="42">
        <v>16.837641699999999</v>
      </c>
      <c r="T4" s="42">
        <v>17.363185699999999</v>
      </c>
      <c r="U4" s="42">
        <f t="shared" si="0"/>
        <v>23.966926999999998</v>
      </c>
      <c r="V4" s="42">
        <v>31.2149</v>
      </c>
      <c r="W4" s="42">
        <v>35.116199999999999</v>
      </c>
      <c r="X4" s="42">
        <v>64.083500000000001</v>
      </c>
      <c r="Y4" s="42"/>
      <c r="Z4" s="42">
        <v>5.9675000000000002</v>
      </c>
      <c r="AA4" s="42">
        <v>4.1371000000000002</v>
      </c>
      <c r="AB4" s="42">
        <v>17.183599999999998</v>
      </c>
      <c r="AC4" s="42">
        <v>37.224400000000003</v>
      </c>
      <c r="AD4" s="42">
        <v>37.738199999999999</v>
      </c>
      <c r="AE4" s="42">
        <v>45.652299999999997</v>
      </c>
      <c r="AF4" s="42">
        <v>44.8371</v>
      </c>
      <c r="AG4" s="42">
        <v>49.7806</v>
      </c>
      <c r="AH4" s="42">
        <v>57.899900000000002</v>
      </c>
      <c r="AI4" s="42">
        <v>46.118099999999998</v>
      </c>
      <c r="AJ4" s="42">
        <v>64.477199999999996</v>
      </c>
      <c r="AK4" s="42">
        <v>123.05710000000001</v>
      </c>
      <c r="AN4">
        <v>12.035</v>
      </c>
      <c r="AO4">
        <v>13.348800000000001</v>
      </c>
      <c r="AP4">
        <v>28.145700000000001</v>
      </c>
      <c r="AQ4">
        <v>55.813600000000001</v>
      </c>
      <c r="AR4">
        <v>63.384900000000002</v>
      </c>
      <c r="AS4">
        <v>67.203400000000002</v>
      </c>
      <c r="AT4">
        <v>65.569400000000002</v>
      </c>
      <c r="AU4">
        <v>67.8232</v>
      </c>
      <c r="AV4">
        <v>69.904399999999995</v>
      </c>
      <c r="AW4">
        <v>64.360100000000003</v>
      </c>
      <c r="AX4">
        <v>88.13</v>
      </c>
      <c r="AY4">
        <v>157.9777</v>
      </c>
    </row>
    <row r="5" spans="1:51" x14ac:dyDescent="0.3">
      <c r="A5" t="s">
        <v>48</v>
      </c>
      <c r="B5" s="42"/>
      <c r="C5" s="42"/>
      <c r="D5" s="42"/>
      <c r="E5" s="42"/>
      <c r="F5" s="42"/>
      <c r="G5" s="42">
        <v>6.9587820000000002</v>
      </c>
      <c r="H5" s="42">
        <v>7.2</v>
      </c>
      <c r="I5" s="42">
        <v>10.837400000000001</v>
      </c>
      <c r="J5" s="42">
        <v>15.113118999999999</v>
      </c>
      <c r="K5" s="42">
        <v>11.017200000000001</v>
      </c>
      <c r="L5" s="42"/>
      <c r="M5" s="42"/>
      <c r="N5" s="42">
        <v>2.5451666999999998</v>
      </c>
      <c r="O5" s="42">
        <v>0.12406250000000001</v>
      </c>
      <c r="P5" s="42">
        <v>1.3597949</v>
      </c>
      <c r="Q5" s="42">
        <v>8.960305</v>
      </c>
      <c r="R5" s="42">
        <v>11.930059</v>
      </c>
      <c r="S5" s="42">
        <v>15.475211699999999</v>
      </c>
      <c r="T5" s="42">
        <v>15.8954722</v>
      </c>
      <c r="U5" s="42">
        <f t="shared" si="0"/>
        <v>22.714627960000001</v>
      </c>
      <c r="V5" s="42">
        <v>28.750800000000002</v>
      </c>
      <c r="W5" s="42">
        <v>32.082700000000003</v>
      </c>
      <c r="X5" s="42">
        <v>55.759099999999997</v>
      </c>
      <c r="Y5" s="42"/>
      <c r="Z5" s="42">
        <v>5.4017999999999997</v>
      </c>
      <c r="AA5" s="42">
        <v>3.4495</v>
      </c>
      <c r="AB5" s="42">
        <v>16.2044</v>
      </c>
      <c r="AC5" s="42">
        <v>34.490499999999997</v>
      </c>
      <c r="AD5" s="42">
        <v>33.538200000000003</v>
      </c>
      <c r="AE5" s="42">
        <v>41.294499999999999</v>
      </c>
      <c r="AF5" s="42">
        <v>39.290799999999997</v>
      </c>
      <c r="AG5" s="42">
        <v>43.176499999999997</v>
      </c>
      <c r="AH5" s="42">
        <v>51.535299999999999</v>
      </c>
      <c r="AI5" s="42">
        <v>40.959099999999999</v>
      </c>
      <c r="AJ5" s="42">
        <v>58.085299999999997</v>
      </c>
      <c r="AK5" s="42">
        <v>109.535</v>
      </c>
    </row>
    <row r="6" spans="1:51" x14ac:dyDescent="0.3">
      <c r="A6" t="s">
        <v>49</v>
      </c>
      <c r="B6" s="42"/>
      <c r="C6" s="42"/>
      <c r="D6" s="42"/>
      <c r="E6" s="42"/>
      <c r="F6" s="42"/>
      <c r="G6" s="42">
        <v>2.15</v>
      </c>
      <c r="H6" s="42">
        <v>0.41366199999999997</v>
      </c>
      <c r="I6" s="42">
        <v>2.055803</v>
      </c>
      <c r="J6" s="42">
        <v>2.2769629999999998</v>
      </c>
      <c r="K6" s="42">
        <v>1.910015</v>
      </c>
      <c r="L6" s="42"/>
      <c r="M6" s="42"/>
      <c r="N6" s="42">
        <v>7.8951999999999994E-2</v>
      </c>
      <c r="O6" s="42">
        <v>6.7250000000000001E-3</v>
      </c>
      <c r="P6" s="42">
        <v>0.21005599999999999</v>
      </c>
      <c r="Q6" s="42">
        <v>0.66421549999999996</v>
      </c>
      <c r="R6" s="42">
        <v>0.975109</v>
      </c>
      <c r="S6" s="42">
        <v>1.36243</v>
      </c>
      <c r="T6" s="42">
        <v>1.4677134999999999</v>
      </c>
      <c r="U6" s="42">
        <f t="shared" si="0"/>
        <v>1.2521990000000001</v>
      </c>
      <c r="V6" s="42">
        <v>2.4641999999999999</v>
      </c>
      <c r="W6" s="42">
        <v>3.0335000000000001</v>
      </c>
      <c r="X6" s="42">
        <v>8.3245000000000005</v>
      </c>
      <c r="Y6" s="42"/>
      <c r="Z6" s="42">
        <v>0.56569999999999998</v>
      </c>
      <c r="AA6" s="42">
        <v>0.6875</v>
      </c>
      <c r="AB6" s="42">
        <v>0.97919999999999996</v>
      </c>
      <c r="AC6" s="42">
        <v>2.7339000000000002</v>
      </c>
      <c r="AD6" s="42">
        <v>4.2</v>
      </c>
      <c r="AE6" s="42">
        <v>4.3578000000000001</v>
      </c>
      <c r="AF6" s="42">
        <v>5.5461999999999998</v>
      </c>
      <c r="AG6" s="42">
        <v>6.6040999999999999</v>
      </c>
      <c r="AH6" s="42">
        <v>6.3646000000000003</v>
      </c>
      <c r="AI6" s="42">
        <v>5.1589999999999998</v>
      </c>
      <c r="AJ6" s="42">
        <v>6.3917999999999999</v>
      </c>
      <c r="AK6" s="42">
        <v>13.522</v>
      </c>
    </row>
    <row r="7" spans="1:51" x14ac:dyDescent="0.3">
      <c r="A7" t="s">
        <v>50</v>
      </c>
      <c r="B7" s="42"/>
      <c r="C7" s="42"/>
      <c r="D7" s="42"/>
      <c r="E7" s="42"/>
      <c r="F7" s="42"/>
      <c r="G7" s="42">
        <v>1.679881</v>
      </c>
      <c r="H7" s="42">
        <v>1.289771</v>
      </c>
      <c r="I7" s="42">
        <v>2.1793110000000002</v>
      </c>
      <c r="J7" s="42">
        <v>4.2711196999999999</v>
      </c>
      <c r="K7" s="42">
        <v>7.5039974999999997</v>
      </c>
      <c r="L7" s="42"/>
      <c r="M7" s="42"/>
      <c r="N7" s="42">
        <v>9.7212999999999994E-2</v>
      </c>
      <c r="O7" s="42">
        <v>3.0000000000000001E-3</v>
      </c>
      <c r="P7" s="42">
        <v>9.4661499999999996E-2</v>
      </c>
      <c r="Q7" s="42">
        <v>0.4809445</v>
      </c>
      <c r="R7" s="42">
        <v>1.5066409999999999</v>
      </c>
      <c r="S7" s="42">
        <v>2.8574449999999998</v>
      </c>
      <c r="T7" s="42">
        <v>3.8275771000000001</v>
      </c>
      <c r="U7" s="42">
        <f t="shared" si="0"/>
        <v>4.6087178999999985</v>
      </c>
      <c r="V7" s="42">
        <v>5.8826000000000001</v>
      </c>
      <c r="W7" s="42">
        <v>6.0877999999999997</v>
      </c>
      <c r="X7" s="42">
        <v>20.3292</v>
      </c>
      <c r="Y7" s="42"/>
      <c r="Z7" s="42">
        <v>0.81230000000000002</v>
      </c>
      <c r="AA7" s="42">
        <v>0.38440000000000002</v>
      </c>
      <c r="AB7" s="42">
        <v>1.0245</v>
      </c>
      <c r="AC7" s="42">
        <v>2.3393999999999999</v>
      </c>
      <c r="AD7" s="42">
        <v>4.2832999999999997</v>
      </c>
      <c r="AE7" s="42">
        <v>5.8872999999999998</v>
      </c>
      <c r="AF7" s="42">
        <v>6.7126999999999999</v>
      </c>
      <c r="AG7" s="42">
        <v>7.0305999999999997</v>
      </c>
      <c r="AH7" s="42">
        <v>7.2380000000000004</v>
      </c>
      <c r="AI7" s="42">
        <v>5.9760999999999997</v>
      </c>
      <c r="AJ7" s="42">
        <v>9.9275000000000002</v>
      </c>
      <c r="AK7" s="42">
        <v>22.6447</v>
      </c>
    </row>
    <row r="8" spans="1:51" x14ac:dyDescent="0.3">
      <c r="A8" t="s">
        <v>51</v>
      </c>
      <c r="B8" s="42"/>
      <c r="C8" s="42"/>
      <c r="D8" s="42"/>
      <c r="E8" s="42"/>
      <c r="F8" s="42"/>
      <c r="G8" s="42">
        <v>0.20424600000000001</v>
      </c>
      <c r="H8" s="42">
        <v>0.11902</v>
      </c>
      <c r="I8" s="42">
        <v>4.4381999999999998E-2</v>
      </c>
      <c r="J8" s="42">
        <v>0.17711299999999999</v>
      </c>
      <c r="K8" s="42">
        <v>1.6970670000000001</v>
      </c>
      <c r="L8" s="42"/>
      <c r="M8" s="42"/>
      <c r="N8" s="42">
        <v>6.5763000000000002E-2</v>
      </c>
      <c r="O8" s="42">
        <v>0</v>
      </c>
      <c r="P8" s="42">
        <v>8.0000000000000004E-4</v>
      </c>
      <c r="Q8" s="42">
        <v>3.5855999999999999E-2</v>
      </c>
      <c r="R8" s="42">
        <v>1.8319999999999999E-2</v>
      </c>
      <c r="S8" s="42">
        <v>0.12870500000000001</v>
      </c>
      <c r="T8" s="42">
        <v>4.7120000000000002E-2</v>
      </c>
      <c r="U8" s="42">
        <f t="shared" si="0"/>
        <v>9.2936000000000019E-2</v>
      </c>
      <c r="V8" s="42">
        <v>0.34129999999999999</v>
      </c>
      <c r="W8" s="42">
        <v>0.15609999999999999</v>
      </c>
      <c r="X8" s="42">
        <v>1.0987</v>
      </c>
      <c r="Y8" s="42"/>
      <c r="Z8" s="42">
        <v>7.2599999999999998E-2</v>
      </c>
      <c r="AA8" s="42">
        <v>0.106</v>
      </c>
      <c r="AB8" s="42">
        <v>8.6999999999999994E-3</v>
      </c>
      <c r="AC8" s="42">
        <v>0.1003</v>
      </c>
      <c r="AD8" s="42">
        <v>0.11749999999999999</v>
      </c>
      <c r="AE8" s="42">
        <v>6.3399999999999998E-2</v>
      </c>
      <c r="AF8" s="42">
        <v>0.2646</v>
      </c>
      <c r="AG8" s="42">
        <v>0.14910000000000001</v>
      </c>
      <c r="AH8" s="42">
        <v>0.1323</v>
      </c>
      <c r="AI8" s="42">
        <v>0.55200000000000005</v>
      </c>
      <c r="AJ8" s="42">
        <v>0.79059999999999997</v>
      </c>
      <c r="AK8" s="42">
        <v>2.9517000000000002</v>
      </c>
    </row>
    <row r="9" spans="1:51" x14ac:dyDescent="0.3">
      <c r="A9" t="s">
        <v>52</v>
      </c>
      <c r="B9" s="42"/>
      <c r="C9" s="42"/>
      <c r="D9" s="42"/>
      <c r="E9" s="42"/>
      <c r="F9" s="42"/>
      <c r="G9" s="42">
        <v>1.6000000000000001E-3</v>
      </c>
      <c r="H9" s="42">
        <v>3.0000000000000001E-3</v>
      </c>
      <c r="I9" s="42">
        <v>8.3999999999999995E-3</v>
      </c>
      <c r="J9" s="42">
        <v>1.5E-3</v>
      </c>
      <c r="K9" s="42">
        <v>2.6671E-2</v>
      </c>
      <c r="L9" s="42"/>
      <c r="M9" s="42"/>
      <c r="N9" s="42">
        <v>5.3499999999999999E-2</v>
      </c>
      <c r="O9" s="42">
        <v>0</v>
      </c>
      <c r="P9" s="42">
        <v>0</v>
      </c>
      <c r="Q9" s="42">
        <v>9.1000000000000004E-3</v>
      </c>
      <c r="R9" s="42">
        <v>1.0499999999999999E-3</v>
      </c>
      <c r="S9" s="42">
        <v>5.8560000000000001E-2</v>
      </c>
      <c r="T9" s="42">
        <v>8.2699999999999996E-3</v>
      </c>
      <c r="U9" s="42">
        <f t="shared" si="0"/>
        <v>1.591999999999999E-2</v>
      </c>
      <c r="V9" s="42">
        <v>9.6799999999999997E-2</v>
      </c>
      <c r="W9" s="42">
        <v>2.8500000000000001E-2</v>
      </c>
      <c r="X9" s="42">
        <v>0.48380000000000001</v>
      </c>
      <c r="Y9" s="42"/>
      <c r="Z9" s="42">
        <v>6.1600000000000002E-2</v>
      </c>
      <c r="AA9" s="42">
        <v>7.0499999999999993E-2</v>
      </c>
      <c r="AB9" s="42">
        <v>6.4999999999999997E-3</v>
      </c>
      <c r="AC9" s="42">
        <v>8.7999999999999995E-2</v>
      </c>
      <c r="AD9" s="42">
        <v>1.6299999999999999E-2</v>
      </c>
      <c r="AE9" s="42">
        <v>4.0599999999999997E-2</v>
      </c>
      <c r="AF9" s="42">
        <v>0.23710000000000001</v>
      </c>
      <c r="AG9" s="42">
        <v>3.2500000000000001E-2</v>
      </c>
      <c r="AH9" s="42">
        <v>6.54E-2</v>
      </c>
      <c r="AI9" s="42">
        <v>0.1404</v>
      </c>
      <c r="AJ9" s="42">
        <v>0.19819999999999999</v>
      </c>
      <c r="AK9" s="42">
        <v>0.28100000000000003</v>
      </c>
    </row>
    <row r="10" spans="1:51" x14ac:dyDescent="0.3">
      <c r="A10" t="s">
        <v>53</v>
      </c>
      <c r="B10" s="42"/>
      <c r="C10" s="42"/>
      <c r="D10" s="42"/>
      <c r="E10" s="42"/>
      <c r="F10" s="42"/>
      <c r="G10" s="42">
        <v>0.20264599999999999</v>
      </c>
      <c r="H10" s="42">
        <v>0.11602</v>
      </c>
      <c r="I10" s="42">
        <v>3.5982E-2</v>
      </c>
      <c r="J10" s="42">
        <v>0.17561299999999999</v>
      </c>
      <c r="K10" s="42">
        <v>1.670396</v>
      </c>
      <c r="L10" s="42"/>
      <c r="M10" s="42"/>
      <c r="N10" s="42">
        <v>1.2263E-2</v>
      </c>
      <c r="O10" s="42">
        <v>0</v>
      </c>
      <c r="P10" s="42">
        <v>8.0000000000000004E-4</v>
      </c>
      <c r="Q10" s="42">
        <v>2.6755999999999999E-2</v>
      </c>
      <c r="R10" s="42">
        <v>1.7270000000000001E-2</v>
      </c>
      <c r="S10" s="42">
        <v>7.0144999999999999E-2</v>
      </c>
      <c r="T10" s="42">
        <v>3.8850000000000003E-2</v>
      </c>
      <c r="U10" s="42">
        <f t="shared" si="0"/>
        <v>7.7015999999999973E-2</v>
      </c>
      <c r="V10" s="42">
        <v>0.2445</v>
      </c>
      <c r="W10" s="42">
        <v>0.12759999999999999</v>
      </c>
      <c r="X10" s="42">
        <v>0.6149</v>
      </c>
      <c r="Y10" s="42"/>
      <c r="Z10" s="42">
        <v>1.0999999999999999E-2</v>
      </c>
      <c r="AA10" s="42">
        <v>3.5499999999999997E-2</v>
      </c>
      <c r="AB10" s="42">
        <v>2.2000000000000001E-3</v>
      </c>
      <c r="AC10" s="42">
        <v>1.23E-2</v>
      </c>
      <c r="AD10" s="42">
        <v>0.1013</v>
      </c>
      <c r="AE10" s="42">
        <v>2.2800000000000001E-2</v>
      </c>
      <c r="AF10" s="42">
        <v>2.7400000000000001E-2</v>
      </c>
      <c r="AG10" s="42">
        <v>0.1166</v>
      </c>
      <c r="AH10" s="42">
        <v>6.6900000000000001E-2</v>
      </c>
      <c r="AI10" s="42">
        <v>0.41160000000000002</v>
      </c>
      <c r="AJ10" s="42">
        <v>0.59240000000000004</v>
      </c>
      <c r="AK10" s="42">
        <v>2.6707000000000001</v>
      </c>
    </row>
    <row r="11" spans="1:51" x14ac:dyDescent="0.3">
      <c r="A11" t="s">
        <v>54</v>
      </c>
      <c r="B11" s="42"/>
      <c r="C11" s="42"/>
      <c r="D11" s="42"/>
      <c r="E11" s="42"/>
      <c r="F11" s="42"/>
      <c r="G11" s="42">
        <v>0.87580000000000002</v>
      </c>
      <c r="H11" s="42">
        <v>0.40550000000000003</v>
      </c>
      <c r="I11" s="42">
        <v>0.701206</v>
      </c>
      <c r="J11" s="42">
        <v>1.007487</v>
      </c>
      <c r="K11" s="42">
        <v>1.3574550000000001</v>
      </c>
      <c r="L11" s="42"/>
      <c r="M11" s="42"/>
      <c r="N11" s="42">
        <v>1.1195E-2</v>
      </c>
      <c r="O11" s="42">
        <v>4.1700000000000001E-3</v>
      </c>
      <c r="P11" s="42">
        <v>7.4900000000000001E-3</v>
      </c>
      <c r="Q11" s="42">
        <v>7.8299999999999995E-2</v>
      </c>
      <c r="R11" s="42">
        <v>0.25486500000000001</v>
      </c>
      <c r="S11" s="42">
        <v>0.79390150000000004</v>
      </c>
      <c r="T11" s="42">
        <v>1.488858</v>
      </c>
      <c r="U11" s="42">
        <f t="shared" si="0"/>
        <v>1.3783204999999992</v>
      </c>
      <c r="V11" s="42">
        <v>1.7547999999999999</v>
      </c>
      <c r="W11" s="42">
        <v>2.3567</v>
      </c>
      <c r="X11" s="42">
        <v>6.5392999999999999</v>
      </c>
      <c r="Y11" s="42"/>
      <c r="Z11" s="42">
        <v>0.10100000000000001</v>
      </c>
      <c r="AA11" s="42">
        <v>7.1099999999999997E-2</v>
      </c>
      <c r="AB11" s="42">
        <v>6.8500000000000005E-2</v>
      </c>
      <c r="AC11" s="42">
        <v>0.56110000000000004</v>
      </c>
      <c r="AD11" s="42">
        <v>4.2</v>
      </c>
      <c r="AE11" s="42">
        <v>2.0447000000000002</v>
      </c>
      <c r="AF11" s="42">
        <v>1.847</v>
      </c>
      <c r="AG11" s="42">
        <v>2.5360999999999998</v>
      </c>
      <c r="AH11" s="42">
        <v>3.14</v>
      </c>
      <c r="AI11" s="42">
        <v>1.028</v>
      </c>
      <c r="AJ11" s="42">
        <v>4.1059000000000001</v>
      </c>
      <c r="AK11" s="42">
        <v>11.6456</v>
      </c>
    </row>
    <row r="12" spans="1:51" x14ac:dyDescent="0.3">
      <c r="A12" t="s">
        <v>55</v>
      </c>
      <c r="B12" s="42"/>
      <c r="C12" s="42"/>
      <c r="D12" s="42"/>
      <c r="E12" s="42"/>
      <c r="F12" s="42"/>
      <c r="G12" s="42">
        <v>0.41360799999999998</v>
      </c>
      <c r="H12" s="42">
        <v>0.133081</v>
      </c>
      <c r="I12" s="42">
        <v>0.31049399999999999</v>
      </c>
      <c r="J12" s="42">
        <v>0.61711400000000005</v>
      </c>
      <c r="K12" s="42">
        <v>0.78738399999999997</v>
      </c>
      <c r="L12" s="42"/>
      <c r="M12" s="42"/>
      <c r="N12" s="42">
        <v>3.64E-3</v>
      </c>
      <c r="O12" s="42">
        <v>0.145563</v>
      </c>
      <c r="P12" s="42">
        <v>1.9536000000000001E-2</v>
      </c>
      <c r="Q12" s="42">
        <v>7.3165999999999995E-2</v>
      </c>
      <c r="R12" s="42">
        <v>0.42522199999999999</v>
      </c>
      <c r="S12" s="42">
        <v>0.13702900000000001</v>
      </c>
      <c r="T12" s="42">
        <v>0.34655249999999999</v>
      </c>
      <c r="U12" s="42">
        <f t="shared" si="0"/>
        <v>0.60619149999999999</v>
      </c>
      <c r="V12" s="42">
        <v>0.68259999999999998</v>
      </c>
      <c r="W12" s="42">
        <v>0.66139999999999999</v>
      </c>
      <c r="X12" s="42">
        <v>2.9643000000000002</v>
      </c>
      <c r="Y12" s="42"/>
      <c r="Z12" s="42">
        <v>5.5899999999999998E-2</v>
      </c>
      <c r="AA12" s="42">
        <v>2.6800000000000001E-2</v>
      </c>
      <c r="AB12" s="42">
        <v>2.0400000000000001E-2</v>
      </c>
      <c r="AC12" s="42">
        <v>0.1176</v>
      </c>
      <c r="AD12" s="42">
        <v>8.5599999999999996E-2</v>
      </c>
      <c r="AE12" s="42">
        <v>0.24529999999999999</v>
      </c>
      <c r="AF12" s="42">
        <v>0.314</v>
      </c>
      <c r="AG12" s="42">
        <v>0.40639999999999998</v>
      </c>
      <c r="AH12" s="42">
        <v>0.37740000000000001</v>
      </c>
      <c r="AI12" s="42">
        <v>0.35039999999999999</v>
      </c>
      <c r="AJ12" s="42">
        <v>0.38490000000000002</v>
      </c>
      <c r="AK12" s="42">
        <v>2.6021999999999998</v>
      </c>
    </row>
    <row r="13" spans="1:51" x14ac:dyDescent="0.3">
      <c r="A13" t="s">
        <v>56</v>
      </c>
      <c r="B13" s="42"/>
      <c r="C13" s="42"/>
      <c r="D13" s="42"/>
      <c r="E13" s="42"/>
      <c r="F13" s="42"/>
      <c r="G13" s="42">
        <v>6.8000000000000005E-2</v>
      </c>
      <c r="H13" s="42">
        <v>3.8399999999999997E-2</v>
      </c>
      <c r="I13" s="42">
        <v>0.12909999999999999</v>
      </c>
      <c r="J13" s="42">
        <v>0.51954599999999995</v>
      </c>
      <c r="K13" s="42">
        <v>0.3276</v>
      </c>
      <c r="L13" s="42"/>
      <c r="M13" s="42"/>
      <c r="N13" s="42">
        <v>1.2E-2</v>
      </c>
      <c r="O13" s="42">
        <v>8.9999999999999998E-4</v>
      </c>
      <c r="P13" s="42">
        <v>5.0000000000000001E-4</v>
      </c>
      <c r="Q13" s="42">
        <v>5.4260000000000003E-2</v>
      </c>
      <c r="R13" s="42">
        <v>4.3027999999999997E-2</v>
      </c>
      <c r="S13" s="42">
        <v>5.1908000000000003E-2</v>
      </c>
      <c r="T13" s="42">
        <v>6.8205000000000002E-2</v>
      </c>
      <c r="U13" s="42">
        <f t="shared" si="0"/>
        <v>0.10361900000000002</v>
      </c>
      <c r="V13" s="42">
        <v>6.0100000000000001E-2</v>
      </c>
      <c r="W13" s="42">
        <v>0.2</v>
      </c>
      <c r="X13" s="42">
        <v>1.0297000000000001</v>
      </c>
      <c r="Y13" s="42"/>
      <c r="Z13" s="42">
        <v>2.7799999999999998E-2</v>
      </c>
      <c r="AA13" s="42">
        <v>0</v>
      </c>
      <c r="AB13" s="42">
        <v>4.4999999999999998E-2</v>
      </c>
      <c r="AC13" s="42">
        <v>3.1099999999999999E-2</v>
      </c>
      <c r="AD13" s="42">
        <v>4.1200000000000001E-2</v>
      </c>
      <c r="AE13" s="42">
        <v>6.9400000000000003E-2</v>
      </c>
      <c r="AF13" s="42">
        <v>7.1800000000000003E-2</v>
      </c>
      <c r="AG13" s="42">
        <v>0.13100000000000001</v>
      </c>
      <c r="AH13" s="42">
        <v>9.1499999999999998E-2</v>
      </c>
      <c r="AI13" s="42">
        <v>0.21709999999999999</v>
      </c>
      <c r="AJ13" s="42">
        <v>0.26619999999999999</v>
      </c>
      <c r="AK13" s="42">
        <v>1.1843999999999999</v>
      </c>
    </row>
    <row r="14" spans="1:51" x14ac:dyDescent="0.3">
      <c r="A14" t="s">
        <v>57</v>
      </c>
      <c r="B14" s="42"/>
      <c r="C14" s="42"/>
      <c r="D14" s="42"/>
      <c r="E14" s="42"/>
      <c r="F14" s="42"/>
      <c r="G14" s="42">
        <v>0.22</v>
      </c>
      <c r="H14" s="42">
        <v>0.20549999999999999</v>
      </c>
      <c r="I14" s="42">
        <v>0.22720000000000001</v>
      </c>
      <c r="J14" s="42">
        <v>0.15060000000000001</v>
      </c>
      <c r="K14" s="42">
        <v>0.33450000000000002</v>
      </c>
      <c r="L14" s="42"/>
      <c r="M14" s="42"/>
      <c r="N14" s="42">
        <v>4.6544000000000002E-2</v>
      </c>
      <c r="O14" s="42">
        <v>0</v>
      </c>
      <c r="P14" s="42">
        <v>1.8565000000000002E-2</v>
      </c>
      <c r="Q14" s="42">
        <v>4.5902199999999997E-2</v>
      </c>
      <c r="R14" s="42">
        <v>7.2679499999999994E-2</v>
      </c>
      <c r="S14" s="42">
        <v>0.1440565</v>
      </c>
      <c r="T14" s="42">
        <v>0.16416230000000001</v>
      </c>
      <c r="U14" s="42">
        <f t="shared" si="0"/>
        <v>0.14909050000000001</v>
      </c>
      <c r="V14" s="42">
        <v>0.184</v>
      </c>
      <c r="W14" s="42">
        <v>0.12039999999999999</v>
      </c>
      <c r="X14" s="42">
        <v>0.34350000000000003</v>
      </c>
      <c r="Y14" s="42"/>
      <c r="Z14" s="42">
        <v>6.1699999999999998E-2</v>
      </c>
      <c r="AA14" s="42">
        <v>3.6499999999999998E-2</v>
      </c>
      <c r="AB14" s="42">
        <v>4.53E-2</v>
      </c>
      <c r="AC14" s="42">
        <v>0.10829999999999999</v>
      </c>
      <c r="AD14" s="42">
        <v>0.13750000000000001</v>
      </c>
      <c r="AE14" s="42">
        <v>0.13289999999999999</v>
      </c>
      <c r="AF14" s="42">
        <v>0.14949999999999999</v>
      </c>
      <c r="AG14" s="42">
        <v>0.1676</v>
      </c>
      <c r="AH14" s="42">
        <v>0.18759999999999999</v>
      </c>
      <c r="AI14" s="42">
        <v>7.1599999999999997E-2</v>
      </c>
      <c r="AJ14" s="42">
        <v>0.27060000000000001</v>
      </c>
      <c r="AK14" s="42">
        <v>0.47170000000000001</v>
      </c>
    </row>
    <row r="15" spans="1:51" x14ac:dyDescent="0.3">
      <c r="A15" t="s">
        <v>58</v>
      </c>
      <c r="B15" s="42"/>
      <c r="C15" s="42"/>
      <c r="D15" s="42"/>
      <c r="E15" s="42"/>
      <c r="F15" s="42"/>
      <c r="G15" s="42">
        <v>2.0777600000000001</v>
      </c>
      <c r="H15" s="42">
        <v>1.8031638999999999</v>
      </c>
      <c r="I15" s="42">
        <v>3.4270960000000001</v>
      </c>
      <c r="J15" s="42">
        <v>3.6969945000000002</v>
      </c>
      <c r="K15" s="42">
        <v>3.6943895000000002</v>
      </c>
      <c r="L15" s="42"/>
      <c r="M15" s="42"/>
      <c r="N15" s="42">
        <v>0.33230559999999998</v>
      </c>
      <c r="O15" s="42">
        <v>9.6380000000000007E-3</v>
      </c>
      <c r="P15" s="42">
        <v>0.386241</v>
      </c>
      <c r="Q15" s="42">
        <v>1.3082674999999999</v>
      </c>
      <c r="R15" s="42">
        <v>1.754988</v>
      </c>
      <c r="S15" s="42">
        <v>1.9712099999999999</v>
      </c>
      <c r="T15" s="42">
        <v>2.2841789000000001</v>
      </c>
      <c r="U15" s="42">
        <f t="shared" si="0"/>
        <v>2.2189055</v>
      </c>
      <c r="V15" s="42">
        <v>3.0691000000000002</v>
      </c>
      <c r="W15" s="42">
        <v>2.9262999999999999</v>
      </c>
      <c r="X15" s="42">
        <v>6.9188000000000001</v>
      </c>
      <c r="Y15" s="42"/>
      <c r="Z15" s="42">
        <v>0.30549999999999999</v>
      </c>
      <c r="AA15" s="42">
        <v>0.6522</v>
      </c>
      <c r="AB15" s="42">
        <v>1.891</v>
      </c>
      <c r="AC15" s="42">
        <v>3.0392999999999999</v>
      </c>
      <c r="AD15" s="42">
        <v>2.6703999999999999</v>
      </c>
      <c r="AE15" s="42">
        <v>2.859</v>
      </c>
      <c r="AF15" s="42">
        <v>4.0384000000000002</v>
      </c>
      <c r="AG15" s="42">
        <v>3.0402</v>
      </c>
      <c r="AH15" s="42">
        <v>3.6080000000000001</v>
      </c>
      <c r="AI15" s="42">
        <v>3.6764000000000001</v>
      </c>
      <c r="AJ15" s="42">
        <v>4.9271000000000003</v>
      </c>
      <c r="AK15" s="42">
        <v>13.068099999999999</v>
      </c>
    </row>
    <row r="16" spans="1:51" x14ac:dyDescent="0.3">
      <c r="A16" t="s">
        <v>59</v>
      </c>
      <c r="B16" s="42"/>
      <c r="C16" s="42"/>
      <c r="D16" s="42"/>
      <c r="E16" s="42"/>
      <c r="F16" s="42"/>
      <c r="G16" s="42">
        <v>3.8210199999999999</v>
      </c>
      <c r="H16" s="42">
        <v>2.9891999999999999</v>
      </c>
      <c r="I16" s="42">
        <v>3.4746000000000001</v>
      </c>
      <c r="J16" s="42">
        <v>4.1094999999999997</v>
      </c>
      <c r="K16" s="42">
        <v>5.3719999999999999</v>
      </c>
      <c r="L16" s="42"/>
      <c r="M16" s="42"/>
      <c r="N16" s="42">
        <v>1.0887465000000001</v>
      </c>
      <c r="O16" s="42">
        <v>1.36165E-2</v>
      </c>
      <c r="P16" s="42">
        <v>0.77632350000000006</v>
      </c>
      <c r="Q16" s="42">
        <v>1.7573965</v>
      </c>
      <c r="R16" s="42">
        <v>2.0520770000000002</v>
      </c>
      <c r="S16" s="42">
        <v>2.6506145000000001</v>
      </c>
      <c r="T16" s="42">
        <v>2.5063612000000002</v>
      </c>
      <c r="U16" s="42">
        <f t="shared" si="0"/>
        <v>2.7453643000000003</v>
      </c>
      <c r="V16" s="42">
        <v>2.2441</v>
      </c>
      <c r="W16" s="42">
        <v>2.2235</v>
      </c>
      <c r="X16" s="42">
        <v>5.7008999999999999</v>
      </c>
      <c r="Y16" s="42"/>
      <c r="Z16" s="42">
        <v>0.87390000000000001</v>
      </c>
      <c r="AA16" s="42">
        <v>0.33639999999999998</v>
      </c>
      <c r="AB16" s="42">
        <v>0.74509999999999998</v>
      </c>
      <c r="AC16" s="42">
        <v>1.7078</v>
      </c>
      <c r="AD16" s="42">
        <v>1.3472999999999999</v>
      </c>
      <c r="AE16" s="42">
        <v>1.7208000000000001</v>
      </c>
      <c r="AF16" s="42">
        <v>1.6720999999999999</v>
      </c>
      <c r="AG16" s="42">
        <v>1.7316</v>
      </c>
      <c r="AH16" s="42">
        <v>2.7864</v>
      </c>
      <c r="AI16" s="42">
        <v>1.1857</v>
      </c>
      <c r="AJ16" s="42">
        <v>1.5615000000000001</v>
      </c>
      <c r="AK16" s="42">
        <v>2.6349</v>
      </c>
    </row>
    <row r="17" spans="1:37" x14ac:dyDescent="0.3">
      <c r="A17" t="s">
        <v>60</v>
      </c>
      <c r="B17" s="42"/>
      <c r="C17" s="42"/>
      <c r="D17" s="42"/>
      <c r="E17" s="42"/>
      <c r="F17" s="42"/>
      <c r="G17" s="42">
        <v>1.59</v>
      </c>
      <c r="H17" s="42">
        <v>1.6172200000000001</v>
      </c>
      <c r="I17" s="42">
        <v>2.2410700000000001</v>
      </c>
      <c r="J17" s="42">
        <v>3.8033730000000001</v>
      </c>
      <c r="K17" s="42">
        <v>2.5986530000000001</v>
      </c>
      <c r="L17" s="42"/>
      <c r="M17" s="42"/>
      <c r="N17" s="42">
        <v>0.53263700000000003</v>
      </c>
      <c r="O17" s="42">
        <v>2.6502999999999999E-2</v>
      </c>
      <c r="P17" s="42">
        <v>0.82397799999999999</v>
      </c>
      <c r="Q17" s="42">
        <v>2.1780105000000001</v>
      </c>
      <c r="R17" s="42">
        <v>2.6608900000000002</v>
      </c>
      <c r="S17" s="42">
        <v>2.6506145000000001</v>
      </c>
      <c r="T17" s="42">
        <v>2.9103995</v>
      </c>
      <c r="U17" s="42">
        <f t="shared" si="0"/>
        <v>3.2159675000000032</v>
      </c>
      <c r="V17" s="42">
        <v>4.0095000000000001</v>
      </c>
      <c r="W17" s="42">
        <v>5.3841999999999999</v>
      </c>
      <c r="X17" s="42">
        <v>10.5205</v>
      </c>
      <c r="Y17" s="42"/>
      <c r="Z17" s="42">
        <v>1.7242</v>
      </c>
      <c r="AA17" s="42">
        <v>1.6981999999999999</v>
      </c>
      <c r="AB17" s="42">
        <v>3.6326000000000001</v>
      </c>
      <c r="AC17" s="42">
        <v>6.6353999999999997</v>
      </c>
      <c r="AD17" s="42">
        <v>7.1125999999999996</v>
      </c>
      <c r="AE17" s="42">
        <v>8.1016999999999992</v>
      </c>
      <c r="AF17" s="42">
        <v>7.9333999999999998</v>
      </c>
      <c r="AG17" s="42">
        <v>10.480399999999999</v>
      </c>
      <c r="AH17" s="42">
        <v>14.612399999999999</v>
      </c>
      <c r="AI17" s="42">
        <v>15.6656</v>
      </c>
      <c r="AJ17" s="42">
        <v>24.484500000000001</v>
      </c>
      <c r="AK17" s="42">
        <v>35.286200000000001</v>
      </c>
    </row>
    <row r="18" spans="1:37" x14ac:dyDescent="0.3">
      <c r="A18" t="s">
        <v>61</v>
      </c>
      <c r="B18" s="42"/>
      <c r="C18" s="42"/>
      <c r="D18" s="42"/>
      <c r="E18" s="42"/>
      <c r="F18" s="42"/>
      <c r="G18" s="42">
        <v>0.47948099999999999</v>
      </c>
      <c r="H18" s="42">
        <v>0.78269999999999995</v>
      </c>
      <c r="I18" s="42">
        <v>1.2474000000000001</v>
      </c>
      <c r="J18" s="42">
        <v>2.3031999999999999</v>
      </c>
      <c r="K18" s="42">
        <v>2.2728000000000002</v>
      </c>
      <c r="L18" s="42"/>
      <c r="M18" s="42"/>
      <c r="N18" s="42">
        <v>0.1916311</v>
      </c>
      <c r="O18" s="42">
        <v>2.0213499999999999E-2</v>
      </c>
      <c r="P18" s="42">
        <v>0.24569949999999999</v>
      </c>
      <c r="Q18" s="42">
        <v>0.6455225</v>
      </c>
      <c r="R18" s="42">
        <v>1.0073624999999999</v>
      </c>
      <c r="S18" s="42">
        <v>1.6177569999999999</v>
      </c>
      <c r="T18" s="42">
        <v>2.3501230999999998</v>
      </c>
      <c r="U18" s="42">
        <f t="shared" si="0"/>
        <v>2.4115068000000006</v>
      </c>
      <c r="V18" s="42">
        <v>2.8574000000000002</v>
      </c>
      <c r="W18" s="42">
        <v>2.4506000000000001</v>
      </c>
      <c r="X18" s="42">
        <v>5.9550000000000001</v>
      </c>
      <c r="Y18" s="42"/>
      <c r="Z18" s="42">
        <v>0.3664</v>
      </c>
      <c r="AA18" s="42">
        <v>0.50729999999999997</v>
      </c>
      <c r="AB18" s="42">
        <v>0.66910000000000003</v>
      </c>
      <c r="AC18" s="42">
        <v>1.5960000000000001</v>
      </c>
      <c r="AD18" s="42">
        <v>2.1213000000000002</v>
      </c>
      <c r="AE18" s="42">
        <v>3.0150999999999999</v>
      </c>
      <c r="AF18" s="42">
        <v>4.9699</v>
      </c>
      <c r="AG18" s="42">
        <v>5.0143000000000004</v>
      </c>
      <c r="AH18" s="42">
        <v>6.3034999999999997</v>
      </c>
      <c r="AI18" s="42">
        <v>4.8906000000000001</v>
      </c>
      <c r="AJ18" s="42">
        <v>6.3266999999999998</v>
      </c>
      <c r="AK18" s="42">
        <v>11.6806</v>
      </c>
    </row>
    <row r="19" spans="1:37" x14ac:dyDescent="0.3">
      <c r="A19" t="s">
        <v>62</v>
      </c>
      <c r="B19" s="42"/>
      <c r="C19" s="42"/>
      <c r="D19" s="42"/>
      <c r="E19" s="42"/>
      <c r="F19" s="42"/>
      <c r="G19" s="42">
        <v>0.85</v>
      </c>
      <c r="H19" s="42">
        <v>0.49490000000000001</v>
      </c>
      <c r="I19" s="42">
        <v>1.2746999999999999</v>
      </c>
      <c r="J19" s="42">
        <v>1.3528</v>
      </c>
      <c r="K19" s="42">
        <v>2.1524999999999999</v>
      </c>
      <c r="L19" s="42"/>
      <c r="M19" s="42"/>
      <c r="N19" s="42">
        <v>0.263909</v>
      </c>
      <c r="O19" s="42">
        <v>2.988E-2</v>
      </c>
      <c r="P19" s="42">
        <v>0.148262</v>
      </c>
      <c r="Q19" s="42">
        <v>0.47405799999999998</v>
      </c>
      <c r="R19" s="42">
        <v>0.84870900000000005</v>
      </c>
      <c r="S19" s="42">
        <v>1.0493385</v>
      </c>
      <c r="T19" s="42">
        <v>1.566737</v>
      </c>
      <c r="U19" s="42">
        <f t="shared" si="0"/>
        <v>1.4013665</v>
      </c>
      <c r="V19" s="42">
        <v>1.6899</v>
      </c>
      <c r="W19" s="42">
        <v>1.6598999999999999</v>
      </c>
      <c r="X19" s="42">
        <v>5.6977000000000002</v>
      </c>
      <c r="Y19" s="42"/>
      <c r="Z19" s="42">
        <v>0.53129999999999999</v>
      </c>
      <c r="AA19" s="42">
        <v>0.49020000000000002</v>
      </c>
      <c r="AB19" s="42">
        <v>0.92020000000000002</v>
      </c>
      <c r="AC19" s="42">
        <v>2.1099000000000001</v>
      </c>
      <c r="AD19" s="42">
        <v>2.3317000000000001</v>
      </c>
      <c r="AE19" s="42">
        <v>3.6781000000000001</v>
      </c>
      <c r="AF19" s="42">
        <v>4.1882999999999999</v>
      </c>
      <c r="AG19" s="42">
        <v>4.6162000000000001</v>
      </c>
      <c r="AH19" s="42">
        <v>5.5831</v>
      </c>
      <c r="AI19" s="42">
        <v>5.0449000000000002</v>
      </c>
      <c r="AJ19" s="42">
        <v>6.03</v>
      </c>
      <c r="AK19" s="42">
        <v>13.4564</v>
      </c>
    </row>
    <row r="20" spans="1:37" x14ac:dyDescent="0.3">
      <c r="A20" t="s">
        <v>63</v>
      </c>
      <c r="B20" s="42"/>
      <c r="C20" s="42"/>
      <c r="D20" s="42"/>
      <c r="E20" s="42"/>
      <c r="F20" s="42"/>
      <c r="G20" s="42">
        <v>18.520800000000001</v>
      </c>
      <c r="H20" s="42">
        <v>19.7179</v>
      </c>
      <c r="I20" s="42">
        <v>26.513200000000001</v>
      </c>
      <c r="J20" s="42">
        <v>37.5837</v>
      </c>
      <c r="K20" s="42">
        <v>44.478115099999997</v>
      </c>
      <c r="L20" s="43"/>
      <c r="M20" s="43"/>
      <c r="N20" s="42">
        <v>4.7263237</v>
      </c>
      <c r="O20" s="42">
        <v>0.42160550000000002</v>
      </c>
      <c r="P20" s="42">
        <v>4.6102480000000003</v>
      </c>
      <c r="Q20" s="42">
        <v>17.147776</v>
      </c>
      <c r="R20" s="42">
        <v>25.4394065</v>
      </c>
      <c r="S20" s="42">
        <v>32.997843899999999</v>
      </c>
      <c r="T20" s="42">
        <v>38.548428199999996</v>
      </c>
      <c r="U20" s="42">
        <f t="shared" si="0"/>
        <v>45.486209670000022</v>
      </c>
      <c r="V20" s="42">
        <v>57.950899999999997</v>
      </c>
      <c r="W20" s="42">
        <v>56.765900000000002</v>
      </c>
      <c r="X20" s="42">
        <v>173.20519999999999</v>
      </c>
      <c r="Y20" s="42"/>
      <c r="Z20" s="42">
        <v>12.035</v>
      </c>
      <c r="AA20" s="42">
        <v>13.348800000000001</v>
      </c>
      <c r="AB20" s="42">
        <v>28.145700000000001</v>
      </c>
      <c r="AC20" s="42">
        <v>55.813600000000001</v>
      </c>
      <c r="AD20" s="42">
        <v>63.384900000000002</v>
      </c>
      <c r="AE20" s="42">
        <v>67.203400000000002</v>
      </c>
      <c r="AF20" s="42">
        <v>65.569400000000002</v>
      </c>
      <c r="AG20" s="42">
        <v>67.8232</v>
      </c>
      <c r="AH20" s="42">
        <v>69.904399999999995</v>
      </c>
      <c r="AI20" s="42">
        <v>64.360100000000003</v>
      </c>
      <c r="AJ20" s="42">
        <v>88.13</v>
      </c>
      <c r="AK20" s="42">
        <v>157.9777</v>
      </c>
    </row>
    <row r="21" spans="1:37" x14ac:dyDescent="0.3">
      <c r="A21" t="s">
        <v>64</v>
      </c>
      <c r="B21" s="42"/>
      <c r="C21" s="42"/>
      <c r="D21" s="42"/>
      <c r="E21" s="42"/>
      <c r="F21" s="42"/>
      <c r="G21" s="42">
        <v>3.9899110000000002</v>
      </c>
      <c r="H21" s="42">
        <v>6.1993</v>
      </c>
      <c r="I21" s="42">
        <v>7.2633000000000001</v>
      </c>
      <c r="J21" s="42">
        <v>10.139699999999999</v>
      </c>
      <c r="K21" s="42">
        <v>7.0479000000000003</v>
      </c>
      <c r="L21" s="42"/>
      <c r="M21" s="42"/>
      <c r="N21" s="42">
        <v>2.0353965000000001</v>
      </c>
      <c r="O21" s="42">
        <v>0.1361685</v>
      </c>
      <c r="P21" s="42">
        <v>2.3036127</v>
      </c>
      <c r="Q21" s="42">
        <v>5.1021979999999996</v>
      </c>
      <c r="R21" s="42">
        <v>8.1400053000000003</v>
      </c>
      <c r="S21" s="42">
        <v>9.1970828000000004</v>
      </c>
      <c r="T21" s="42">
        <v>11.2035825</v>
      </c>
      <c r="U21" s="42">
        <f t="shared" si="0"/>
        <v>10.374053700000005</v>
      </c>
      <c r="V21" s="42">
        <v>13.3619</v>
      </c>
      <c r="W21" s="42">
        <v>12.2759</v>
      </c>
      <c r="X21" s="42">
        <v>30.814599999999999</v>
      </c>
      <c r="Y21" s="42"/>
      <c r="Z21" s="42">
        <v>5.1143999999999998</v>
      </c>
      <c r="AA21" s="42">
        <v>4.8555999999999999</v>
      </c>
      <c r="AB21" s="42">
        <v>10.9216</v>
      </c>
      <c r="AC21" s="42">
        <v>19.512499999999999</v>
      </c>
      <c r="AD21" s="42">
        <v>23.942299999999999</v>
      </c>
      <c r="AE21" s="42">
        <v>25.599900000000002</v>
      </c>
      <c r="AF21" s="42">
        <v>25.758900000000001</v>
      </c>
      <c r="AG21" s="42">
        <v>23.664999999999999</v>
      </c>
      <c r="AH21" s="42">
        <v>32.304200000000002</v>
      </c>
      <c r="AI21" s="42">
        <v>36.179099999999998</v>
      </c>
      <c r="AJ21" s="42">
        <v>60.134300000000003</v>
      </c>
      <c r="AK21" s="42">
        <v>81.358500000000006</v>
      </c>
    </row>
    <row r="22" spans="1:37" x14ac:dyDescent="0.3">
      <c r="A22" t="s">
        <v>65</v>
      </c>
      <c r="B22" s="42"/>
      <c r="C22" s="42"/>
      <c r="D22" s="42"/>
      <c r="E22" s="42"/>
      <c r="F22" s="42"/>
      <c r="G22" s="42">
        <v>7.0000000000000007E-2</v>
      </c>
      <c r="H22" s="42">
        <v>0.37</v>
      </c>
      <c r="I22" s="42">
        <v>0.66774500000000003</v>
      </c>
      <c r="J22" s="42">
        <v>0.75208059999999999</v>
      </c>
      <c r="K22" s="42">
        <v>0.7861515</v>
      </c>
      <c r="L22" s="42"/>
      <c r="M22" s="42"/>
      <c r="N22" s="42">
        <v>9.1981999999999994E-2</v>
      </c>
      <c r="O22" s="42">
        <v>0</v>
      </c>
      <c r="P22" s="42">
        <v>3.725E-3</v>
      </c>
      <c r="Q22" s="42">
        <v>8.0893499999999993E-2</v>
      </c>
      <c r="R22" s="42">
        <v>0.17787600000000001</v>
      </c>
      <c r="S22" s="42">
        <v>0.22573199999999999</v>
      </c>
      <c r="T22" s="42">
        <v>0.2498435</v>
      </c>
      <c r="U22" s="42">
        <f t="shared" si="0"/>
        <v>0.32843599999999995</v>
      </c>
      <c r="V22" s="42">
        <v>0.6532</v>
      </c>
      <c r="W22" s="42">
        <v>0.23769999999999999</v>
      </c>
      <c r="X22" s="42">
        <v>0.93469999999999998</v>
      </c>
      <c r="Y22" s="42"/>
      <c r="Z22" s="42">
        <v>0.38879999999999998</v>
      </c>
      <c r="AA22" s="42">
        <v>0.13</v>
      </c>
      <c r="AB22" s="42">
        <v>0.21490000000000001</v>
      </c>
      <c r="AC22" s="42">
        <v>0.20219999999999999</v>
      </c>
      <c r="AD22" s="42">
        <v>0.43269999999999997</v>
      </c>
      <c r="AE22" s="42">
        <v>0.51980000000000004</v>
      </c>
      <c r="AF22" s="42">
        <v>0.51880000000000004</v>
      </c>
      <c r="AG22" s="42">
        <v>0.52129999999999999</v>
      </c>
      <c r="AH22" s="42">
        <v>0.66149999999999998</v>
      </c>
      <c r="AI22" s="42">
        <v>0.52529999999999999</v>
      </c>
      <c r="AJ22" s="42">
        <v>0.82609999999999995</v>
      </c>
      <c r="AK22" s="42">
        <v>2.1848999999999998</v>
      </c>
    </row>
    <row r="23" spans="1:37" x14ac:dyDescent="0.3">
      <c r="A23" t="s">
        <v>66</v>
      </c>
      <c r="B23" s="42"/>
      <c r="C23" s="42"/>
      <c r="D23" s="42"/>
      <c r="E23" s="42"/>
      <c r="F23" s="42"/>
      <c r="G23" s="42">
        <v>0.57760800000000001</v>
      </c>
      <c r="H23" s="42">
        <v>1.3045</v>
      </c>
      <c r="I23" s="42">
        <v>0.46820000000000001</v>
      </c>
      <c r="J23" s="42">
        <v>0.56859999999999999</v>
      </c>
      <c r="K23" s="42">
        <v>1.1127625000000001</v>
      </c>
      <c r="L23" s="42"/>
      <c r="M23" s="42"/>
      <c r="N23" s="42">
        <v>0.18729999999999999</v>
      </c>
      <c r="O23" s="42">
        <v>3.2899999999999999E-2</v>
      </c>
      <c r="P23" s="42">
        <v>0.12039999999999999</v>
      </c>
      <c r="Q23" s="42">
        <v>0.2969</v>
      </c>
      <c r="R23" s="42">
        <v>0.54000999999999999</v>
      </c>
      <c r="S23" s="42">
        <v>0.43930000000000002</v>
      </c>
      <c r="T23" s="42">
        <v>0.73140000000000005</v>
      </c>
      <c r="U23" s="42">
        <f t="shared" si="0"/>
        <v>0.69248999999999983</v>
      </c>
      <c r="V23" s="42">
        <v>0.58450000000000002</v>
      </c>
      <c r="W23" s="42">
        <v>0.7641</v>
      </c>
      <c r="X23" s="42">
        <v>2.9051</v>
      </c>
      <c r="Y23" s="42"/>
      <c r="Z23" s="42">
        <v>0.39500000000000002</v>
      </c>
      <c r="AA23" s="42">
        <v>0.2492</v>
      </c>
      <c r="AB23" s="42">
        <v>0.46289999999999998</v>
      </c>
      <c r="AC23" s="42">
        <v>0.7853</v>
      </c>
      <c r="AD23" s="42">
        <v>0.84279999999999999</v>
      </c>
      <c r="AE23" s="42">
        <v>1.3031999999999999</v>
      </c>
      <c r="AF23" s="42">
        <v>1.4451000000000001</v>
      </c>
      <c r="AG23" s="42">
        <v>1.5876999999999999</v>
      </c>
      <c r="AH23" s="42">
        <v>2.3338999999999999</v>
      </c>
      <c r="AI23" s="42">
        <v>1.8666</v>
      </c>
      <c r="AJ23" s="42">
        <v>2.2483</v>
      </c>
      <c r="AK23" s="42">
        <v>5.4855</v>
      </c>
    </row>
    <row r="24" spans="1:37" x14ac:dyDescent="0.3">
      <c r="A24" t="s">
        <v>67</v>
      </c>
      <c r="B24" s="42"/>
      <c r="C24" s="42"/>
      <c r="D24" s="42"/>
      <c r="E24" s="42"/>
      <c r="F24" s="42"/>
      <c r="G24" s="42">
        <v>2.9790000000000001E-2</v>
      </c>
      <c r="H24" s="42">
        <v>1.0244E-2</v>
      </c>
      <c r="I24" s="42">
        <v>6.6333000000000003E-2</v>
      </c>
      <c r="J24" s="42">
        <v>4.0599999999999997E-2</v>
      </c>
      <c r="K24" s="42">
        <v>2.6010999999999999E-2</v>
      </c>
      <c r="L24" s="42"/>
      <c r="M24" s="42"/>
      <c r="N24" s="42">
        <v>1.918E-3</v>
      </c>
      <c r="O24" s="42">
        <v>0</v>
      </c>
      <c r="P24" s="42">
        <v>5.6259999999999999E-3</v>
      </c>
      <c r="Q24" s="42">
        <v>1.9723999999999998E-2</v>
      </c>
      <c r="R24" s="42">
        <v>5.3090000000000004E-3</v>
      </c>
      <c r="S24" s="42">
        <v>2.8344000000000001E-2</v>
      </c>
      <c r="T24" s="42">
        <v>2.2388999999999999E-2</v>
      </c>
      <c r="U24" s="42">
        <f t="shared" si="0"/>
        <v>3.2476999999999978E-2</v>
      </c>
      <c r="V24" s="42">
        <v>6.1999999999999998E-3</v>
      </c>
      <c r="W24" s="42">
        <v>2.18E-2</v>
      </c>
      <c r="X24" s="42">
        <v>1.4E-2</v>
      </c>
      <c r="Y24" s="42"/>
      <c r="Z24" s="42">
        <v>1.5800000000000002E-2</v>
      </c>
      <c r="AA24" s="42">
        <v>2.3999999999999998E-3</v>
      </c>
      <c r="AB24" s="42">
        <v>9.5999999999999992E-3</v>
      </c>
      <c r="AC24" s="42">
        <v>1.78E-2</v>
      </c>
      <c r="AD24" s="42">
        <v>2.5899999999999999E-2</v>
      </c>
      <c r="AE24" s="42">
        <v>1.8200000000000001E-2</v>
      </c>
      <c r="AF24" s="42">
        <v>3.3399999999999999E-2</v>
      </c>
      <c r="AG24" s="42">
        <v>2.2700000000000001E-2</v>
      </c>
      <c r="AH24" s="42">
        <v>2.1399999999999999E-2</v>
      </c>
      <c r="AI24" s="42">
        <v>3.2899999999999999E-2</v>
      </c>
      <c r="AJ24" s="42">
        <v>4.2700000000000002E-2</v>
      </c>
      <c r="AK24" s="42">
        <v>7.5399999999999995E-2</v>
      </c>
    </row>
    <row r="25" spans="1:37" x14ac:dyDescent="0.3">
      <c r="A25" t="s">
        <v>68</v>
      </c>
      <c r="B25" s="42"/>
      <c r="C25" s="42"/>
      <c r="D25" s="42"/>
      <c r="E25" s="42"/>
      <c r="F25" s="42"/>
      <c r="G25" s="42">
        <v>4.5100000000000001E-2</v>
      </c>
      <c r="H25" s="42">
        <v>0.39269150000000003</v>
      </c>
      <c r="I25" s="42">
        <v>6.7653000000000005E-2</v>
      </c>
      <c r="J25" s="42">
        <v>0.13931099999999999</v>
      </c>
      <c r="K25" s="42">
        <v>0.24292</v>
      </c>
      <c r="L25" s="42"/>
      <c r="M25" s="42"/>
      <c r="N25" s="42">
        <v>5.2872000000000002E-2</v>
      </c>
      <c r="O25" s="42">
        <v>2.8E-3</v>
      </c>
      <c r="P25" s="42">
        <v>1.729E-2</v>
      </c>
      <c r="Q25" s="42">
        <v>5.3574999999999998E-2</v>
      </c>
      <c r="R25" s="42">
        <v>9.3432000000000001E-2</v>
      </c>
      <c r="S25" s="42">
        <v>0.161192</v>
      </c>
      <c r="T25" s="42">
        <v>0.16961999999999999</v>
      </c>
      <c r="U25" s="42">
        <f t="shared" si="0"/>
        <v>0.1814690000000001</v>
      </c>
      <c r="V25" s="42">
        <v>0.1158</v>
      </c>
      <c r="W25" s="42">
        <v>7.6799999999999993E-2</v>
      </c>
      <c r="X25" s="42">
        <v>0.65380000000000005</v>
      </c>
      <c r="Y25" s="42"/>
      <c r="Z25" s="42">
        <v>4.1099999999999998E-2</v>
      </c>
      <c r="AA25" s="42">
        <v>6.1699999999999998E-2</v>
      </c>
      <c r="AB25" s="42">
        <v>0.1096</v>
      </c>
      <c r="AC25" s="42">
        <v>0.31590000000000001</v>
      </c>
      <c r="AD25" s="42">
        <v>0.24690000000000001</v>
      </c>
      <c r="AE25" s="42">
        <v>0.1794</v>
      </c>
      <c r="AF25" s="42">
        <v>0.25519999999999998</v>
      </c>
      <c r="AG25" s="42">
        <v>0.37130000000000002</v>
      </c>
      <c r="AH25" s="42">
        <v>0.27410000000000001</v>
      </c>
      <c r="AI25" s="42">
        <v>0.1777</v>
      </c>
      <c r="AJ25" s="42">
        <v>0.87880000000000003</v>
      </c>
      <c r="AK25" s="42">
        <v>0.6633</v>
      </c>
    </row>
    <row r="26" spans="1:37" x14ac:dyDescent="0.3">
      <c r="A26" t="s">
        <v>69</v>
      </c>
      <c r="B26" s="42"/>
      <c r="C26" s="42"/>
      <c r="D26" s="42"/>
      <c r="E26" s="42"/>
      <c r="F26" s="42"/>
      <c r="G26" s="42">
        <v>0.522532</v>
      </c>
      <c r="H26" s="42">
        <v>0.69259700000000002</v>
      </c>
      <c r="I26" s="42">
        <v>0.96323599999999998</v>
      </c>
      <c r="J26" s="42">
        <v>1.0876034999999999</v>
      </c>
      <c r="K26" s="42">
        <v>1.3524769999999999</v>
      </c>
      <c r="L26" s="42"/>
      <c r="M26" s="42"/>
      <c r="N26" s="42">
        <v>6.9535E-2</v>
      </c>
      <c r="O26" s="42">
        <v>1.7766000000000001E-2</v>
      </c>
      <c r="P26" s="42">
        <v>2.3517E-2</v>
      </c>
      <c r="Q26" s="42">
        <v>0.244308</v>
      </c>
      <c r="R26" s="42">
        <v>0.91848700000000005</v>
      </c>
      <c r="S26" s="42">
        <v>1.5463317999999999</v>
      </c>
      <c r="T26" s="42">
        <v>1.3042016999999999</v>
      </c>
      <c r="U26" s="42">
        <f t="shared" si="0"/>
        <v>2.0667651999999999</v>
      </c>
      <c r="V26" s="42">
        <v>1.4907999999999999</v>
      </c>
      <c r="W26" s="42">
        <v>1.3628</v>
      </c>
      <c r="X26" s="42">
        <v>4.1326999999999998</v>
      </c>
      <c r="Y26" s="42"/>
      <c r="Z26" s="42">
        <v>4.4699999999999997E-2</v>
      </c>
      <c r="AA26" s="42">
        <v>4.4400000000000002E-2</v>
      </c>
      <c r="AB26" s="42">
        <v>0.28149999999999997</v>
      </c>
      <c r="AC26" s="42">
        <v>0.70489999999999997</v>
      </c>
      <c r="AD26" s="42">
        <v>1.0837000000000001</v>
      </c>
      <c r="AE26" s="42">
        <v>1.7690999999999999</v>
      </c>
      <c r="AF26" s="42">
        <v>1.4676</v>
      </c>
      <c r="AG26" s="42">
        <v>1.623</v>
      </c>
      <c r="AH26" s="42">
        <v>1.7329000000000001</v>
      </c>
      <c r="AI26" s="42">
        <v>1.3692</v>
      </c>
      <c r="AJ26" s="42">
        <v>2.4459</v>
      </c>
      <c r="AK26" s="42">
        <v>4.7523999999999997</v>
      </c>
    </row>
    <row r="27" spans="1:37" x14ac:dyDescent="0.3">
      <c r="A27" t="s">
        <v>70</v>
      </c>
      <c r="B27" s="42"/>
      <c r="C27" s="42"/>
      <c r="D27" s="42"/>
      <c r="E27" s="42"/>
      <c r="F27" s="42"/>
      <c r="G27" s="42">
        <v>0.114453</v>
      </c>
      <c r="H27" s="42">
        <v>6.1310000000000003E-2</v>
      </c>
      <c r="I27" s="42">
        <v>0.11790050000000001</v>
      </c>
      <c r="J27" s="42">
        <v>0.162048</v>
      </c>
      <c r="K27" s="42">
        <v>0.67823900000000004</v>
      </c>
      <c r="L27" s="42"/>
      <c r="M27" s="42"/>
      <c r="N27" s="42">
        <v>5.3600000000000002E-3</v>
      </c>
      <c r="O27" s="42">
        <v>0</v>
      </c>
      <c r="P27" s="42">
        <v>9.1999999999999998E-3</v>
      </c>
      <c r="Q27" s="42">
        <v>1.2456E-2</v>
      </c>
      <c r="R27" s="42">
        <v>2.9318E-2</v>
      </c>
      <c r="S27" s="42">
        <v>3.6549999999999999E-2</v>
      </c>
      <c r="T27" s="42">
        <v>5.2658000000000003E-2</v>
      </c>
      <c r="U27" s="42">
        <f t="shared" si="0"/>
        <v>7.9357999999999984E-2</v>
      </c>
      <c r="V27" s="42">
        <v>5.4399999999999997E-2</v>
      </c>
      <c r="W27" s="42">
        <v>0.14910000000000001</v>
      </c>
      <c r="X27" s="42">
        <v>0.29909999999999998</v>
      </c>
      <c r="Y27" s="42"/>
      <c r="Z27" s="42">
        <v>2.35E-2</v>
      </c>
      <c r="AA27" s="42">
        <v>3.0000000000000001E-3</v>
      </c>
      <c r="AB27" s="42">
        <v>2.6800000000000001E-2</v>
      </c>
      <c r="AC27" s="42">
        <v>8.3000000000000004E-2</v>
      </c>
      <c r="AD27" s="42">
        <v>3.8100000000000002E-2</v>
      </c>
      <c r="AE27" s="42">
        <v>5.3699999999999998E-2</v>
      </c>
      <c r="AF27" s="42">
        <v>9.9199999999999997E-2</v>
      </c>
      <c r="AG27" s="42">
        <v>0.1176</v>
      </c>
      <c r="AH27" s="42">
        <v>8.8800000000000004E-2</v>
      </c>
      <c r="AI27" s="42">
        <v>6.5000000000000002E-2</v>
      </c>
      <c r="AJ27" s="42">
        <v>0.16109999999999999</v>
      </c>
      <c r="AK27" s="42">
        <v>0.29509999999999997</v>
      </c>
    </row>
    <row r="28" spans="1:37" x14ac:dyDescent="0.3">
      <c r="A28" t="s">
        <v>71</v>
      </c>
      <c r="B28" s="42"/>
      <c r="C28" s="42"/>
      <c r="D28" s="42"/>
      <c r="E28" s="42"/>
      <c r="F28" s="42"/>
      <c r="G28" s="42">
        <v>0.1711</v>
      </c>
      <c r="H28" s="42">
        <v>2.8000000000000001E-2</v>
      </c>
      <c r="I28" s="42">
        <v>1.5E-3</v>
      </c>
      <c r="J28" s="42">
        <v>1.9E-2</v>
      </c>
      <c r="K28" s="42">
        <v>6.676E-2</v>
      </c>
      <c r="L28" s="42"/>
      <c r="M28" s="42"/>
      <c r="N28" s="42">
        <v>0</v>
      </c>
      <c r="O28" s="42">
        <v>1.1999999999999999E-3</v>
      </c>
      <c r="P28" s="42">
        <v>0.31895499999999999</v>
      </c>
      <c r="Q28" s="42">
        <v>1.3823999999999999E-2</v>
      </c>
      <c r="R28" s="42">
        <v>8.3099999999999997E-3</v>
      </c>
      <c r="S28" s="42">
        <v>1.7066000000000001E-2</v>
      </c>
      <c r="T28" s="42">
        <v>8.8819999999999993E-3</v>
      </c>
      <c r="U28" s="42">
        <f t="shared" si="0"/>
        <v>6.4629999999999965E-3</v>
      </c>
      <c r="V28" s="42">
        <v>2.1700000000000001E-2</v>
      </c>
      <c r="W28" s="42">
        <v>7.4000000000000003E-3</v>
      </c>
      <c r="X28" s="42">
        <v>0.10979999999999999</v>
      </c>
      <c r="Y28" s="42"/>
      <c r="Z28" s="42">
        <v>1.1999999999999999E-3</v>
      </c>
      <c r="AA28" s="42">
        <v>5.0000000000000001E-4</v>
      </c>
      <c r="AB28" s="42">
        <v>1.0500000000000001E-2</v>
      </c>
      <c r="AC28" s="42">
        <v>1.35E-2</v>
      </c>
      <c r="AD28" s="42">
        <v>1.35E-2</v>
      </c>
      <c r="AE28" s="42">
        <v>3.7900000000000003E-2</v>
      </c>
      <c r="AF28" s="42">
        <v>4.2500000000000003E-2</v>
      </c>
      <c r="AG28" s="42">
        <v>6.1800000000000001E-2</v>
      </c>
      <c r="AH28" s="42">
        <v>3.1699999999999999E-2</v>
      </c>
      <c r="AI28" s="42">
        <v>4.3499999999999997E-2</v>
      </c>
      <c r="AJ28" s="42">
        <v>3.1300000000000001E-2</v>
      </c>
      <c r="AK28" s="42">
        <v>6.3899999999999998E-2</v>
      </c>
    </row>
    <row r="29" spans="1:37" x14ac:dyDescent="0.3">
      <c r="A29" t="s">
        <v>72</v>
      </c>
      <c r="B29" s="42"/>
      <c r="C29" s="42"/>
      <c r="D29" s="42"/>
      <c r="E29" s="42"/>
      <c r="F29" s="42"/>
      <c r="G29" s="42">
        <v>7.3982000000000006E-2</v>
      </c>
      <c r="H29" s="42">
        <v>3.0200000000000001E-2</v>
      </c>
      <c r="I29" s="42">
        <v>3.4770000000000002E-2</v>
      </c>
      <c r="J29" s="42">
        <v>5.8749999999999997E-2</v>
      </c>
      <c r="K29" s="42">
        <v>0.23844000000000001</v>
      </c>
      <c r="L29" s="42"/>
      <c r="M29" s="42"/>
      <c r="N29" s="42">
        <v>2E-3</v>
      </c>
      <c r="O29" s="42">
        <v>0</v>
      </c>
      <c r="P29" s="42">
        <v>9.4000000000000004E-3</v>
      </c>
      <c r="Q29" s="42">
        <v>1.1999999999999999E-3</v>
      </c>
      <c r="R29" s="42">
        <v>0</v>
      </c>
      <c r="S29" s="42">
        <v>2.3033999999999999E-2</v>
      </c>
      <c r="T29" s="42">
        <v>4.4630000000000003E-2</v>
      </c>
      <c r="U29" s="42">
        <f t="shared" si="0"/>
        <v>3.9735999999999994E-2</v>
      </c>
      <c r="V29" s="42">
        <v>1.89E-2</v>
      </c>
      <c r="W29" s="42">
        <v>4.6100000000000002E-2</v>
      </c>
      <c r="X29" s="42">
        <v>0.14749999999999999</v>
      </c>
      <c r="Y29" s="42"/>
      <c r="Z29" s="42">
        <v>1.5E-3</v>
      </c>
      <c r="AA29" s="42">
        <v>1.4E-3</v>
      </c>
      <c r="AB29" s="42">
        <v>4.0000000000000001E-3</v>
      </c>
      <c r="AC29" s="42">
        <v>1.6999999999999999E-3</v>
      </c>
      <c r="AD29" s="42">
        <v>2.18E-2</v>
      </c>
      <c r="AE29" s="42">
        <v>1.18E-2</v>
      </c>
      <c r="AF29" s="42">
        <v>2.5000000000000001E-2</v>
      </c>
      <c r="AG29" s="42">
        <v>7.7000000000000002E-3</v>
      </c>
      <c r="AH29" s="42">
        <v>2.6499999999999999E-2</v>
      </c>
      <c r="AI29" s="42">
        <v>4.2500000000000003E-2</v>
      </c>
      <c r="AJ29" s="42">
        <v>0.48799999999999999</v>
      </c>
      <c r="AK29" s="42">
        <v>0.1128</v>
      </c>
    </row>
    <row r="30" spans="1:37" x14ac:dyDescent="0.3">
      <c r="A30" t="s">
        <v>73</v>
      </c>
      <c r="B30" s="42"/>
      <c r="C30" s="42"/>
      <c r="D30" s="42"/>
      <c r="E30" s="42"/>
      <c r="F30" s="42"/>
      <c r="G30" s="42">
        <v>1.9300000000000001E-2</v>
      </c>
      <c r="H30" s="42">
        <v>1.2500000000000001E-2</v>
      </c>
      <c r="I30" s="42">
        <v>2.4500000000000001E-2</v>
      </c>
      <c r="J30" s="42">
        <v>1.4999999999999999E-2</v>
      </c>
      <c r="K30" s="42">
        <v>2.8156E-2</v>
      </c>
      <c r="L30" s="42"/>
      <c r="M30" s="42"/>
      <c r="N30" s="42">
        <v>1.2999999999999999E-3</v>
      </c>
      <c r="O30" s="42">
        <v>0</v>
      </c>
      <c r="P30" s="42">
        <v>0</v>
      </c>
      <c r="Q30" s="42">
        <v>0</v>
      </c>
      <c r="R30" s="42">
        <v>2.2599999999999999E-2</v>
      </c>
      <c r="S30" s="42">
        <v>0</v>
      </c>
      <c r="T30" s="42">
        <v>8.9800000000000001E-3</v>
      </c>
      <c r="U30" s="42">
        <f t="shared" si="0"/>
        <v>0.23072000000000001</v>
      </c>
      <c r="V30" s="42">
        <v>1.9099999999999999E-2</v>
      </c>
      <c r="W30" s="42">
        <v>0.1348</v>
      </c>
      <c r="X30" s="42">
        <v>0.18</v>
      </c>
      <c r="Y30" s="42"/>
      <c r="Z30" s="42">
        <v>0.1515</v>
      </c>
      <c r="AA30" s="42">
        <v>0</v>
      </c>
      <c r="AB30" s="42">
        <v>0</v>
      </c>
      <c r="AC30" s="42">
        <v>1.1000000000000001E-3</v>
      </c>
      <c r="AD30" s="42">
        <v>3.0000000000000001E-3</v>
      </c>
      <c r="AE30" s="42">
        <v>0</v>
      </c>
      <c r="AF30" s="42">
        <v>1.4E-2</v>
      </c>
      <c r="AG30" s="42">
        <v>4.0000000000000001E-3</v>
      </c>
      <c r="AH30" s="42">
        <v>0</v>
      </c>
      <c r="AI30" s="42">
        <v>4.0000000000000001E-3</v>
      </c>
      <c r="AJ30" s="42">
        <v>1.4500000000000001E-2</v>
      </c>
      <c r="AK30" s="42">
        <v>0.20860000000000001</v>
      </c>
    </row>
    <row r="31" spans="1:37" x14ac:dyDescent="0.3">
      <c r="A31" t="s">
        <v>74</v>
      </c>
      <c r="B31" s="42"/>
      <c r="C31" s="42"/>
      <c r="D31" s="42"/>
      <c r="E31" s="42"/>
      <c r="F31" s="42"/>
      <c r="G31" s="42">
        <v>1.3559000000000001</v>
      </c>
      <c r="H31" s="42">
        <v>0.87790000000000001</v>
      </c>
      <c r="I31" s="42">
        <v>1.1134999999999999</v>
      </c>
      <c r="J31" s="42">
        <v>1.3995</v>
      </c>
      <c r="K31" s="42">
        <v>2.5939999999999999</v>
      </c>
      <c r="L31" s="42"/>
      <c r="M31" s="42"/>
      <c r="N31" s="42">
        <v>0.40441850000000001</v>
      </c>
      <c r="O31" s="42">
        <v>3.4647999999999998E-2</v>
      </c>
      <c r="P31" s="42">
        <v>0.25046400000000002</v>
      </c>
      <c r="Q31" s="42">
        <v>0.41432950000000002</v>
      </c>
      <c r="R31" s="42">
        <v>0.53866199999999997</v>
      </c>
      <c r="S31" s="42">
        <v>0.94012799999999996</v>
      </c>
      <c r="T31" s="42">
        <v>1.0618125</v>
      </c>
      <c r="U31" s="42">
        <f t="shared" si="0"/>
        <v>1.2222755000000003</v>
      </c>
      <c r="V31" s="42">
        <v>1.3488</v>
      </c>
      <c r="W31" s="42">
        <v>1.6452</v>
      </c>
      <c r="X31" s="42">
        <v>3.5468000000000002</v>
      </c>
      <c r="Y31" s="42"/>
      <c r="Z31" s="42">
        <v>1.3471</v>
      </c>
      <c r="AA31" s="42">
        <v>0.65900000000000003</v>
      </c>
      <c r="AB31" s="42">
        <v>0.76770000000000005</v>
      </c>
      <c r="AC31" s="42">
        <v>1.3387</v>
      </c>
      <c r="AD31" s="42">
        <v>1.3959999999999999</v>
      </c>
      <c r="AE31" s="42">
        <v>1.7292000000000001</v>
      </c>
      <c r="AF31" s="42">
        <v>2.3342000000000001</v>
      </c>
      <c r="AG31" s="42">
        <v>2.5655999999999999</v>
      </c>
      <c r="AH31" s="42">
        <v>3.1139000000000001</v>
      </c>
      <c r="AI31" s="42">
        <v>2.6278000000000001</v>
      </c>
      <c r="AJ31" s="42">
        <v>4.4317000000000002</v>
      </c>
      <c r="AK31" s="42">
        <v>7.7104999999999997</v>
      </c>
    </row>
    <row r="32" spans="1:37" x14ac:dyDescent="0.3">
      <c r="A32" t="s">
        <v>75</v>
      </c>
      <c r="B32" s="42"/>
      <c r="C32" s="42"/>
      <c r="D32" s="42"/>
      <c r="E32" s="42"/>
      <c r="F32" s="42"/>
      <c r="G32" s="42">
        <v>7.0349999999999996E-2</v>
      </c>
      <c r="H32" s="42">
        <v>0.17580000000000001</v>
      </c>
      <c r="I32" s="42">
        <v>0.46279999999999999</v>
      </c>
      <c r="J32" s="42">
        <v>0.21990000000000001</v>
      </c>
      <c r="K32" s="42">
        <v>0.30874800000000002</v>
      </c>
      <c r="L32" s="42"/>
      <c r="M32" s="42"/>
      <c r="N32" s="42">
        <v>5.0226E-2</v>
      </c>
      <c r="O32" s="42">
        <v>1.09E-2</v>
      </c>
      <c r="P32" s="42">
        <v>2.6780499999999999E-2</v>
      </c>
      <c r="Q32" s="42">
        <v>7.8228000000000006E-2</v>
      </c>
      <c r="R32" s="42">
        <v>6.2392999999999997E-2</v>
      </c>
      <c r="S32" s="42">
        <v>5.4774999999999997E-2</v>
      </c>
      <c r="T32" s="42">
        <v>7.1300000000000002E-2</v>
      </c>
      <c r="U32" s="42">
        <f t="shared" si="0"/>
        <v>6.5483499999999972E-2</v>
      </c>
      <c r="V32" s="42">
        <v>0.14180000000000001</v>
      </c>
      <c r="W32" s="42">
        <v>0.14119999999999999</v>
      </c>
      <c r="X32" s="42">
        <v>0.36309999999999998</v>
      </c>
      <c r="Y32" s="42"/>
      <c r="Z32" s="42">
        <v>0.1082</v>
      </c>
      <c r="AA32" s="42">
        <v>5.2900000000000003E-2</v>
      </c>
      <c r="AB32" s="42">
        <v>6.3799999999999996E-2</v>
      </c>
      <c r="AC32" s="42">
        <v>0.1244</v>
      </c>
      <c r="AD32" s="42">
        <v>0.1353</v>
      </c>
      <c r="AE32" s="42">
        <v>0.1517</v>
      </c>
      <c r="AF32" s="42">
        <v>0.2331</v>
      </c>
      <c r="AG32" s="42">
        <v>0.23019999999999999</v>
      </c>
      <c r="AH32" s="42">
        <v>0.28520000000000001</v>
      </c>
      <c r="AI32" s="42">
        <v>0.22409999999999999</v>
      </c>
      <c r="AJ32" s="42">
        <v>0.32329999999999998</v>
      </c>
      <c r="AK32" s="42">
        <v>0.60140000000000005</v>
      </c>
    </row>
    <row r="33" spans="1:37" x14ac:dyDescent="0.3">
      <c r="A33" t="s">
        <v>76</v>
      </c>
      <c r="B33" s="42"/>
      <c r="C33" s="42"/>
      <c r="D33" s="42"/>
      <c r="E33" s="42"/>
      <c r="F33" s="42"/>
      <c r="G33" s="42">
        <v>3.73E-2</v>
      </c>
      <c r="H33" s="42">
        <v>0.15640000000000001</v>
      </c>
      <c r="I33" s="42">
        <v>3.9600000000000003E-2</v>
      </c>
      <c r="J33" s="42">
        <v>3.85E-2</v>
      </c>
      <c r="K33" s="42">
        <v>0.1217</v>
      </c>
      <c r="L33" s="42"/>
      <c r="M33" s="42"/>
      <c r="N33" s="42">
        <v>2.5399999999999999E-2</v>
      </c>
      <c r="O33" s="42">
        <v>7.8700000000000003E-3</v>
      </c>
      <c r="P33" s="42">
        <v>1.9400000000000001E-2</v>
      </c>
      <c r="Q33" s="42">
        <v>7.3499999999999998E-3</v>
      </c>
      <c r="R33" s="42">
        <v>2.7179999999999999E-2</v>
      </c>
      <c r="S33" s="42">
        <v>6.2350000000000003E-2</v>
      </c>
      <c r="T33" s="42">
        <v>9.1999999999999998E-3</v>
      </c>
      <c r="U33" s="42">
        <f t="shared" si="0"/>
        <v>-0.30104500000000001</v>
      </c>
      <c r="V33" s="42">
        <v>4.7000000000000002E-3</v>
      </c>
      <c r="W33" s="42">
        <v>5.1700000000000003E-2</v>
      </c>
      <c r="X33" s="42">
        <v>0.1358</v>
      </c>
      <c r="Y33" s="42"/>
      <c r="Z33" s="42">
        <v>2.29E-2</v>
      </c>
      <c r="AA33" s="42">
        <v>4.6800000000000001E-2</v>
      </c>
      <c r="AB33" s="42">
        <v>8.3000000000000001E-3</v>
      </c>
      <c r="AC33" s="42">
        <v>6.2399999999999997E-2</v>
      </c>
      <c r="AD33" s="42">
        <v>1.04E-2</v>
      </c>
      <c r="AE33" s="42">
        <v>8.9399999999999993E-2</v>
      </c>
      <c r="AF33" s="42">
        <v>6.8699999999999997E-2</v>
      </c>
      <c r="AG33" s="42">
        <v>9.4299999999999995E-2</v>
      </c>
      <c r="AH33" s="42">
        <v>0.15559999999999999</v>
      </c>
      <c r="AI33" s="42">
        <v>7.9100000000000004E-2</v>
      </c>
      <c r="AJ33" s="42">
        <v>0.13170000000000001</v>
      </c>
      <c r="AK33" s="42">
        <v>0.27560000000000001</v>
      </c>
    </row>
    <row r="34" spans="1:37" x14ac:dyDescent="0.3">
      <c r="A34" t="s">
        <v>77</v>
      </c>
      <c r="B34" s="42"/>
      <c r="C34" s="42"/>
      <c r="D34" s="42"/>
      <c r="E34" s="42"/>
      <c r="F34" s="42"/>
      <c r="G34" s="42">
        <v>1.6160000000000001E-2</v>
      </c>
      <c r="H34" s="42">
        <v>8.4220000000000007E-3</v>
      </c>
      <c r="I34" s="42">
        <v>1.49E-3</v>
      </c>
      <c r="J34" s="42">
        <v>4.0000000000000001E-3</v>
      </c>
      <c r="K34" s="42">
        <v>8.2400000000000008E-3</v>
      </c>
      <c r="L34" s="42"/>
      <c r="M34" s="42"/>
      <c r="N34" s="42">
        <v>9.7999999999999997E-3</v>
      </c>
      <c r="O34" s="42">
        <v>0</v>
      </c>
      <c r="P34" s="42">
        <v>2.8E-3</v>
      </c>
      <c r="Q34" s="42">
        <v>5.0000000000000002E-5</v>
      </c>
      <c r="R34" s="42">
        <v>6.1999999999999998E-3</v>
      </c>
      <c r="S34" s="42">
        <v>1E-3</v>
      </c>
      <c r="T34" s="42">
        <v>1.3310000000000001E-2</v>
      </c>
      <c r="U34" s="42">
        <f t="shared" si="0"/>
        <v>3.7529999999999994E-3</v>
      </c>
      <c r="V34" s="42">
        <v>5.7999999999999996E-3</v>
      </c>
      <c r="W34" s="42">
        <v>0.03</v>
      </c>
      <c r="X34" s="42">
        <v>6.1000000000000004E-3</v>
      </c>
      <c r="Y34" s="42"/>
      <c r="Z34" s="42">
        <v>2.1899999999999999E-2</v>
      </c>
      <c r="AA34" s="42">
        <v>0</v>
      </c>
      <c r="AB34" s="42">
        <v>6.1000000000000004E-3</v>
      </c>
      <c r="AC34" s="42">
        <v>1.9900000000000001E-2</v>
      </c>
      <c r="AD34" s="42">
        <v>2.2700000000000001E-2</v>
      </c>
      <c r="AE34" s="42">
        <v>2.1399999999999999E-2</v>
      </c>
      <c r="AF34" s="42">
        <v>1.4E-2</v>
      </c>
      <c r="AG34" s="42">
        <v>2.98E-2</v>
      </c>
      <c r="AH34" s="42">
        <v>1.0800000000000001E-2</v>
      </c>
      <c r="AI34" s="42">
        <v>5.3E-3</v>
      </c>
      <c r="AJ34" s="42">
        <v>2.7E-2</v>
      </c>
      <c r="AK34" s="42">
        <v>4.7500000000000001E-2</v>
      </c>
    </row>
    <row r="35" spans="1:37" x14ac:dyDescent="0.3">
      <c r="A35" t="s">
        <v>78</v>
      </c>
      <c r="B35" s="42"/>
      <c r="C35" s="42"/>
      <c r="D35" s="42"/>
      <c r="E35" s="42"/>
      <c r="F35" s="42"/>
      <c r="G35" s="42">
        <v>1.2713E-2</v>
      </c>
      <c r="H35" s="42">
        <v>0.387322</v>
      </c>
      <c r="I35" s="42">
        <v>3.5334499999999998E-2</v>
      </c>
      <c r="J35" s="42">
        <v>0.12593699999999999</v>
      </c>
      <c r="K35" s="42">
        <v>0.28097549999999999</v>
      </c>
      <c r="L35" s="42"/>
      <c r="M35" s="42"/>
      <c r="N35" s="42">
        <v>1.6884E-2</v>
      </c>
      <c r="O35" s="42">
        <v>2.3E-2</v>
      </c>
      <c r="P35" s="42">
        <v>1.4303E-2</v>
      </c>
      <c r="Q35" s="42">
        <v>6.0200000000000002E-3</v>
      </c>
      <c r="R35" s="42">
        <v>1.9539000000000001E-2</v>
      </c>
      <c r="S35" s="42">
        <v>2.9770000000000001E-2</v>
      </c>
      <c r="T35" s="42">
        <v>3.8793000000000001E-2</v>
      </c>
      <c r="U35" s="42">
        <f t="shared" si="0"/>
        <v>8.5791000000000034E-2</v>
      </c>
      <c r="V35" s="42">
        <v>4.0899999999999999E-2</v>
      </c>
      <c r="W35" s="42">
        <v>0.10340000000000001</v>
      </c>
      <c r="X35" s="42">
        <v>0.45660000000000001</v>
      </c>
      <c r="Y35" s="42"/>
      <c r="Z35" s="42">
        <v>2.7199999999999998E-2</v>
      </c>
      <c r="AA35" s="42">
        <v>8.6300000000000002E-2</v>
      </c>
      <c r="AB35" s="42">
        <v>1.61E-2</v>
      </c>
      <c r="AC35" s="42">
        <v>4.24E-2</v>
      </c>
      <c r="AD35" s="42">
        <v>6.6799999999999998E-2</v>
      </c>
      <c r="AE35" s="42">
        <v>3.3300000000000003E-2</v>
      </c>
      <c r="AF35" s="42">
        <v>3.1800000000000002E-2</v>
      </c>
      <c r="AG35" s="42">
        <v>7.4899999999999994E-2</v>
      </c>
      <c r="AH35" s="42">
        <v>9.0800000000000006E-2</v>
      </c>
      <c r="AI35" s="42">
        <v>0.10879999999999999</v>
      </c>
      <c r="AJ35" s="42">
        <v>0.11260000000000001</v>
      </c>
      <c r="AK35" s="42">
        <v>0.61280000000000001</v>
      </c>
    </row>
    <row r="37" spans="1:37" x14ac:dyDescent="0.3">
      <c r="B37">
        <v>201901</v>
      </c>
      <c r="C37">
        <v>201902</v>
      </c>
      <c r="D37">
        <v>201903</v>
      </c>
      <c r="E37">
        <v>201904</v>
      </c>
      <c r="F37">
        <v>201905</v>
      </c>
      <c r="G37">
        <v>201906</v>
      </c>
      <c r="H37">
        <v>201907</v>
      </c>
      <c r="I37">
        <v>201908</v>
      </c>
      <c r="J37">
        <v>201909</v>
      </c>
      <c r="K37">
        <v>201910</v>
      </c>
      <c r="L37">
        <v>201911</v>
      </c>
      <c r="M37">
        <v>201912</v>
      </c>
      <c r="N37">
        <v>202001</v>
      </c>
      <c r="O37">
        <v>202002</v>
      </c>
      <c r="P37">
        <v>202003</v>
      </c>
      <c r="Q37">
        <v>202004</v>
      </c>
      <c r="R37">
        <v>202005</v>
      </c>
      <c r="S37">
        <v>202006</v>
      </c>
      <c r="T37">
        <v>202007</v>
      </c>
      <c r="U37">
        <v>202008</v>
      </c>
      <c r="V37">
        <v>202009</v>
      </c>
      <c r="W37">
        <v>202010</v>
      </c>
      <c r="X37">
        <v>202011</v>
      </c>
      <c r="Y37">
        <v>202012</v>
      </c>
      <c r="Z37">
        <v>202101</v>
      </c>
      <c r="AA37">
        <v>202102</v>
      </c>
      <c r="AB37">
        <v>202103</v>
      </c>
      <c r="AC37">
        <v>202104</v>
      </c>
      <c r="AD37">
        <v>202105</v>
      </c>
      <c r="AE37">
        <v>202106</v>
      </c>
      <c r="AF37">
        <v>202107</v>
      </c>
      <c r="AG37">
        <v>202108</v>
      </c>
      <c r="AH37">
        <v>202109</v>
      </c>
      <c r="AI37">
        <v>202110</v>
      </c>
      <c r="AJ37">
        <v>202111</v>
      </c>
      <c r="AK37">
        <v>202112</v>
      </c>
    </row>
    <row r="38" spans="1:37" x14ac:dyDescent="0.3">
      <c r="A38" t="s">
        <v>45</v>
      </c>
      <c r="B38" s="42"/>
      <c r="C38" s="42"/>
      <c r="D38" s="42"/>
      <c r="E38" s="42"/>
      <c r="F38" s="42">
        <v>3.15</v>
      </c>
      <c r="G38" s="42">
        <f t="shared" ref="G38:G71" si="1">H38-H2</f>
        <v>3.5005269999999999</v>
      </c>
      <c r="H38" s="42">
        <v>3.5644239999999998</v>
      </c>
      <c r="I38" s="42">
        <v>4.0771135000000003</v>
      </c>
      <c r="J38" s="42">
        <f t="shared" ref="J38:P38" si="2">I38+J2</f>
        <v>4.3250855000000001</v>
      </c>
      <c r="K38" s="42">
        <f t="shared" si="2"/>
        <v>5.2133295000000004</v>
      </c>
      <c r="L38" s="42"/>
      <c r="M38" s="42"/>
      <c r="N38" s="42">
        <f t="shared" si="2"/>
        <v>4.0062E-2</v>
      </c>
      <c r="O38" s="42">
        <f t="shared" si="2"/>
        <v>4.0062E-2</v>
      </c>
      <c r="P38" s="42">
        <f t="shared" si="2"/>
        <v>4.3131000000000003E-2</v>
      </c>
      <c r="Q38" s="42">
        <v>6.5073000000000006E-2</v>
      </c>
      <c r="R38" s="42">
        <v>0.124047</v>
      </c>
      <c r="S38" s="42">
        <v>0.21648700000000001</v>
      </c>
      <c r="T38" s="42">
        <v>0.284999</v>
      </c>
      <c r="U38" s="42">
        <f t="shared" ref="U38:U71" si="3">V38-V2</f>
        <v>0.42380000000000007</v>
      </c>
      <c r="V38" s="42">
        <v>0.57730000000000004</v>
      </c>
      <c r="W38" s="42">
        <v>0.70530000000000004</v>
      </c>
      <c r="X38" s="42">
        <v>0.9214</v>
      </c>
      <c r="Y38" s="42"/>
      <c r="Z38" s="42">
        <f t="shared" ref="Z38:Z71" si="4">Z2</f>
        <v>0.17860000000000001</v>
      </c>
      <c r="AA38" s="42">
        <f t="shared" ref="AA38:AD38" si="5">Z38+AA2</f>
        <v>0.25240000000000001</v>
      </c>
      <c r="AB38" s="42">
        <f t="shared" si="5"/>
        <v>0.37220000000000003</v>
      </c>
      <c r="AC38" s="42">
        <f t="shared" si="5"/>
        <v>0.58390000000000009</v>
      </c>
      <c r="AD38" s="42">
        <f t="shared" si="5"/>
        <v>0.93670000000000009</v>
      </c>
      <c r="AE38" s="42">
        <v>1.3199000000000001</v>
      </c>
      <c r="AF38" s="42">
        <v>2.1547999999999998</v>
      </c>
      <c r="AG38" s="42">
        <v>2.5676999999999999</v>
      </c>
      <c r="AH38" s="42">
        <v>3.4891000000000001</v>
      </c>
      <c r="AI38" s="42">
        <v>4.0625999999999998</v>
      </c>
      <c r="AJ38" s="42">
        <v>5.8045</v>
      </c>
      <c r="AK38" s="42">
        <v>11.526400000000001</v>
      </c>
    </row>
    <row r="39" spans="1:37" x14ac:dyDescent="0.3">
      <c r="A39" t="s">
        <v>46</v>
      </c>
      <c r="B39" s="42"/>
      <c r="C39" s="42"/>
      <c r="D39" s="42"/>
      <c r="E39" s="42"/>
      <c r="F39" s="42">
        <v>0.13</v>
      </c>
      <c r="G39" s="42">
        <f t="shared" si="1"/>
        <v>0.16899999999999998</v>
      </c>
      <c r="H39" s="42">
        <v>0.57999999999999996</v>
      </c>
      <c r="I39" s="42">
        <v>0.63547750000000003</v>
      </c>
      <c r="J39" s="42">
        <f t="shared" ref="J39:P39" si="6">I39+J3</f>
        <v>0.66120250000000003</v>
      </c>
      <c r="K39" s="42">
        <f t="shared" si="6"/>
        <v>0.81133849999999996</v>
      </c>
      <c r="L39" s="42"/>
      <c r="M39" s="42"/>
      <c r="N39" s="42">
        <f t="shared" si="6"/>
        <v>8.0000000000000004E-4</v>
      </c>
      <c r="O39" s="42">
        <f t="shared" si="6"/>
        <v>8.0000000000000004E-4</v>
      </c>
      <c r="P39" s="42">
        <f t="shared" si="6"/>
        <v>8.0000000000000004E-4</v>
      </c>
      <c r="Q39" s="42">
        <v>6.2750000000000002E-3</v>
      </c>
      <c r="R39" s="42">
        <v>8.6750000000000004E-3</v>
      </c>
      <c r="S39" s="42">
        <v>3.5075000000000002E-2</v>
      </c>
      <c r="T39" s="42">
        <v>0.33877600000000002</v>
      </c>
      <c r="U39" s="42">
        <f t="shared" si="3"/>
        <v>0.49390000000000001</v>
      </c>
      <c r="V39" s="42">
        <v>0.63119999999999998</v>
      </c>
      <c r="W39" s="42">
        <v>0.78259999999999996</v>
      </c>
      <c r="X39" s="42">
        <v>1.2011000000000001</v>
      </c>
      <c r="Y39" s="42"/>
      <c r="Z39" s="42">
        <f t="shared" si="4"/>
        <v>4.3799999999999999E-2</v>
      </c>
      <c r="AA39" s="42">
        <f t="shared" ref="AA39:AD39" si="7">Z39+AA3</f>
        <v>9.2700000000000005E-2</v>
      </c>
      <c r="AB39" s="42">
        <f t="shared" si="7"/>
        <v>0.1555</v>
      </c>
      <c r="AC39" s="42">
        <f t="shared" si="7"/>
        <v>0.30710000000000004</v>
      </c>
      <c r="AD39" s="42">
        <f t="shared" si="7"/>
        <v>0.5112000000000001</v>
      </c>
      <c r="AE39" s="42">
        <v>0.79330000000000001</v>
      </c>
      <c r="AF39" s="42">
        <v>0.98150000000000004</v>
      </c>
      <c r="AG39" s="42">
        <v>1.2739</v>
      </c>
      <c r="AH39" s="42">
        <v>1.5951</v>
      </c>
      <c r="AI39" s="42">
        <v>1.8434999999999999</v>
      </c>
      <c r="AJ39" s="42">
        <v>2.1909000000000001</v>
      </c>
      <c r="AK39" s="42">
        <v>2.7858999999999998</v>
      </c>
    </row>
    <row r="40" spans="1:37" x14ac:dyDescent="0.3">
      <c r="A40" t="s">
        <v>47</v>
      </c>
      <c r="B40" s="42"/>
      <c r="C40" s="42"/>
      <c r="D40" s="42"/>
      <c r="E40" s="42"/>
      <c r="F40" s="42">
        <v>23.748840000000001</v>
      </c>
      <c r="G40" s="42">
        <f t="shared" si="1"/>
        <v>32.856579999999994</v>
      </c>
      <c r="H40" s="42">
        <v>40.469645999999997</v>
      </c>
      <c r="I40" s="42">
        <v>53.362828</v>
      </c>
      <c r="J40" s="42">
        <f t="shared" ref="J40:P40" si="8">I40+J4</f>
        <v>70.75291</v>
      </c>
      <c r="K40" s="42">
        <f t="shared" si="8"/>
        <v>83.680125000000004</v>
      </c>
      <c r="L40" s="42"/>
      <c r="M40" s="42"/>
      <c r="N40" s="42">
        <f t="shared" si="8"/>
        <v>2.6241186999999999</v>
      </c>
      <c r="O40" s="42">
        <f t="shared" si="8"/>
        <v>2.7549061999999997</v>
      </c>
      <c r="P40" s="42">
        <f t="shared" si="8"/>
        <v>4.3247570999999994</v>
      </c>
      <c r="Q40" s="42">
        <v>13.9492776</v>
      </c>
      <c r="R40" s="42">
        <v>26.854445599999998</v>
      </c>
      <c r="S40" s="42">
        <v>43.692087299999997</v>
      </c>
      <c r="T40" s="42">
        <v>61.055273</v>
      </c>
      <c r="U40" s="42">
        <f t="shared" si="3"/>
        <v>85.022199999999998</v>
      </c>
      <c r="V40" s="42">
        <v>116.2371</v>
      </c>
      <c r="W40" s="42">
        <v>151.35339999999999</v>
      </c>
      <c r="X40" s="42">
        <v>215.44749999999999</v>
      </c>
      <c r="Y40" s="42"/>
      <c r="Z40" s="42">
        <f t="shared" si="4"/>
        <v>5.9675000000000002</v>
      </c>
      <c r="AA40" s="42">
        <f t="shared" ref="AA40:AD40" si="9">Z40+AA4</f>
        <v>10.104600000000001</v>
      </c>
      <c r="AB40" s="42">
        <f t="shared" si="9"/>
        <v>27.2882</v>
      </c>
      <c r="AC40" s="42">
        <f t="shared" si="9"/>
        <v>64.512600000000006</v>
      </c>
      <c r="AD40" s="42">
        <f t="shared" si="9"/>
        <v>102.2508</v>
      </c>
      <c r="AE40" s="42">
        <v>147.90309999999999</v>
      </c>
      <c r="AF40" s="42">
        <v>192.74010000000001</v>
      </c>
      <c r="AG40" s="42">
        <v>242.5224</v>
      </c>
      <c r="AH40" s="42">
        <v>300.42230000000001</v>
      </c>
      <c r="AI40" s="42">
        <v>346.54039999999998</v>
      </c>
      <c r="AJ40" s="42">
        <v>411.01760000000002</v>
      </c>
      <c r="AK40" s="42">
        <v>534.07460000000003</v>
      </c>
    </row>
    <row r="41" spans="1:37" x14ac:dyDescent="0.3">
      <c r="A41" t="s">
        <v>48</v>
      </c>
      <c r="B41" s="42"/>
      <c r="C41" s="42"/>
      <c r="D41" s="42"/>
      <c r="E41" s="42"/>
      <c r="F41" s="42">
        <v>19.008839999999999</v>
      </c>
      <c r="G41" s="42">
        <f t="shared" si="1"/>
        <v>25.970000000000002</v>
      </c>
      <c r="H41" s="42">
        <v>33.17</v>
      </c>
      <c r="I41" s="42">
        <v>44.004399999999997</v>
      </c>
      <c r="J41" s="42">
        <f t="shared" ref="J41:P41" si="10">I41+J5</f>
        <v>59.117518999999994</v>
      </c>
      <c r="K41" s="42">
        <f t="shared" si="10"/>
        <v>70.13471899999999</v>
      </c>
      <c r="L41" s="42"/>
      <c r="M41" s="42"/>
      <c r="N41" s="42">
        <f t="shared" si="10"/>
        <v>2.5451666999999998</v>
      </c>
      <c r="O41" s="42">
        <f t="shared" si="10"/>
        <v>2.6692291999999997</v>
      </c>
      <c r="P41" s="42">
        <f t="shared" si="10"/>
        <v>4.0290241</v>
      </c>
      <c r="Q41" s="42">
        <v>12.989329100000001</v>
      </c>
      <c r="R41" s="42">
        <v>24.919388099999999</v>
      </c>
      <c r="S41" s="42">
        <v>40.394599839999998</v>
      </c>
      <c r="T41" s="42">
        <v>56.290072039999998</v>
      </c>
      <c r="U41" s="42">
        <f t="shared" si="3"/>
        <v>79.0047</v>
      </c>
      <c r="V41" s="42">
        <v>107.7555</v>
      </c>
      <c r="W41" s="42">
        <v>139.8382</v>
      </c>
      <c r="X41" s="42">
        <v>195.6079</v>
      </c>
      <c r="Y41" s="42"/>
      <c r="Z41" s="42">
        <f t="shared" si="4"/>
        <v>5.4017999999999997</v>
      </c>
      <c r="AA41" s="42">
        <f t="shared" ref="AA41:AD41" si="11">Z41+AA5</f>
        <v>8.8513000000000002</v>
      </c>
      <c r="AB41" s="42">
        <f t="shared" si="11"/>
        <v>25.055700000000002</v>
      </c>
      <c r="AC41" s="42">
        <f t="shared" si="11"/>
        <v>59.546199999999999</v>
      </c>
      <c r="AD41" s="42">
        <f t="shared" si="11"/>
        <v>93.084400000000002</v>
      </c>
      <c r="AE41" s="42">
        <v>134.37889999999999</v>
      </c>
      <c r="AF41" s="42">
        <v>173.66970000000001</v>
      </c>
      <c r="AG41" s="42">
        <v>216.84790000000001</v>
      </c>
      <c r="AH41" s="42">
        <v>268.38319999999999</v>
      </c>
      <c r="AI41" s="42">
        <v>309.34230000000002</v>
      </c>
      <c r="AJ41" s="42">
        <v>367.42770000000002</v>
      </c>
      <c r="AK41" s="42">
        <v>476.96269999999998</v>
      </c>
    </row>
    <row r="42" spans="1:37" x14ac:dyDescent="0.3">
      <c r="A42" t="s">
        <v>49</v>
      </c>
      <c r="B42" s="42"/>
      <c r="C42" s="42"/>
      <c r="D42" s="42"/>
      <c r="E42" s="42"/>
      <c r="F42" s="42">
        <v>4.74</v>
      </c>
      <c r="G42" s="42">
        <f t="shared" si="1"/>
        <v>6.8889630000000004</v>
      </c>
      <c r="H42" s="42">
        <v>7.3026249999999999</v>
      </c>
      <c r="I42" s="42">
        <v>9.358428</v>
      </c>
      <c r="J42" s="42">
        <f t="shared" ref="J42:P42" si="12">I42+J6</f>
        <v>11.635391</v>
      </c>
      <c r="K42" s="42">
        <f t="shared" si="12"/>
        <v>13.545406</v>
      </c>
      <c r="L42" s="42"/>
      <c r="M42" s="42"/>
      <c r="N42" s="42">
        <f t="shared" si="12"/>
        <v>7.8951999999999994E-2</v>
      </c>
      <c r="O42" s="42">
        <f t="shared" si="12"/>
        <v>8.5676999999999989E-2</v>
      </c>
      <c r="P42" s="42">
        <f t="shared" si="12"/>
        <v>0.29573299999999997</v>
      </c>
      <c r="Q42" s="42">
        <v>0.95994849999999998</v>
      </c>
      <c r="R42" s="42">
        <v>1.9350575000000001</v>
      </c>
      <c r="S42" s="42">
        <v>3.2974874999999999</v>
      </c>
      <c r="T42" s="42">
        <v>4.7652010000000002</v>
      </c>
      <c r="U42" s="42">
        <f t="shared" si="3"/>
        <v>6.0174000000000003</v>
      </c>
      <c r="V42" s="42">
        <v>8.4816000000000003</v>
      </c>
      <c r="W42" s="42">
        <v>11.5151</v>
      </c>
      <c r="X42" s="42">
        <v>19.839600000000001</v>
      </c>
      <c r="Y42" s="42"/>
      <c r="Z42" s="42">
        <f t="shared" si="4"/>
        <v>0.56569999999999998</v>
      </c>
      <c r="AA42" s="42">
        <f t="shared" ref="AA42:AD42" si="13">Z42+AA6</f>
        <v>1.2532000000000001</v>
      </c>
      <c r="AB42" s="42">
        <f t="shared" si="13"/>
        <v>2.2324000000000002</v>
      </c>
      <c r="AC42" s="42">
        <f t="shared" si="13"/>
        <v>4.9663000000000004</v>
      </c>
      <c r="AD42" s="42">
        <f t="shared" si="13"/>
        <v>9.1662999999999997</v>
      </c>
      <c r="AE42" s="42">
        <v>13.5242</v>
      </c>
      <c r="AF42" s="42">
        <v>19.070399999999999</v>
      </c>
      <c r="AG42" s="42">
        <v>25.674499999999998</v>
      </c>
      <c r="AH42" s="42">
        <v>32.039099999999998</v>
      </c>
      <c r="AI42" s="42">
        <v>37.198099999999997</v>
      </c>
      <c r="AJ42" s="42">
        <v>43.5899</v>
      </c>
      <c r="AK42" s="42">
        <v>57.111899999999999</v>
      </c>
    </row>
    <row r="43" spans="1:37" x14ac:dyDescent="0.3">
      <c r="A43" t="s">
        <v>50</v>
      </c>
      <c r="B43" s="42"/>
      <c r="C43" s="42"/>
      <c r="D43" s="42"/>
      <c r="E43" s="42"/>
      <c r="F43" s="42">
        <v>10.160970000000001</v>
      </c>
      <c r="G43" s="42">
        <f t="shared" si="1"/>
        <v>11.8408505</v>
      </c>
      <c r="H43" s="42">
        <v>13.1306215</v>
      </c>
      <c r="I43" s="42">
        <v>15.4142875</v>
      </c>
      <c r="J43" s="42">
        <f t="shared" ref="J43:P43" si="14">I43+J7</f>
        <v>19.6854072</v>
      </c>
      <c r="K43" s="42">
        <f t="shared" si="14"/>
        <v>27.189404700000001</v>
      </c>
      <c r="L43" s="42"/>
      <c r="M43" s="42"/>
      <c r="N43" s="42">
        <f t="shared" si="14"/>
        <v>9.7212999999999994E-2</v>
      </c>
      <c r="O43" s="42">
        <f t="shared" si="14"/>
        <v>0.100213</v>
      </c>
      <c r="P43" s="42">
        <f t="shared" si="14"/>
        <v>0.19487450000000001</v>
      </c>
      <c r="Q43" s="42">
        <v>0.67581899999999995</v>
      </c>
      <c r="R43" s="42">
        <v>2.1824599999999998</v>
      </c>
      <c r="S43" s="42">
        <v>5.0399050000000001</v>
      </c>
      <c r="T43" s="42">
        <v>8.8674821000000001</v>
      </c>
      <c r="U43" s="42">
        <f t="shared" si="3"/>
        <v>13.476199999999999</v>
      </c>
      <c r="V43" s="42">
        <v>19.358799999999999</v>
      </c>
      <c r="W43" s="42">
        <v>25.475999999999999</v>
      </c>
      <c r="X43" s="42">
        <v>45.805199999999999</v>
      </c>
      <c r="Y43" s="42"/>
      <c r="Z43" s="42">
        <f t="shared" si="4"/>
        <v>0.81230000000000002</v>
      </c>
      <c r="AA43" s="42">
        <f t="shared" ref="AA43:AD43" si="15">Z43+AA7</f>
        <v>1.1967000000000001</v>
      </c>
      <c r="AB43" s="42">
        <f t="shared" si="15"/>
        <v>2.2212000000000001</v>
      </c>
      <c r="AC43" s="42">
        <f t="shared" si="15"/>
        <v>4.5606</v>
      </c>
      <c r="AD43" s="42">
        <f t="shared" si="15"/>
        <v>8.8438999999999997</v>
      </c>
      <c r="AE43" s="42">
        <v>14.731299999999999</v>
      </c>
      <c r="AF43" s="42">
        <v>21.443899999999999</v>
      </c>
      <c r="AG43" s="42">
        <v>28.474499999999999</v>
      </c>
      <c r="AH43" s="42">
        <v>35.712499999999999</v>
      </c>
      <c r="AI43" s="42">
        <v>41.688600000000001</v>
      </c>
      <c r="AJ43" s="42">
        <v>51.616100000000003</v>
      </c>
      <c r="AK43" s="42">
        <v>74.291499999999999</v>
      </c>
    </row>
    <row r="44" spans="1:37" x14ac:dyDescent="0.3">
      <c r="A44" t="s">
        <v>51</v>
      </c>
      <c r="B44" s="42"/>
      <c r="C44" s="42"/>
      <c r="D44" s="42"/>
      <c r="E44" s="42"/>
      <c r="F44" s="42">
        <v>1.7025840000000001</v>
      </c>
      <c r="G44" s="42">
        <f t="shared" si="1"/>
        <v>1.9068300000000002</v>
      </c>
      <c r="H44" s="42">
        <v>2.0258500000000002</v>
      </c>
      <c r="I44" s="42">
        <v>2.0702319999999999</v>
      </c>
      <c r="J44" s="42">
        <f t="shared" ref="J44:P44" si="16">I44+J8</f>
        <v>2.2473449999999997</v>
      </c>
      <c r="K44" s="42">
        <f t="shared" si="16"/>
        <v>3.9444119999999998</v>
      </c>
      <c r="L44" s="42"/>
      <c r="M44" s="42"/>
      <c r="N44" s="42">
        <f t="shared" si="16"/>
        <v>6.5763000000000002E-2</v>
      </c>
      <c r="O44" s="42">
        <f t="shared" si="16"/>
        <v>6.5763000000000002E-2</v>
      </c>
      <c r="P44" s="42">
        <f t="shared" si="16"/>
        <v>6.6562999999999997E-2</v>
      </c>
      <c r="Q44" s="42">
        <v>0.102419</v>
      </c>
      <c r="R44" s="42">
        <v>0.120739</v>
      </c>
      <c r="S44" s="42">
        <v>0.25124400000000002</v>
      </c>
      <c r="T44" s="42">
        <v>0.29836400000000002</v>
      </c>
      <c r="U44" s="42">
        <f t="shared" si="3"/>
        <v>0.39130000000000004</v>
      </c>
      <c r="V44" s="42">
        <v>0.73260000000000003</v>
      </c>
      <c r="W44" s="42">
        <v>0.89080000000000004</v>
      </c>
      <c r="X44" s="42">
        <v>1.9903999999999999</v>
      </c>
      <c r="Y44" s="42"/>
      <c r="Z44" s="42">
        <f t="shared" si="4"/>
        <v>7.2599999999999998E-2</v>
      </c>
      <c r="AA44" s="42">
        <f t="shared" ref="AA44:AD44" si="17">Z44+AA8</f>
        <v>0.17859999999999998</v>
      </c>
      <c r="AB44" s="42">
        <f t="shared" si="17"/>
        <v>0.18729999999999997</v>
      </c>
      <c r="AC44" s="42">
        <f t="shared" si="17"/>
        <v>0.28759999999999997</v>
      </c>
      <c r="AD44" s="42">
        <f t="shared" si="17"/>
        <v>0.40509999999999996</v>
      </c>
      <c r="AE44" s="42">
        <v>0.46860000000000002</v>
      </c>
      <c r="AF44" s="42">
        <v>0.74490000000000001</v>
      </c>
      <c r="AG44" s="42">
        <v>0.89529999999999998</v>
      </c>
      <c r="AH44" s="42">
        <v>1.0376000000000001</v>
      </c>
      <c r="AI44" s="42">
        <v>1.6026</v>
      </c>
      <c r="AJ44" s="42">
        <v>2.3984000000000001</v>
      </c>
      <c r="AK44" s="42">
        <v>5.3501000000000003</v>
      </c>
    </row>
    <row r="45" spans="1:37" x14ac:dyDescent="0.3">
      <c r="A45" t="s">
        <v>52</v>
      </c>
      <c r="B45" s="42"/>
      <c r="C45" s="42"/>
      <c r="D45" s="42"/>
      <c r="E45" s="42"/>
      <c r="F45" s="42">
        <v>0.12918299999999999</v>
      </c>
      <c r="G45" s="42">
        <f t="shared" si="1"/>
        <v>0.13078300000000001</v>
      </c>
      <c r="H45" s="42">
        <v>0.13378300000000001</v>
      </c>
      <c r="I45" s="42">
        <v>0.142183</v>
      </c>
      <c r="J45" s="42">
        <f t="shared" ref="J45:P45" si="18">I45+J9</f>
        <v>0.14368300000000001</v>
      </c>
      <c r="K45" s="42">
        <f t="shared" si="18"/>
        <v>0.17035400000000001</v>
      </c>
      <c r="L45" s="42"/>
      <c r="M45" s="42"/>
      <c r="N45" s="42">
        <f t="shared" si="18"/>
        <v>5.3499999999999999E-2</v>
      </c>
      <c r="O45" s="42">
        <f t="shared" si="18"/>
        <v>5.3499999999999999E-2</v>
      </c>
      <c r="P45" s="42">
        <f t="shared" si="18"/>
        <v>5.3499999999999999E-2</v>
      </c>
      <c r="Q45" s="42">
        <v>6.2600000000000003E-2</v>
      </c>
      <c r="R45" s="42">
        <v>6.3649999999999998E-2</v>
      </c>
      <c r="S45" s="42">
        <v>0.12401</v>
      </c>
      <c r="T45" s="42">
        <v>0.13228000000000001</v>
      </c>
      <c r="U45" s="42">
        <f t="shared" si="3"/>
        <v>0.1482</v>
      </c>
      <c r="V45" s="42">
        <v>0.245</v>
      </c>
      <c r="W45" s="42">
        <v>0.27560000000000001</v>
      </c>
      <c r="X45" s="42">
        <v>0.75939999999999996</v>
      </c>
      <c r="Y45" s="42"/>
      <c r="Z45" s="42">
        <f t="shared" si="4"/>
        <v>6.1600000000000002E-2</v>
      </c>
      <c r="AA45" s="42">
        <f t="shared" ref="AA45:AD45" si="19">Z45+AA9</f>
        <v>0.1321</v>
      </c>
      <c r="AB45" s="42">
        <f t="shared" si="19"/>
        <v>0.1386</v>
      </c>
      <c r="AC45" s="42">
        <f t="shared" si="19"/>
        <v>0.2266</v>
      </c>
      <c r="AD45" s="42">
        <f t="shared" si="19"/>
        <v>0.2429</v>
      </c>
      <c r="AE45" s="42">
        <v>0.28349999999999997</v>
      </c>
      <c r="AF45" s="42">
        <v>0.5323</v>
      </c>
      <c r="AG45" s="42">
        <v>0.56610000000000005</v>
      </c>
      <c r="AH45" s="42">
        <v>0.64159999999999995</v>
      </c>
      <c r="AI45" s="42">
        <v>0.79500000000000004</v>
      </c>
      <c r="AJ45" s="42">
        <v>0.99619999999999997</v>
      </c>
      <c r="AK45" s="42">
        <v>1.2771999999999999</v>
      </c>
    </row>
    <row r="46" spans="1:37" x14ac:dyDescent="0.3">
      <c r="A46" t="s">
        <v>53</v>
      </c>
      <c r="B46" s="42"/>
      <c r="C46" s="42"/>
      <c r="D46" s="42"/>
      <c r="E46" s="42"/>
      <c r="F46" s="42">
        <v>1.573401</v>
      </c>
      <c r="G46" s="42">
        <f t="shared" si="1"/>
        <v>1.7760469999999999</v>
      </c>
      <c r="H46" s="42">
        <v>1.8920669999999999</v>
      </c>
      <c r="I46" s="42">
        <v>1.9280489999999999</v>
      </c>
      <c r="J46" s="42">
        <f t="shared" ref="J46:P46" si="20">I46+J10</f>
        <v>2.1036619999999999</v>
      </c>
      <c r="K46" s="42">
        <f t="shared" si="20"/>
        <v>3.7740580000000001</v>
      </c>
      <c r="L46" s="42"/>
      <c r="M46" s="42"/>
      <c r="N46" s="42">
        <f t="shared" si="20"/>
        <v>1.2263E-2</v>
      </c>
      <c r="O46" s="42">
        <f t="shared" si="20"/>
        <v>1.2263E-2</v>
      </c>
      <c r="P46" s="42">
        <f t="shared" si="20"/>
        <v>1.3063E-2</v>
      </c>
      <c r="Q46" s="42">
        <v>3.9819E-2</v>
      </c>
      <c r="R46" s="42">
        <v>5.7089000000000001E-2</v>
      </c>
      <c r="S46" s="42">
        <v>0.12723400000000001</v>
      </c>
      <c r="T46" s="42">
        <v>0.16608400000000001</v>
      </c>
      <c r="U46" s="42">
        <f t="shared" si="3"/>
        <v>0.24309999999999998</v>
      </c>
      <c r="V46" s="42">
        <v>0.48759999999999998</v>
      </c>
      <c r="W46" s="42">
        <v>0.61519999999999997</v>
      </c>
      <c r="X46" s="42">
        <v>1.2310000000000001</v>
      </c>
      <c r="Y46" s="42"/>
      <c r="Z46" s="42">
        <f t="shared" si="4"/>
        <v>1.0999999999999999E-2</v>
      </c>
      <c r="AA46" s="42">
        <f t="shared" ref="AA46:AD46" si="21">Z46+AA10</f>
        <v>4.65E-2</v>
      </c>
      <c r="AB46" s="42">
        <f t="shared" si="21"/>
        <v>4.87E-2</v>
      </c>
      <c r="AC46" s="42">
        <f t="shared" si="21"/>
        <v>6.0999999999999999E-2</v>
      </c>
      <c r="AD46" s="42">
        <f t="shared" si="21"/>
        <v>0.1623</v>
      </c>
      <c r="AE46" s="42">
        <v>0.18509999999999999</v>
      </c>
      <c r="AF46" s="42">
        <v>0.21260000000000001</v>
      </c>
      <c r="AG46" s="42">
        <v>0.3291</v>
      </c>
      <c r="AH46" s="42">
        <v>0.39600000000000002</v>
      </c>
      <c r="AI46" s="42">
        <v>0.80759999999999998</v>
      </c>
      <c r="AJ46" s="42">
        <v>1.4021999999999999</v>
      </c>
      <c r="AK46" s="42">
        <v>4.0728999999999997</v>
      </c>
    </row>
    <row r="47" spans="1:37" x14ac:dyDescent="0.3">
      <c r="A47" t="s">
        <v>54</v>
      </c>
      <c r="B47" s="42"/>
      <c r="C47" s="42"/>
      <c r="D47" s="42"/>
      <c r="E47" s="42"/>
      <c r="F47" s="42">
        <v>2.4834999999999998</v>
      </c>
      <c r="G47" s="42">
        <f t="shared" si="1"/>
        <v>3.3593000000000002</v>
      </c>
      <c r="H47" s="42">
        <v>3.7648000000000001</v>
      </c>
      <c r="I47" s="42">
        <v>4.4659630000000003</v>
      </c>
      <c r="J47" s="42">
        <f t="shared" ref="J47:P47" si="22">I47+J11</f>
        <v>5.4734500000000006</v>
      </c>
      <c r="K47" s="42">
        <f t="shared" si="22"/>
        <v>6.8309050000000004</v>
      </c>
      <c r="L47" s="42"/>
      <c r="M47" s="42"/>
      <c r="N47" s="42">
        <f t="shared" si="22"/>
        <v>1.1195E-2</v>
      </c>
      <c r="O47" s="42">
        <f t="shared" si="22"/>
        <v>1.5365E-2</v>
      </c>
      <c r="P47" s="42">
        <f t="shared" si="22"/>
        <v>2.2855E-2</v>
      </c>
      <c r="Q47" s="42">
        <v>0.10115499999999999</v>
      </c>
      <c r="R47" s="42">
        <v>0.35602</v>
      </c>
      <c r="S47" s="42">
        <v>1.1499215</v>
      </c>
      <c r="T47" s="42">
        <v>2.6387795000000001</v>
      </c>
      <c r="U47" s="42">
        <f t="shared" si="3"/>
        <v>4.0170999999999992</v>
      </c>
      <c r="V47" s="42">
        <v>5.7718999999999996</v>
      </c>
      <c r="W47" s="42">
        <v>8.1286000000000005</v>
      </c>
      <c r="X47" s="42">
        <v>14.667899999999999</v>
      </c>
      <c r="Y47" s="42"/>
      <c r="Z47" s="42">
        <f t="shared" si="4"/>
        <v>0.10100000000000001</v>
      </c>
      <c r="AA47" s="42">
        <f t="shared" ref="AA47:AD47" si="23">Z47+AA11</f>
        <v>0.1721</v>
      </c>
      <c r="AB47" s="42">
        <f t="shared" si="23"/>
        <v>0.24060000000000001</v>
      </c>
      <c r="AC47" s="42">
        <f t="shared" si="23"/>
        <v>0.80170000000000008</v>
      </c>
      <c r="AD47" s="42">
        <f t="shared" si="23"/>
        <v>5.0017000000000005</v>
      </c>
      <c r="AE47" s="42">
        <v>3.7160000000000002</v>
      </c>
      <c r="AF47" s="42">
        <v>5.5629999999999997</v>
      </c>
      <c r="AG47" s="42">
        <v>8.1308000000000007</v>
      </c>
      <c r="AH47" s="42">
        <v>11.270799999999999</v>
      </c>
      <c r="AI47" s="42">
        <v>12.2988</v>
      </c>
      <c r="AJ47" s="42">
        <v>16.404699999999998</v>
      </c>
      <c r="AK47" s="42">
        <v>29.1297</v>
      </c>
    </row>
    <row r="48" spans="1:37" x14ac:dyDescent="0.3">
      <c r="A48" t="s">
        <v>55</v>
      </c>
      <c r="B48" s="42"/>
      <c r="C48" s="42"/>
      <c r="D48" s="42"/>
      <c r="E48" s="42"/>
      <c r="F48" s="42">
        <v>0.75617100000000004</v>
      </c>
      <c r="G48" s="42">
        <f t="shared" si="1"/>
        <v>1.2282322999999999</v>
      </c>
      <c r="H48" s="42">
        <v>1.3613132999999999</v>
      </c>
      <c r="I48" s="42">
        <v>1.5922069999999999</v>
      </c>
      <c r="J48" s="42">
        <f t="shared" ref="J48:P48" si="24">I48+J12</f>
        <v>2.2093210000000001</v>
      </c>
      <c r="K48" s="42">
        <f t="shared" si="24"/>
        <v>2.996705</v>
      </c>
      <c r="L48" s="42"/>
      <c r="M48" s="42"/>
      <c r="N48" s="42">
        <f t="shared" si="24"/>
        <v>3.64E-3</v>
      </c>
      <c r="O48" s="42">
        <f t="shared" si="24"/>
        <v>0.149203</v>
      </c>
      <c r="P48" s="42">
        <f t="shared" si="24"/>
        <v>0.168739</v>
      </c>
      <c r="Q48" s="42">
        <v>0.24190500000000001</v>
      </c>
      <c r="R48" s="42">
        <v>0.66712700000000003</v>
      </c>
      <c r="S48" s="42">
        <v>0.80415599999999998</v>
      </c>
      <c r="T48" s="42">
        <v>1.1507084999999999</v>
      </c>
      <c r="U48" s="42">
        <f t="shared" si="3"/>
        <v>1.7568999999999999</v>
      </c>
      <c r="V48" s="42">
        <v>2.4394999999999998</v>
      </c>
      <c r="W48" s="42">
        <v>3.1038999999999999</v>
      </c>
      <c r="X48" s="42">
        <v>6.0682</v>
      </c>
      <c r="Y48" s="42"/>
      <c r="Z48" s="42">
        <f t="shared" si="4"/>
        <v>5.5899999999999998E-2</v>
      </c>
      <c r="AA48" s="42">
        <f t="shared" ref="AA48:AD48" si="25">Z48+AA12</f>
        <v>8.2699999999999996E-2</v>
      </c>
      <c r="AB48" s="42">
        <f t="shared" si="25"/>
        <v>0.1031</v>
      </c>
      <c r="AC48" s="42">
        <f t="shared" si="25"/>
        <v>0.22070000000000001</v>
      </c>
      <c r="AD48" s="42">
        <f t="shared" si="25"/>
        <v>0.30630000000000002</v>
      </c>
      <c r="AE48" s="42">
        <v>0.55169999999999997</v>
      </c>
      <c r="AF48" s="42">
        <v>0.86570000000000003</v>
      </c>
      <c r="AG48" s="42">
        <v>1.2721</v>
      </c>
      <c r="AH48" s="42">
        <v>1.6495</v>
      </c>
      <c r="AI48" s="42">
        <v>1.9998</v>
      </c>
      <c r="AJ48" s="42">
        <v>2.3877999999999999</v>
      </c>
      <c r="AK48" s="42">
        <v>4.9920999999999998</v>
      </c>
    </row>
    <row r="49" spans="1:37" x14ac:dyDescent="0.3">
      <c r="A49" t="s">
        <v>56</v>
      </c>
      <c r="B49" s="42"/>
      <c r="C49" s="42"/>
      <c r="D49" s="42"/>
      <c r="E49" s="42"/>
      <c r="F49" s="42">
        <v>0.82820000000000005</v>
      </c>
      <c r="G49" s="42">
        <f t="shared" si="1"/>
        <v>0.82250000000000001</v>
      </c>
      <c r="H49" s="42">
        <v>0.8609</v>
      </c>
      <c r="I49" s="42">
        <v>0.9899</v>
      </c>
      <c r="J49" s="42">
        <f t="shared" ref="J49:P49" si="26">I49+J13</f>
        <v>1.5094460000000001</v>
      </c>
      <c r="K49" s="42">
        <f t="shared" si="26"/>
        <v>1.837046</v>
      </c>
      <c r="L49" s="42"/>
      <c r="M49" s="42"/>
      <c r="N49" s="42">
        <f t="shared" si="26"/>
        <v>1.2E-2</v>
      </c>
      <c r="O49" s="42">
        <f t="shared" si="26"/>
        <v>1.29E-2</v>
      </c>
      <c r="P49" s="42">
        <f t="shared" si="26"/>
        <v>1.34E-2</v>
      </c>
      <c r="Q49" s="42">
        <v>6.7659999999999998E-2</v>
      </c>
      <c r="R49" s="42">
        <v>0.11068799999999999</v>
      </c>
      <c r="S49" s="42">
        <v>0.20957600000000001</v>
      </c>
      <c r="T49" s="42">
        <v>0.277781</v>
      </c>
      <c r="U49" s="42">
        <f t="shared" si="3"/>
        <v>0.38140000000000002</v>
      </c>
      <c r="V49" s="42">
        <v>0.4415</v>
      </c>
      <c r="W49" s="42">
        <v>0.64149999999999996</v>
      </c>
      <c r="X49" s="42">
        <v>1.6807000000000001</v>
      </c>
      <c r="Y49" s="42"/>
      <c r="Z49" s="42">
        <f t="shared" si="4"/>
        <v>2.7799999999999998E-2</v>
      </c>
      <c r="AA49" s="42">
        <f t="shared" ref="AA49:AD49" si="27">Z49+AA13</f>
        <v>2.7799999999999998E-2</v>
      </c>
      <c r="AB49" s="42">
        <f t="shared" si="27"/>
        <v>7.2800000000000004E-2</v>
      </c>
      <c r="AC49" s="42">
        <f t="shared" si="27"/>
        <v>0.10390000000000001</v>
      </c>
      <c r="AD49" s="42">
        <f t="shared" si="27"/>
        <v>0.14510000000000001</v>
      </c>
      <c r="AE49" s="42">
        <v>0.2145</v>
      </c>
      <c r="AF49" s="42">
        <v>0.2863</v>
      </c>
      <c r="AG49" s="42">
        <v>0.4173</v>
      </c>
      <c r="AH49" s="42">
        <v>0.50890000000000002</v>
      </c>
      <c r="AI49" s="42">
        <v>0.72599999999999998</v>
      </c>
      <c r="AJ49" s="42">
        <v>1.018</v>
      </c>
      <c r="AK49" s="42">
        <v>2.2025000000000001</v>
      </c>
    </row>
    <row r="50" spans="1:37" x14ac:dyDescent="0.3">
      <c r="A50" t="s">
        <v>57</v>
      </c>
      <c r="B50" s="42"/>
      <c r="C50" s="42"/>
      <c r="D50" s="42"/>
      <c r="E50" s="42"/>
      <c r="F50" s="42">
        <v>3.23</v>
      </c>
      <c r="G50" s="42">
        <f t="shared" si="1"/>
        <v>3.4394</v>
      </c>
      <c r="H50" s="42">
        <v>3.6448999999999998</v>
      </c>
      <c r="I50" s="42">
        <v>3.8717000000000001</v>
      </c>
      <c r="J50" s="42">
        <f t="shared" ref="J50:P50" si="28">I50+J14</f>
        <v>4.0223000000000004</v>
      </c>
      <c r="K50" s="42">
        <f t="shared" si="28"/>
        <v>4.3568000000000007</v>
      </c>
      <c r="L50" s="42"/>
      <c r="M50" s="42"/>
      <c r="N50" s="42">
        <f t="shared" si="28"/>
        <v>4.6544000000000002E-2</v>
      </c>
      <c r="O50" s="42">
        <f t="shared" si="28"/>
        <v>4.6544000000000002E-2</v>
      </c>
      <c r="P50" s="42">
        <f t="shared" si="28"/>
        <v>6.5109E-2</v>
      </c>
      <c r="Q50" s="42">
        <v>0.1110112</v>
      </c>
      <c r="R50" s="42">
        <v>0.18369070000000001</v>
      </c>
      <c r="S50" s="42">
        <v>0.32774720000000002</v>
      </c>
      <c r="T50" s="42">
        <v>0.4919095</v>
      </c>
      <c r="U50" s="42">
        <f t="shared" si="3"/>
        <v>0.64100000000000001</v>
      </c>
      <c r="V50" s="42">
        <v>0.82499999999999996</v>
      </c>
      <c r="W50" s="42">
        <v>0.94540000000000002</v>
      </c>
      <c r="X50" s="42">
        <v>1.2888999999999999</v>
      </c>
      <c r="Y50" s="42"/>
      <c r="Z50" s="42">
        <f t="shared" si="4"/>
        <v>6.1699999999999998E-2</v>
      </c>
      <c r="AA50" s="42">
        <f t="shared" ref="AA50:AD50" si="29">Z50+AA14</f>
        <v>9.8199999999999996E-2</v>
      </c>
      <c r="AB50" s="42">
        <f t="shared" si="29"/>
        <v>0.14349999999999999</v>
      </c>
      <c r="AC50" s="42">
        <f t="shared" si="29"/>
        <v>0.25179999999999997</v>
      </c>
      <c r="AD50" s="42">
        <f t="shared" si="29"/>
        <v>0.38929999999999998</v>
      </c>
      <c r="AE50" s="42">
        <v>0.52439999999999998</v>
      </c>
      <c r="AF50" s="42">
        <v>0.67759999999999998</v>
      </c>
      <c r="AG50" s="42">
        <v>0.84519999999999995</v>
      </c>
      <c r="AH50" s="42">
        <v>1.0343</v>
      </c>
      <c r="AI50" s="42">
        <v>1.1142000000000001</v>
      </c>
      <c r="AJ50" s="42">
        <v>1.3872</v>
      </c>
      <c r="AK50" s="42">
        <v>1.8567</v>
      </c>
    </row>
    <row r="51" spans="1:37" x14ac:dyDescent="0.3">
      <c r="A51" t="s">
        <v>58</v>
      </c>
      <c r="B51" s="42"/>
      <c r="C51" s="42"/>
      <c r="D51" s="42"/>
      <c r="E51" s="42"/>
      <c r="F51" s="42">
        <v>7.2784110000000002</v>
      </c>
      <c r="G51" s="42">
        <f t="shared" si="1"/>
        <v>9.3561705000000011</v>
      </c>
      <c r="H51" s="42">
        <v>11.159334400000001</v>
      </c>
      <c r="I51" s="42">
        <v>14.586430399999999</v>
      </c>
      <c r="J51" s="42">
        <f t="shared" ref="J51:P51" si="30">I51+J15</f>
        <v>18.2834249</v>
      </c>
      <c r="K51" s="42">
        <f t="shared" si="30"/>
        <v>21.9778144</v>
      </c>
      <c r="L51" s="42"/>
      <c r="M51" s="42"/>
      <c r="N51" s="42">
        <f t="shared" si="30"/>
        <v>0.33230559999999998</v>
      </c>
      <c r="O51" s="42">
        <f t="shared" si="30"/>
        <v>0.34194359999999996</v>
      </c>
      <c r="P51" s="42">
        <f t="shared" si="30"/>
        <v>0.72818459999999996</v>
      </c>
      <c r="Q51" s="42">
        <v>2.0376520999999999</v>
      </c>
      <c r="R51" s="42">
        <v>3.7997716000000001</v>
      </c>
      <c r="S51" s="42">
        <v>5.7709815999999998</v>
      </c>
      <c r="T51" s="42">
        <v>8.0899944999999995</v>
      </c>
      <c r="U51" s="42">
        <f t="shared" si="3"/>
        <v>10.3089</v>
      </c>
      <c r="V51" s="42">
        <v>13.378</v>
      </c>
      <c r="W51" s="42">
        <v>16.3522</v>
      </c>
      <c r="X51" s="42">
        <v>23.282399999999999</v>
      </c>
      <c r="Y51" s="42"/>
      <c r="Z51" s="42">
        <f t="shared" si="4"/>
        <v>0.30549999999999999</v>
      </c>
      <c r="AA51" s="42">
        <f t="shared" ref="AA51:AD51" si="31">Z51+AA15</f>
        <v>0.9577</v>
      </c>
      <c r="AB51" s="42">
        <f t="shared" si="31"/>
        <v>2.8487</v>
      </c>
      <c r="AC51" s="42">
        <f t="shared" si="31"/>
        <v>5.8879999999999999</v>
      </c>
      <c r="AD51" s="42">
        <f t="shared" si="31"/>
        <v>8.5583999999999989</v>
      </c>
      <c r="AE51" s="42">
        <v>11.475199999999999</v>
      </c>
      <c r="AF51" s="42">
        <v>15.5237</v>
      </c>
      <c r="AG51" s="42">
        <v>18.582100000000001</v>
      </c>
      <c r="AH51" s="42">
        <v>22.232500000000002</v>
      </c>
      <c r="AI51" s="42">
        <v>25.939599999999999</v>
      </c>
      <c r="AJ51" s="42">
        <v>30.884699999999999</v>
      </c>
      <c r="AK51" s="42">
        <v>43.974600000000002</v>
      </c>
    </row>
    <row r="52" spans="1:37" x14ac:dyDescent="0.3">
      <c r="A52" t="s">
        <v>59</v>
      </c>
      <c r="B52" s="42"/>
      <c r="C52" s="42"/>
      <c r="D52" s="42"/>
      <c r="E52" s="42"/>
      <c r="F52" s="42">
        <v>19.61599</v>
      </c>
      <c r="G52" s="42">
        <f t="shared" si="1"/>
        <v>23.437000000000001</v>
      </c>
      <c r="H52" s="42">
        <v>26.426200000000001</v>
      </c>
      <c r="I52" s="42">
        <v>29.465599999999998</v>
      </c>
      <c r="J52" s="42">
        <f t="shared" ref="J52:P52" si="32">I52+J16</f>
        <v>33.575099999999999</v>
      </c>
      <c r="K52" s="42">
        <f t="shared" si="32"/>
        <v>38.947099999999999</v>
      </c>
      <c r="L52" s="42"/>
      <c r="M52" s="42"/>
      <c r="N52" s="42">
        <f t="shared" si="32"/>
        <v>1.0887465000000001</v>
      </c>
      <c r="O52" s="42">
        <f t="shared" si="32"/>
        <v>1.102363</v>
      </c>
      <c r="P52" s="42">
        <f t="shared" si="32"/>
        <v>1.8786865000000001</v>
      </c>
      <c r="Q52" s="42">
        <v>3.6360830000000002</v>
      </c>
      <c r="R52" s="42">
        <v>5.6881599999999999</v>
      </c>
      <c r="S52" s="42">
        <v>8.3387744999999995</v>
      </c>
      <c r="T52" s="42">
        <v>10.8451357</v>
      </c>
      <c r="U52" s="42">
        <f t="shared" si="3"/>
        <v>13.5905</v>
      </c>
      <c r="V52" s="42">
        <v>15.8346</v>
      </c>
      <c r="W52" s="42">
        <v>18.0581</v>
      </c>
      <c r="X52" s="42">
        <v>23.759</v>
      </c>
      <c r="Y52" s="42"/>
      <c r="Z52" s="42">
        <f t="shared" si="4"/>
        <v>0.87390000000000001</v>
      </c>
      <c r="AA52" s="42">
        <f t="shared" ref="AA52:AD52" si="33">Z52+AA16</f>
        <v>1.2102999999999999</v>
      </c>
      <c r="AB52" s="42">
        <f t="shared" si="33"/>
        <v>1.9554</v>
      </c>
      <c r="AC52" s="42">
        <f t="shared" si="33"/>
        <v>3.6631999999999998</v>
      </c>
      <c r="AD52" s="42">
        <f t="shared" si="33"/>
        <v>5.0104999999999995</v>
      </c>
      <c r="AE52" s="42">
        <v>6.7312000000000003</v>
      </c>
      <c r="AF52" s="42">
        <v>8.4032999999999998</v>
      </c>
      <c r="AG52" s="42">
        <v>10.135</v>
      </c>
      <c r="AH52" s="42">
        <v>12.9213</v>
      </c>
      <c r="AI52" s="42">
        <v>13.0427</v>
      </c>
      <c r="AJ52" s="42">
        <v>14.604200000000001</v>
      </c>
      <c r="AK52" s="42">
        <v>17.258800000000001</v>
      </c>
    </row>
    <row r="53" spans="1:37" x14ac:dyDescent="0.3">
      <c r="A53" t="s">
        <v>60</v>
      </c>
      <c r="B53" s="42"/>
      <c r="C53" s="42"/>
      <c r="D53" s="42"/>
      <c r="E53" s="42"/>
      <c r="F53" s="42">
        <v>6.43</v>
      </c>
      <c r="G53" s="42">
        <f t="shared" si="1"/>
        <v>8.02</v>
      </c>
      <c r="H53" s="42">
        <v>9.6372199999999992</v>
      </c>
      <c r="I53" s="42">
        <v>11.874874999999999</v>
      </c>
      <c r="J53" s="42">
        <f t="shared" ref="J53:P53" si="34">I53+J17</f>
        <v>15.678248</v>
      </c>
      <c r="K53" s="42">
        <f t="shared" si="34"/>
        <v>18.276900999999999</v>
      </c>
      <c r="L53" s="42"/>
      <c r="M53" s="42"/>
      <c r="N53" s="42">
        <f t="shared" si="34"/>
        <v>0.53263700000000003</v>
      </c>
      <c r="O53" s="42">
        <f t="shared" si="34"/>
        <v>0.55913999999999997</v>
      </c>
      <c r="P53" s="42">
        <f t="shared" si="34"/>
        <v>1.3831180000000001</v>
      </c>
      <c r="Q53" s="42">
        <v>3.5611285000000001</v>
      </c>
      <c r="R53" s="42">
        <v>6.2220184999999999</v>
      </c>
      <c r="S53" s="42">
        <v>8.8726330000000004</v>
      </c>
      <c r="T53" s="42">
        <v>11.783032499999999</v>
      </c>
      <c r="U53" s="42">
        <f t="shared" si="3"/>
        <v>14.999000000000002</v>
      </c>
      <c r="V53" s="42">
        <v>19.008500000000002</v>
      </c>
      <c r="W53" s="42">
        <v>24.392700000000001</v>
      </c>
      <c r="X53" s="42">
        <v>34.913200000000003</v>
      </c>
      <c r="Y53" s="42"/>
      <c r="Z53" s="42">
        <f t="shared" si="4"/>
        <v>1.7242</v>
      </c>
      <c r="AA53" s="42">
        <f t="shared" ref="AA53:AD53" si="35">Z53+AA17</f>
        <v>3.4223999999999997</v>
      </c>
      <c r="AB53" s="42">
        <f t="shared" si="35"/>
        <v>7.0549999999999997</v>
      </c>
      <c r="AC53" s="42">
        <f t="shared" si="35"/>
        <v>13.6904</v>
      </c>
      <c r="AD53" s="42">
        <f t="shared" si="35"/>
        <v>20.803000000000001</v>
      </c>
      <c r="AE53" s="42">
        <v>28.9222</v>
      </c>
      <c r="AF53" s="42">
        <v>36.613900000000001</v>
      </c>
      <c r="AG53" s="42">
        <v>47.113100000000003</v>
      </c>
      <c r="AH53" s="42">
        <v>61.725499999999997</v>
      </c>
      <c r="AI53" s="42">
        <v>77.394900000000007</v>
      </c>
      <c r="AJ53" s="42">
        <v>101.94029999999999</v>
      </c>
      <c r="AK53" s="42">
        <v>137.238</v>
      </c>
    </row>
    <row r="54" spans="1:37" x14ac:dyDescent="0.3">
      <c r="A54" t="s">
        <v>61</v>
      </c>
      <c r="B54" s="42"/>
      <c r="C54" s="42"/>
      <c r="D54" s="42"/>
      <c r="E54" s="42"/>
      <c r="F54" s="42">
        <v>3.24837</v>
      </c>
      <c r="G54" s="42">
        <f t="shared" si="1"/>
        <v>3.7279</v>
      </c>
      <c r="H54" s="42">
        <v>4.5106000000000002</v>
      </c>
      <c r="I54" s="42">
        <v>5.758</v>
      </c>
      <c r="J54" s="42">
        <f t="shared" ref="J54:P54" si="36">I54+J18</f>
        <v>8.0611999999999995</v>
      </c>
      <c r="K54" s="42">
        <f t="shared" si="36"/>
        <v>10.334</v>
      </c>
      <c r="L54" s="42"/>
      <c r="M54" s="42"/>
      <c r="N54" s="42">
        <f t="shared" si="36"/>
        <v>0.1916311</v>
      </c>
      <c r="O54" s="42">
        <f t="shared" si="36"/>
        <v>0.21184459999999999</v>
      </c>
      <c r="P54" s="42">
        <f t="shared" si="36"/>
        <v>0.45754410000000001</v>
      </c>
      <c r="Q54" s="42">
        <v>1.1030666</v>
      </c>
      <c r="R54" s="42">
        <v>2.1104291000000002</v>
      </c>
      <c r="S54" s="42">
        <v>3.7281860999999998</v>
      </c>
      <c r="T54" s="42">
        <v>6.0798931999999999</v>
      </c>
      <c r="U54" s="42">
        <f t="shared" si="3"/>
        <v>8.4914000000000005</v>
      </c>
      <c r="V54" s="42">
        <v>11.348800000000001</v>
      </c>
      <c r="W54" s="42">
        <v>13.7994</v>
      </c>
      <c r="X54" s="42">
        <v>19.759699999999999</v>
      </c>
      <c r="Y54" s="42"/>
      <c r="Z54" s="42">
        <f t="shared" si="4"/>
        <v>0.3664</v>
      </c>
      <c r="AA54" s="42">
        <f t="shared" ref="AA54:AD54" si="37">Z54+AA18</f>
        <v>0.87369999999999992</v>
      </c>
      <c r="AB54" s="42">
        <f t="shared" si="37"/>
        <v>1.5427999999999999</v>
      </c>
      <c r="AC54" s="42">
        <f t="shared" si="37"/>
        <v>3.1387999999999998</v>
      </c>
      <c r="AD54" s="42">
        <f t="shared" si="37"/>
        <v>5.2600999999999996</v>
      </c>
      <c r="AE54" s="42">
        <v>8.2751000000000001</v>
      </c>
      <c r="AF54" s="42">
        <v>13.244999999999999</v>
      </c>
      <c r="AG54" s="42">
        <v>18.259399999999999</v>
      </c>
      <c r="AH54" s="42">
        <v>24.562799999999999</v>
      </c>
      <c r="AI54" s="42">
        <v>29.453399999999998</v>
      </c>
      <c r="AJ54" s="42">
        <v>35.780099999999997</v>
      </c>
      <c r="AK54" s="42">
        <v>47.428800000000003</v>
      </c>
    </row>
    <row r="55" spans="1:37" x14ac:dyDescent="0.3">
      <c r="A55" t="s">
        <v>62</v>
      </c>
      <c r="B55" s="42"/>
      <c r="C55" s="42"/>
      <c r="D55" s="42"/>
      <c r="E55" s="42"/>
      <c r="F55" s="42">
        <v>3.86</v>
      </c>
      <c r="G55" s="42">
        <f t="shared" si="1"/>
        <v>4.7122999999999999</v>
      </c>
      <c r="H55" s="42">
        <v>5.2072000000000003</v>
      </c>
      <c r="I55" s="42">
        <v>6.3192000000000004</v>
      </c>
      <c r="J55" s="42">
        <f t="shared" ref="J55:P55" si="38">I55+J19</f>
        <v>7.6720000000000006</v>
      </c>
      <c r="K55" s="42">
        <f t="shared" si="38"/>
        <v>9.8245000000000005</v>
      </c>
      <c r="L55" s="42"/>
      <c r="M55" s="42"/>
      <c r="N55" s="42">
        <f t="shared" si="38"/>
        <v>0.263909</v>
      </c>
      <c r="O55" s="42">
        <f t="shared" si="38"/>
        <v>0.29378900000000002</v>
      </c>
      <c r="P55" s="42">
        <f t="shared" si="38"/>
        <v>0.44205100000000003</v>
      </c>
      <c r="Q55" s="42">
        <v>0.91610899999999995</v>
      </c>
      <c r="R55" s="42">
        <v>1.7667580000000001</v>
      </c>
      <c r="S55" s="42">
        <v>2.8160965</v>
      </c>
      <c r="T55" s="42">
        <v>4.3828335000000003</v>
      </c>
      <c r="U55" s="42">
        <f t="shared" si="3"/>
        <v>5.7842000000000002</v>
      </c>
      <c r="V55" s="42">
        <v>7.4741</v>
      </c>
      <c r="W55" s="42">
        <v>9.1340000000000003</v>
      </c>
      <c r="X55" s="42">
        <v>14.832700000000001</v>
      </c>
      <c r="Y55" s="42"/>
      <c r="Z55" s="42">
        <f t="shared" si="4"/>
        <v>0.53129999999999999</v>
      </c>
      <c r="AA55" s="42">
        <f t="shared" ref="AA55:AD55" si="39">Z55+AA19</f>
        <v>1.0215000000000001</v>
      </c>
      <c r="AB55" s="42">
        <f t="shared" si="39"/>
        <v>1.9417</v>
      </c>
      <c r="AC55" s="42">
        <f t="shared" si="39"/>
        <v>4.0516000000000005</v>
      </c>
      <c r="AD55" s="42">
        <f t="shared" si="39"/>
        <v>6.3833000000000002</v>
      </c>
      <c r="AE55" s="42">
        <v>10.076700000000001</v>
      </c>
      <c r="AF55" s="42">
        <v>14.265000000000001</v>
      </c>
      <c r="AG55" s="42">
        <v>18.8812</v>
      </c>
      <c r="AH55" s="42">
        <v>24.465299999999999</v>
      </c>
      <c r="AI55" s="42">
        <v>29.510200000000001</v>
      </c>
      <c r="AJ55" s="42">
        <v>35.559699999999999</v>
      </c>
      <c r="AK55" s="42">
        <v>49.024099999999997</v>
      </c>
    </row>
    <row r="56" spans="1:37" x14ac:dyDescent="0.3">
      <c r="A56" t="s">
        <v>63</v>
      </c>
      <c r="B56" s="42"/>
      <c r="C56" s="42"/>
      <c r="D56" s="42"/>
      <c r="E56" s="42"/>
      <c r="F56" s="42">
        <v>42.913499999999999</v>
      </c>
      <c r="G56" s="42">
        <f t="shared" si="1"/>
        <v>61.434299999999993</v>
      </c>
      <c r="H56" s="42">
        <v>81.152199999999993</v>
      </c>
      <c r="I56" s="42">
        <v>107.66500000000001</v>
      </c>
      <c r="J56" s="42">
        <f t="shared" ref="J56:P56" si="40">I56+J20</f>
        <v>145.24870000000001</v>
      </c>
      <c r="K56" s="42">
        <f t="shared" si="40"/>
        <v>189.72681510000001</v>
      </c>
      <c r="L56" s="42"/>
      <c r="M56" s="42"/>
      <c r="N56" s="42">
        <f t="shared" si="40"/>
        <v>4.7263237</v>
      </c>
      <c r="O56" s="42">
        <f t="shared" si="40"/>
        <v>5.1479292000000001</v>
      </c>
      <c r="P56" s="42">
        <f t="shared" si="40"/>
        <v>9.7581772000000004</v>
      </c>
      <c r="Q56" s="42">
        <v>26.905953199999999</v>
      </c>
      <c r="R56" s="42">
        <v>52.345359700000003</v>
      </c>
      <c r="S56" s="42">
        <v>85.583762129999997</v>
      </c>
      <c r="T56" s="42">
        <v>124.13249033</v>
      </c>
      <c r="U56" s="42">
        <f t="shared" si="3"/>
        <v>169.61870000000002</v>
      </c>
      <c r="V56" s="42">
        <v>227.56960000000001</v>
      </c>
      <c r="W56" s="42">
        <v>284.33550000000002</v>
      </c>
      <c r="X56" s="42">
        <v>457.54070000000002</v>
      </c>
      <c r="Y56" s="42">
        <v>466</v>
      </c>
      <c r="Z56" s="42">
        <f t="shared" si="4"/>
        <v>12.035</v>
      </c>
      <c r="AA56" s="42">
        <f t="shared" ref="AA56:AD56" si="41">Z56+AA20</f>
        <v>25.383800000000001</v>
      </c>
      <c r="AB56" s="42">
        <f t="shared" si="41"/>
        <v>53.529499999999999</v>
      </c>
      <c r="AC56" s="42">
        <f t="shared" si="41"/>
        <v>109.34309999999999</v>
      </c>
      <c r="AD56" s="42">
        <f t="shared" si="41"/>
        <v>172.72800000000001</v>
      </c>
      <c r="AE56" s="42">
        <v>240.47450000000001</v>
      </c>
      <c r="AF56" s="42">
        <v>309.91899999999998</v>
      </c>
      <c r="AG56" s="42">
        <v>378.16590000000002</v>
      </c>
      <c r="AH56" s="42">
        <v>448.21069999999997</v>
      </c>
      <c r="AI56" s="42">
        <v>512.61239999999998</v>
      </c>
      <c r="AJ56" s="42">
        <v>600.80179999999996</v>
      </c>
      <c r="AK56" s="42">
        <v>763.2183</v>
      </c>
    </row>
    <row r="57" spans="1:37" x14ac:dyDescent="0.3">
      <c r="A57" t="s">
        <v>64</v>
      </c>
      <c r="B57" s="42"/>
      <c r="C57" s="42"/>
      <c r="D57" s="42"/>
      <c r="E57" s="42"/>
      <c r="F57" s="42">
        <v>13.639340000000001</v>
      </c>
      <c r="G57" s="42">
        <f t="shared" si="1"/>
        <v>17.629300000000001</v>
      </c>
      <c r="H57" s="42">
        <v>23.828600000000002</v>
      </c>
      <c r="I57" s="42">
        <v>31.091899999999999</v>
      </c>
      <c r="J57" s="42">
        <f t="shared" ref="J57:P57" si="42">I57+J21</f>
        <v>41.2316</v>
      </c>
      <c r="K57" s="42">
        <f t="shared" si="42"/>
        <v>48.279499999999999</v>
      </c>
      <c r="L57" s="42"/>
      <c r="M57" s="42"/>
      <c r="N57" s="42">
        <f t="shared" si="42"/>
        <v>2.0353965000000001</v>
      </c>
      <c r="O57" s="42">
        <f t="shared" si="42"/>
        <v>2.1715650000000002</v>
      </c>
      <c r="P57" s="42">
        <f t="shared" si="42"/>
        <v>4.4751776999999997</v>
      </c>
      <c r="Q57" s="42">
        <v>9.5836757000000006</v>
      </c>
      <c r="R57" s="42">
        <v>17.728380999999999</v>
      </c>
      <c r="S57" s="42">
        <v>26.990063800000001</v>
      </c>
      <c r="T57" s="42">
        <v>38.199446299999998</v>
      </c>
      <c r="U57" s="42">
        <f t="shared" si="3"/>
        <v>48.573500000000003</v>
      </c>
      <c r="V57" s="42">
        <v>61.935400000000001</v>
      </c>
      <c r="W57" s="42">
        <v>74.260199999999998</v>
      </c>
      <c r="X57" s="42">
        <v>105.3314</v>
      </c>
      <c r="Y57" s="42"/>
      <c r="Z57" s="42">
        <f t="shared" si="4"/>
        <v>5.1143999999999998</v>
      </c>
      <c r="AA57" s="42">
        <f t="shared" ref="AA57:AD57" si="43">Z57+AA21</f>
        <v>9.9699999999999989</v>
      </c>
      <c r="AB57" s="42">
        <f t="shared" si="43"/>
        <v>20.891599999999997</v>
      </c>
      <c r="AC57" s="42">
        <f t="shared" si="43"/>
        <v>40.4041</v>
      </c>
      <c r="AD57" s="42">
        <f t="shared" si="43"/>
        <v>64.346400000000003</v>
      </c>
      <c r="AE57" s="42">
        <v>89.946399999999997</v>
      </c>
      <c r="AF57" s="42">
        <v>115.70529999999999</v>
      </c>
      <c r="AG57" s="42">
        <v>139.37029999999999</v>
      </c>
      <c r="AH57" s="42">
        <v>171.67449999999999</v>
      </c>
      <c r="AI57" s="42">
        <v>207.8536</v>
      </c>
      <c r="AJ57" s="42">
        <v>267.98790000000002</v>
      </c>
      <c r="AK57" s="42">
        <v>343.22719999999998</v>
      </c>
    </row>
    <row r="58" spans="1:37" x14ac:dyDescent="0.3">
      <c r="A58" t="s">
        <v>65</v>
      </c>
      <c r="B58" s="42"/>
      <c r="C58" s="42"/>
      <c r="D58" s="42"/>
      <c r="E58" s="42"/>
      <c r="F58" s="42">
        <v>2.44</v>
      </c>
      <c r="G58" s="42">
        <f t="shared" si="1"/>
        <v>2.5099999999999998</v>
      </c>
      <c r="H58" s="42">
        <v>2.88</v>
      </c>
      <c r="I58" s="42">
        <v>3.5501355000000001</v>
      </c>
      <c r="J58" s="42">
        <f t="shared" ref="J58:P58" si="44">I58+J22</f>
        <v>4.3022160999999999</v>
      </c>
      <c r="K58" s="42">
        <f t="shared" si="44"/>
        <v>5.0883675999999998</v>
      </c>
      <c r="L58" s="42"/>
      <c r="M58" s="42"/>
      <c r="N58" s="42">
        <f t="shared" si="44"/>
        <v>9.1981999999999994E-2</v>
      </c>
      <c r="O58" s="42">
        <f t="shared" si="44"/>
        <v>9.1981999999999994E-2</v>
      </c>
      <c r="P58" s="42">
        <f t="shared" si="44"/>
        <v>9.5707E-2</v>
      </c>
      <c r="Q58" s="42">
        <v>0.17660049999999999</v>
      </c>
      <c r="R58" s="42">
        <v>0.35447650000000003</v>
      </c>
      <c r="S58" s="42">
        <v>0.58058650000000001</v>
      </c>
      <c r="T58" s="42">
        <v>0.83966399999999997</v>
      </c>
      <c r="U58" s="42">
        <f t="shared" si="3"/>
        <v>1.1680999999999999</v>
      </c>
      <c r="V58" s="42">
        <v>1.8212999999999999</v>
      </c>
      <c r="W58" s="42">
        <v>2.0703</v>
      </c>
      <c r="X58" s="42">
        <v>3.0049999999999999</v>
      </c>
      <c r="Y58" s="42"/>
      <c r="Z58" s="42">
        <f t="shared" si="4"/>
        <v>0.38879999999999998</v>
      </c>
      <c r="AA58" s="42">
        <f t="shared" ref="AA58:AD58" si="45">Z58+AA22</f>
        <v>0.51879999999999993</v>
      </c>
      <c r="AB58" s="42">
        <f t="shared" si="45"/>
        <v>0.73369999999999991</v>
      </c>
      <c r="AC58" s="42">
        <f t="shared" si="45"/>
        <v>0.93589999999999995</v>
      </c>
      <c r="AD58" s="42">
        <f t="shared" si="45"/>
        <v>1.3685999999999998</v>
      </c>
      <c r="AE58" s="42">
        <v>1.5429999999999999</v>
      </c>
      <c r="AF58" s="42">
        <v>2.0678000000000001</v>
      </c>
      <c r="AG58" s="42">
        <v>2.5983000000000001</v>
      </c>
      <c r="AH58" s="42">
        <v>3.3159000000000001</v>
      </c>
      <c r="AI58" s="42">
        <v>3.8932000000000002</v>
      </c>
      <c r="AJ58" s="42">
        <v>4.9036999999999997</v>
      </c>
      <c r="AK58" s="42">
        <v>7.3506</v>
      </c>
    </row>
    <row r="59" spans="1:37" x14ac:dyDescent="0.3">
      <c r="A59" t="s">
        <v>66</v>
      </c>
      <c r="B59" s="42"/>
      <c r="C59" s="42"/>
      <c r="D59" s="42"/>
      <c r="E59" s="42"/>
      <c r="F59" s="42">
        <v>5.8510629999999999</v>
      </c>
      <c r="G59" s="42">
        <f t="shared" si="1"/>
        <v>6.4286000000000003</v>
      </c>
      <c r="H59" s="42">
        <v>7.7331000000000003</v>
      </c>
      <c r="I59" s="42">
        <v>8.2012999999999998</v>
      </c>
      <c r="J59" s="42">
        <f t="shared" ref="J59:P59" si="46">I59+J23</f>
        <v>8.7698999999999998</v>
      </c>
      <c r="K59" s="42">
        <f t="shared" si="46"/>
        <v>9.8826625000000003</v>
      </c>
      <c r="L59" s="42"/>
      <c r="M59" s="42"/>
      <c r="N59" s="42">
        <f t="shared" si="46"/>
        <v>0.18729999999999999</v>
      </c>
      <c r="O59" s="42">
        <f t="shared" si="46"/>
        <v>0.22020000000000001</v>
      </c>
      <c r="P59" s="42">
        <f t="shared" si="46"/>
        <v>0.34060000000000001</v>
      </c>
      <c r="Q59" s="42">
        <v>0.63749999999999996</v>
      </c>
      <c r="R59" s="42">
        <v>1.1775100000000001</v>
      </c>
      <c r="S59" s="42">
        <v>1.61731</v>
      </c>
      <c r="T59" s="42">
        <v>2.3487100000000001</v>
      </c>
      <c r="U59" s="42">
        <f t="shared" si="3"/>
        <v>3.0411999999999999</v>
      </c>
      <c r="V59" s="42">
        <v>3.6257000000000001</v>
      </c>
      <c r="W59" s="42">
        <v>4.3898000000000001</v>
      </c>
      <c r="X59" s="42">
        <v>7.2949000000000002</v>
      </c>
      <c r="Y59" s="42"/>
      <c r="Z59" s="42">
        <f t="shared" si="4"/>
        <v>0.39500000000000002</v>
      </c>
      <c r="AA59" s="42">
        <f t="shared" ref="AA59:AD59" si="47">Z59+AA23</f>
        <v>0.64419999999999999</v>
      </c>
      <c r="AB59" s="42">
        <f t="shared" si="47"/>
        <v>1.1071</v>
      </c>
      <c r="AC59" s="42">
        <f t="shared" si="47"/>
        <v>1.8923999999999999</v>
      </c>
      <c r="AD59" s="42">
        <f t="shared" si="47"/>
        <v>2.7351999999999999</v>
      </c>
      <c r="AE59" s="42">
        <v>4.0384000000000002</v>
      </c>
      <c r="AF59" s="42">
        <v>5.4836</v>
      </c>
      <c r="AG59" s="42">
        <v>7.0712999999999999</v>
      </c>
      <c r="AH59" s="42">
        <v>9.4154</v>
      </c>
      <c r="AI59" s="42">
        <v>11.2964</v>
      </c>
      <c r="AJ59" s="42">
        <v>13.555899999999999</v>
      </c>
      <c r="AK59" s="42">
        <v>19.044799999999999</v>
      </c>
    </row>
    <row r="60" spans="1:37" x14ac:dyDescent="0.3">
      <c r="A60" t="s">
        <v>67</v>
      </c>
      <c r="B60" s="42"/>
      <c r="C60" s="42"/>
      <c r="D60" s="42"/>
      <c r="E60" s="42"/>
      <c r="F60" s="42">
        <v>0.218251</v>
      </c>
      <c r="G60" s="42">
        <f t="shared" si="1"/>
        <v>0.24804099999999998</v>
      </c>
      <c r="H60" s="42">
        <v>0.25828499999999999</v>
      </c>
      <c r="I60" s="42">
        <v>0.32461800000000002</v>
      </c>
      <c r="J60" s="42">
        <f t="shared" ref="J60:P60" si="48">I60+J24</f>
        <v>0.36521800000000004</v>
      </c>
      <c r="K60" s="42">
        <f t="shared" si="48"/>
        <v>0.39122900000000005</v>
      </c>
      <c r="L60" s="42"/>
      <c r="M60" s="42"/>
      <c r="N60" s="42">
        <f t="shared" si="48"/>
        <v>1.918E-3</v>
      </c>
      <c r="O60" s="42">
        <f t="shared" si="48"/>
        <v>1.918E-3</v>
      </c>
      <c r="P60" s="42">
        <f t="shared" si="48"/>
        <v>7.5440000000000004E-3</v>
      </c>
      <c r="Q60" s="42">
        <v>2.7268000000000001E-2</v>
      </c>
      <c r="R60" s="42">
        <v>3.5389999999999998E-2</v>
      </c>
      <c r="S60" s="42">
        <v>6.3733999999999999E-2</v>
      </c>
      <c r="T60" s="42">
        <v>9.4223000000000001E-2</v>
      </c>
      <c r="U60" s="42">
        <f t="shared" si="3"/>
        <v>0.12669999999999998</v>
      </c>
      <c r="V60" s="42">
        <v>0.13289999999999999</v>
      </c>
      <c r="W60" s="42">
        <v>0.16200000000000001</v>
      </c>
      <c r="X60" s="42">
        <v>0.17599999999999999</v>
      </c>
      <c r="Y60" s="42"/>
      <c r="Z60" s="42">
        <f t="shared" si="4"/>
        <v>1.5800000000000002E-2</v>
      </c>
      <c r="AA60" s="42">
        <f t="shared" ref="AA60:AD60" si="49">Z60+AA24</f>
        <v>1.8200000000000001E-2</v>
      </c>
      <c r="AB60" s="42">
        <f t="shared" si="49"/>
        <v>2.7799999999999998E-2</v>
      </c>
      <c r="AC60" s="42">
        <f t="shared" si="49"/>
        <v>4.5600000000000002E-2</v>
      </c>
      <c r="AD60" s="42">
        <f t="shared" si="49"/>
        <v>7.1500000000000008E-2</v>
      </c>
      <c r="AE60" s="42">
        <v>8.9700000000000002E-2</v>
      </c>
      <c r="AF60" s="42">
        <v>0.1231</v>
      </c>
      <c r="AG60" s="42">
        <v>0.1517</v>
      </c>
      <c r="AH60" s="42">
        <v>0.1731</v>
      </c>
      <c r="AI60" s="42">
        <v>0.2097</v>
      </c>
      <c r="AJ60" s="42">
        <v>0.25850000000000001</v>
      </c>
      <c r="AK60" s="42">
        <v>0.34589999999999999</v>
      </c>
    </row>
    <row r="61" spans="1:37" x14ac:dyDescent="0.3">
      <c r="A61" t="s">
        <v>68</v>
      </c>
      <c r="B61" s="42"/>
      <c r="C61" s="42"/>
      <c r="D61" s="42"/>
      <c r="E61" s="42"/>
      <c r="F61" s="42">
        <v>0.45350000000000001</v>
      </c>
      <c r="G61" s="42">
        <f t="shared" si="1"/>
        <v>0.45210499999999992</v>
      </c>
      <c r="H61" s="42">
        <v>0.84479649999999995</v>
      </c>
      <c r="I61" s="42">
        <v>0.91244950000000002</v>
      </c>
      <c r="J61" s="42">
        <f t="shared" ref="J61:P61" si="50">I61+J25</f>
        <v>1.0517605000000001</v>
      </c>
      <c r="K61" s="42">
        <f t="shared" si="50"/>
        <v>1.2946805000000001</v>
      </c>
      <c r="L61" s="42"/>
      <c r="M61" s="42"/>
      <c r="N61" s="42">
        <f t="shared" si="50"/>
        <v>5.2872000000000002E-2</v>
      </c>
      <c r="O61" s="42">
        <f t="shared" si="50"/>
        <v>5.5671999999999999E-2</v>
      </c>
      <c r="P61" s="42">
        <f t="shared" si="50"/>
        <v>7.2961999999999999E-2</v>
      </c>
      <c r="Q61" s="42">
        <v>0.12653700000000001</v>
      </c>
      <c r="R61" s="42">
        <v>0.219969</v>
      </c>
      <c r="S61" s="42">
        <v>0.49966100000000002</v>
      </c>
      <c r="T61" s="42">
        <v>0.76453099999999996</v>
      </c>
      <c r="U61" s="42">
        <f t="shared" si="3"/>
        <v>0.94600000000000006</v>
      </c>
      <c r="V61" s="42">
        <v>1.0618000000000001</v>
      </c>
      <c r="W61" s="42">
        <v>1.1988000000000001</v>
      </c>
      <c r="X61" s="42">
        <v>1.9801</v>
      </c>
      <c r="Y61" s="42"/>
      <c r="Z61" s="42">
        <f t="shared" si="4"/>
        <v>4.1099999999999998E-2</v>
      </c>
      <c r="AA61" s="42">
        <f t="shared" ref="AA61:AD61" si="51">Z61+AA25</f>
        <v>0.1028</v>
      </c>
      <c r="AB61" s="42">
        <f t="shared" si="51"/>
        <v>0.21240000000000001</v>
      </c>
      <c r="AC61" s="42">
        <f t="shared" si="51"/>
        <v>0.52829999999999999</v>
      </c>
      <c r="AD61" s="42">
        <f t="shared" si="51"/>
        <v>0.7752</v>
      </c>
      <c r="AE61" s="42">
        <v>0.96619999999999995</v>
      </c>
      <c r="AF61" s="42">
        <v>1.2242999999999999</v>
      </c>
      <c r="AG61" s="42">
        <v>1.7283999999999999</v>
      </c>
      <c r="AH61" s="42">
        <v>2.0112000000000001</v>
      </c>
      <c r="AI61" s="42">
        <v>2.2019000000000002</v>
      </c>
      <c r="AJ61" s="42">
        <v>3.1059999999999999</v>
      </c>
      <c r="AK61" s="42">
        <v>3.8123</v>
      </c>
    </row>
    <row r="62" spans="1:37" x14ac:dyDescent="0.3">
      <c r="A62" t="s">
        <v>69</v>
      </c>
      <c r="B62" s="42"/>
      <c r="C62" s="42"/>
      <c r="D62" s="42"/>
      <c r="E62" s="42"/>
      <c r="F62" s="42">
        <v>2.2077770000000001</v>
      </c>
      <c r="G62" s="42">
        <f t="shared" si="1"/>
        <v>2.5846359999999997</v>
      </c>
      <c r="H62" s="42">
        <v>3.2772329999999998</v>
      </c>
      <c r="I62" s="42">
        <v>4.240469</v>
      </c>
      <c r="J62" s="42">
        <f t="shared" ref="J62:P62" si="52">I62+J26</f>
        <v>5.3280725000000002</v>
      </c>
      <c r="K62" s="42">
        <f t="shared" si="52"/>
        <v>6.6805494999999997</v>
      </c>
      <c r="L62" s="42"/>
      <c r="M62" s="42"/>
      <c r="N62" s="42">
        <f t="shared" si="52"/>
        <v>6.9535E-2</v>
      </c>
      <c r="O62" s="42">
        <f t="shared" si="52"/>
        <v>8.7301000000000004E-2</v>
      </c>
      <c r="P62" s="42">
        <f t="shared" si="52"/>
        <v>0.110818</v>
      </c>
      <c r="Q62" s="42">
        <v>0.35928399999999999</v>
      </c>
      <c r="R62" s="42">
        <v>1.277771</v>
      </c>
      <c r="S62" s="42">
        <v>2.9671330999999999</v>
      </c>
      <c r="T62" s="42">
        <v>4.2713348</v>
      </c>
      <c r="U62" s="42">
        <f t="shared" si="3"/>
        <v>6.3380999999999998</v>
      </c>
      <c r="V62" s="42">
        <v>7.8289</v>
      </c>
      <c r="W62" s="42">
        <v>9.2297999999999991</v>
      </c>
      <c r="X62" s="42">
        <v>13.501799999999999</v>
      </c>
      <c r="Y62" s="42"/>
      <c r="Z62" s="42">
        <f t="shared" si="4"/>
        <v>4.4699999999999997E-2</v>
      </c>
      <c r="AA62" s="42">
        <f t="shared" ref="AA62:AD62" si="53">Z62+AA26</f>
        <v>8.9099999999999999E-2</v>
      </c>
      <c r="AB62" s="42">
        <f t="shared" si="53"/>
        <v>0.37059999999999998</v>
      </c>
      <c r="AC62" s="42">
        <f t="shared" si="53"/>
        <v>1.0754999999999999</v>
      </c>
      <c r="AD62" s="42">
        <f t="shared" si="53"/>
        <v>2.1592000000000002</v>
      </c>
      <c r="AE62" s="42">
        <v>4.2138999999999998</v>
      </c>
      <c r="AF62" s="42">
        <v>5.9321999999999999</v>
      </c>
      <c r="AG62" s="42">
        <v>8.3187999999999995</v>
      </c>
      <c r="AH62" s="42">
        <v>10.509499999999999</v>
      </c>
      <c r="AI62" s="42">
        <v>12.647</v>
      </c>
      <c r="AJ62" s="42">
        <v>16.034800000000001</v>
      </c>
      <c r="AK62" s="42">
        <v>21.7042</v>
      </c>
    </row>
    <row r="63" spans="1:37" x14ac:dyDescent="0.3">
      <c r="A63" t="s">
        <v>70</v>
      </c>
      <c r="B63" s="42"/>
      <c r="C63" s="42"/>
      <c r="D63" s="42"/>
      <c r="E63" s="42"/>
      <c r="F63" s="42">
        <v>2.1179329999999998</v>
      </c>
      <c r="G63" s="42">
        <f t="shared" si="1"/>
        <v>2.2323854999999999</v>
      </c>
      <c r="H63" s="42">
        <v>2.2936955000000001</v>
      </c>
      <c r="I63" s="42">
        <v>2.4115959999999999</v>
      </c>
      <c r="J63" s="42">
        <f t="shared" ref="J63:P63" si="54">I63+J27</f>
        <v>2.5736439999999998</v>
      </c>
      <c r="K63" s="42">
        <f t="shared" si="54"/>
        <v>3.2518829999999999</v>
      </c>
      <c r="L63" s="42"/>
      <c r="M63" s="42"/>
      <c r="N63" s="42">
        <f t="shared" si="54"/>
        <v>5.3600000000000002E-3</v>
      </c>
      <c r="O63" s="42">
        <f t="shared" si="54"/>
        <v>5.3600000000000002E-3</v>
      </c>
      <c r="P63" s="42">
        <f t="shared" si="54"/>
        <v>1.456E-2</v>
      </c>
      <c r="Q63" s="42">
        <v>2.7015999999999998E-2</v>
      </c>
      <c r="R63" s="42">
        <v>5.6334000000000002E-2</v>
      </c>
      <c r="S63" s="42">
        <v>9.2883999999999994E-2</v>
      </c>
      <c r="T63" s="42">
        <v>0.145542</v>
      </c>
      <c r="U63" s="42">
        <f t="shared" si="3"/>
        <v>0.22489999999999999</v>
      </c>
      <c r="V63" s="42">
        <v>0.27929999999999999</v>
      </c>
      <c r="W63" s="42">
        <v>0.4284</v>
      </c>
      <c r="X63" s="42">
        <v>0.72750000000000004</v>
      </c>
      <c r="Y63" s="42"/>
      <c r="Z63" s="42">
        <f t="shared" si="4"/>
        <v>2.35E-2</v>
      </c>
      <c r="AA63" s="42">
        <f t="shared" ref="AA63:AD63" si="55">Z63+AA27</f>
        <v>2.6499999999999999E-2</v>
      </c>
      <c r="AB63" s="42">
        <f t="shared" si="55"/>
        <v>5.33E-2</v>
      </c>
      <c r="AC63" s="42">
        <f t="shared" si="55"/>
        <v>0.1363</v>
      </c>
      <c r="AD63" s="42">
        <f t="shared" si="55"/>
        <v>0.1744</v>
      </c>
      <c r="AE63" s="42">
        <v>0.22819999999999999</v>
      </c>
      <c r="AF63" s="42">
        <v>0.32740000000000002</v>
      </c>
      <c r="AG63" s="42">
        <v>0.44500000000000001</v>
      </c>
      <c r="AH63" s="42">
        <v>0.53490000000000004</v>
      </c>
      <c r="AI63" s="42">
        <v>0.59150000000000003</v>
      </c>
      <c r="AJ63" s="42">
        <v>0.75260000000000005</v>
      </c>
      <c r="AK63" s="42">
        <v>1.0777000000000001</v>
      </c>
    </row>
    <row r="64" spans="1:37" x14ac:dyDescent="0.3">
      <c r="A64" t="s">
        <v>71</v>
      </c>
      <c r="B64" s="42"/>
      <c r="C64" s="42"/>
      <c r="D64" s="42"/>
      <c r="E64" s="42"/>
      <c r="F64" s="42">
        <v>0.22143399999999999</v>
      </c>
      <c r="G64" s="42">
        <f t="shared" si="1"/>
        <v>0.39253349999999998</v>
      </c>
      <c r="H64" s="42">
        <v>0.4205335</v>
      </c>
      <c r="I64" s="42">
        <v>0.42203350000000001</v>
      </c>
      <c r="J64" s="42">
        <f t="shared" ref="J64:P64" si="56">I64+J28</f>
        <v>0.44103350000000002</v>
      </c>
      <c r="K64" s="42">
        <f t="shared" si="56"/>
        <v>0.50779350000000001</v>
      </c>
      <c r="L64" s="42"/>
      <c r="M64" s="42"/>
      <c r="N64" s="42">
        <f t="shared" si="56"/>
        <v>0</v>
      </c>
      <c r="O64" s="42">
        <f t="shared" si="56"/>
        <v>1.1999999999999999E-3</v>
      </c>
      <c r="P64" s="42">
        <f t="shared" si="56"/>
        <v>0.32015499999999997</v>
      </c>
      <c r="Q64" s="42">
        <v>0.33397900000000003</v>
      </c>
      <c r="R64" s="42">
        <v>0.34228900000000001</v>
      </c>
      <c r="S64" s="42">
        <v>0.35935499999999998</v>
      </c>
      <c r="T64" s="42">
        <v>0.36823699999999998</v>
      </c>
      <c r="U64" s="42">
        <f t="shared" si="3"/>
        <v>0.37469999999999998</v>
      </c>
      <c r="V64" s="42">
        <v>0.39639999999999997</v>
      </c>
      <c r="W64" s="42">
        <v>0.40379999999999999</v>
      </c>
      <c r="X64" s="42">
        <v>0.51359999999999995</v>
      </c>
      <c r="Y64" s="42"/>
      <c r="Z64" s="42">
        <f t="shared" si="4"/>
        <v>1.1999999999999999E-3</v>
      </c>
      <c r="AA64" s="42">
        <f t="shared" ref="AA64:AD64" si="57">Z64+AA28</f>
        <v>1.6999999999999999E-3</v>
      </c>
      <c r="AB64" s="42">
        <f t="shared" si="57"/>
        <v>1.2200000000000001E-2</v>
      </c>
      <c r="AC64" s="42">
        <f t="shared" si="57"/>
        <v>2.5700000000000001E-2</v>
      </c>
      <c r="AD64" s="42">
        <f t="shared" si="57"/>
        <v>3.9199999999999999E-2</v>
      </c>
      <c r="AE64" s="42">
        <v>7.6999999999999999E-2</v>
      </c>
      <c r="AF64" s="42">
        <v>0.1195</v>
      </c>
      <c r="AG64" s="42">
        <v>0.18129999999999999</v>
      </c>
      <c r="AH64" s="42">
        <v>0.21299999999999999</v>
      </c>
      <c r="AI64" s="42">
        <v>0.25650000000000001</v>
      </c>
      <c r="AJ64" s="42">
        <v>0.2878</v>
      </c>
      <c r="AK64" s="42">
        <v>0.35170000000000001</v>
      </c>
    </row>
    <row r="65" spans="1:37" x14ac:dyDescent="0.3">
      <c r="A65" t="s">
        <v>72</v>
      </c>
      <c r="B65" s="42"/>
      <c r="C65" s="42"/>
      <c r="D65" s="42"/>
      <c r="E65" s="42"/>
      <c r="F65" s="42">
        <v>0.37123899999999999</v>
      </c>
      <c r="G65" s="42">
        <f t="shared" si="1"/>
        <v>0.44529999999999997</v>
      </c>
      <c r="H65" s="42">
        <v>0.47549999999999998</v>
      </c>
      <c r="I65" s="42">
        <v>0.51022999999999996</v>
      </c>
      <c r="J65" s="42">
        <f t="shared" ref="J65:P65" si="58">I65+J29</f>
        <v>0.56897999999999993</v>
      </c>
      <c r="K65" s="42">
        <f t="shared" si="58"/>
        <v>0.80741999999999992</v>
      </c>
      <c r="L65" s="42"/>
      <c r="M65" s="42"/>
      <c r="N65" s="42">
        <f t="shared" si="58"/>
        <v>2E-3</v>
      </c>
      <c r="O65" s="42">
        <f t="shared" si="58"/>
        <v>2E-3</v>
      </c>
      <c r="P65" s="42">
        <f t="shared" si="58"/>
        <v>1.14E-2</v>
      </c>
      <c r="Q65" s="42">
        <v>1.26E-2</v>
      </c>
      <c r="R65" s="42">
        <v>1.26E-2</v>
      </c>
      <c r="S65" s="42">
        <v>3.5633999999999999E-2</v>
      </c>
      <c r="T65" s="42">
        <v>8.0264000000000002E-2</v>
      </c>
      <c r="U65" s="42">
        <f t="shared" si="3"/>
        <v>0.12</v>
      </c>
      <c r="V65" s="42">
        <v>0.1389</v>
      </c>
      <c r="W65" s="42">
        <v>0.185</v>
      </c>
      <c r="X65" s="42">
        <v>0.33250000000000002</v>
      </c>
      <c r="Y65" s="42"/>
      <c r="Z65" s="42">
        <f t="shared" si="4"/>
        <v>1.5E-3</v>
      </c>
      <c r="AA65" s="42">
        <f t="shared" ref="AA65:AD65" si="59">Z65+AA29</f>
        <v>2.8999999999999998E-3</v>
      </c>
      <c r="AB65" s="42">
        <f t="shared" si="59"/>
        <v>6.8999999999999999E-3</v>
      </c>
      <c r="AC65" s="42">
        <f t="shared" si="59"/>
        <v>8.6E-3</v>
      </c>
      <c r="AD65" s="42">
        <f t="shared" si="59"/>
        <v>3.04E-2</v>
      </c>
      <c r="AE65" s="42">
        <v>4.2200000000000001E-2</v>
      </c>
      <c r="AF65" s="42">
        <v>6.7199999999999996E-2</v>
      </c>
      <c r="AG65" s="42">
        <v>7.4899999999999994E-2</v>
      </c>
      <c r="AH65" s="42">
        <v>0.1014</v>
      </c>
      <c r="AI65" s="42">
        <v>0.1439</v>
      </c>
      <c r="AJ65" s="42">
        <v>0.63190000000000002</v>
      </c>
      <c r="AK65" s="42">
        <v>0.4052</v>
      </c>
    </row>
    <row r="66" spans="1:37" x14ac:dyDescent="0.3">
      <c r="A66" t="s">
        <v>73</v>
      </c>
      <c r="B66" s="42"/>
      <c r="C66" s="42"/>
      <c r="D66" s="42"/>
      <c r="E66" s="42"/>
      <c r="F66" s="42">
        <v>8.4699999999999998E-2</v>
      </c>
      <c r="G66" s="42">
        <f t="shared" si="1"/>
        <v>0.10400000000000001</v>
      </c>
      <c r="H66" s="42">
        <v>0.11650000000000001</v>
      </c>
      <c r="I66" s="42">
        <v>0.14099999999999999</v>
      </c>
      <c r="J66" s="42">
        <f t="shared" ref="J66:P66" si="60">I66+J30</f>
        <v>0.15599999999999997</v>
      </c>
      <c r="K66" s="42">
        <f t="shared" si="60"/>
        <v>0.18415599999999999</v>
      </c>
      <c r="L66" s="42"/>
      <c r="M66" s="42"/>
      <c r="N66" s="42">
        <f t="shared" si="60"/>
        <v>1.2999999999999999E-3</v>
      </c>
      <c r="O66" s="42">
        <f t="shared" si="60"/>
        <v>1.2999999999999999E-3</v>
      </c>
      <c r="P66" s="42">
        <f t="shared" si="60"/>
        <v>1.2999999999999999E-3</v>
      </c>
      <c r="Q66" s="42">
        <v>1.2999999999999999E-3</v>
      </c>
      <c r="R66" s="42">
        <v>2.3900000000000001E-2</v>
      </c>
      <c r="S66" s="42">
        <v>2.3900000000000001E-2</v>
      </c>
      <c r="T66" s="42">
        <v>3.288E-2</v>
      </c>
      <c r="U66" s="42">
        <f t="shared" si="3"/>
        <v>0.2636</v>
      </c>
      <c r="V66" s="42">
        <v>0.28270000000000001</v>
      </c>
      <c r="W66" s="42">
        <v>0.41749999999999998</v>
      </c>
      <c r="X66" s="42">
        <v>0.59740000000000004</v>
      </c>
      <c r="Y66" s="42"/>
      <c r="Z66" s="42">
        <f t="shared" si="4"/>
        <v>0.1515</v>
      </c>
      <c r="AA66" s="42">
        <f t="shared" ref="AA66:AD66" si="61">Z66+AA30</f>
        <v>0.1515</v>
      </c>
      <c r="AB66" s="42">
        <f t="shared" si="61"/>
        <v>0.1515</v>
      </c>
      <c r="AC66" s="42">
        <f t="shared" si="61"/>
        <v>0.15259999999999999</v>
      </c>
      <c r="AD66" s="42">
        <f t="shared" si="61"/>
        <v>0.15559999999999999</v>
      </c>
      <c r="AE66" s="42">
        <v>0.15559999999999999</v>
      </c>
      <c r="AF66" s="42">
        <v>0.1696</v>
      </c>
      <c r="AG66" s="42">
        <v>0.17349999999999999</v>
      </c>
      <c r="AH66" s="42">
        <v>0.17349999999999999</v>
      </c>
      <c r="AI66" s="42">
        <v>0.17749999999999999</v>
      </c>
      <c r="AJ66" s="42">
        <v>0.192</v>
      </c>
      <c r="AK66" s="42">
        <v>0.40050000000000002</v>
      </c>
    </row>
    <row r="67" spans="1:37" x14ac:dyDescent="0.3">
      <c r="A67" t="s">
        <v>74</v>
      </c>
      <c r="B67" s="42"/>
      <c r="C67" s="42"/>
      <c r="D67" s="42"/>
      <c r="E67" s="42"/>
      <c r="F67" s="42">
        <v>13.5746</v>
      </c>
      <c r="G67" s="42">
        <f t="shared" si="1"/>
        <v>14.9305</v>
      </c>
      <c r="H67" s="42">
        <v>15.808400000000001</v>
      </c>
      <c r="I67" s="42">
        <v>16.921900000000001</v>
      </c>
      <c r="J67" s="42">
        <f t="shared" ref="J67:P67" si="62">I67+J31</f>
        <v>18.321400000000001</v>
      </c>
      <c r="K67" s="42">
        <f t="shared" si="62"/>
        <v>20.915400000000002</v>
      </c>
      <c r="L67" s="42"/>
      <c r="M67" s="42"/>
      <c r="N67" s="42">
        <f t="shared" si="62"/>
        <v>0.40441850000000001</v>
      </c>
      <c r="O67" s="42">
        <f t="shared" si="62"/>
        <v>0.43906650000000003</v>
      </c>
      <c r="P67" s="42">
        <f t="shared" si="62"/>
        <v>0.68953050000000005</v>
      </c>
      <c r="Q67" s="42">
        <v>1.1345019999999999</v>
      </c>
      <c r="R67" s="42">
        <v>1.6731640000000001</v>
      </c>
      <c r="S67" s="42">
        <v>2.727325</v>
      </c>
      <c r="T67" s="42">
        <v>3.8691244999999999</v>
      </c>
      <c r="U67" s="42">
        <f t="shared" si="3"/>
        <v>5.0914000000000001</v>
      </c>
      <c r="V67" s="42">
        <v>6.4401999999999999</v>
      </c>
      <c r="W67" s="42">
        <v>8.4176000000000002</v>
      </c>
      <c r="X67" s="42">
        <v>12.441800000000001</v>
      </c>
      <c r="Y67" s="42"/>
      <c r="Z67" s="42">
        <f t="shared" si="4"/>
        <v>1.3471</v>
      </c>
      <c r="AA67" s="42">
        <f t="shared" ref="AA67:AD67" si="63">Z67+AA31</f>
        <v>2.0061</v>
      </c>
      <c r="AB67" s="42">
        <f t="shared" si="63"/>
        <v>2.7738</v>
      </c>
      <c r="AC67" s="42">
        <f t="shared" si="63"/>
        <v>4.1124999999999998</v>
      </c>
      <c r="AD67" s="42">
        <f t="shared" si="63"/>
        <v>5.5084999999999997</v>
      </c>
      <c r="AE67" s="42">
        <v>7.3231000000000002</v>
      </c>
      <c r="AF67" s="42">
        <v>9.7363999999999997</v>
      </c>
      <c r="AG67" s="42">
        <v>12.4123</v>
      </c>
      <c r="AH67" s="42">
        <v>15.5939</v>
      </c>
      <c r="AI67" s="42">
        <v>18.3569</v>
      </c>
      <c r="AJ67" s="42">
        <v>22.925599999999999</v>
      </c>
      <c r="AK67" s="42">
        <v>31.155799999999999</v>
      </c>
    </row>
    <row r="68" spans="1:37" x14ac:dyDescent="0.3">
      <c r="A68" t="s">
        <v>75</v>
      </c>
      <c r="B68" s="42"/>
      <c r="C68" s="42"/>
      <c r="D68" s="42"/>
      <c r="E68" s="42"/>
      <c r="F68" s="42">
        <v>3.048305</v>
      </c>
      <c r="G68" s="42">
        <f t="shared" si="1"/>
        <v>1.9831000000000001</v>
      </c>
      <c r="H68" s="42">
        <v>2.1589</v>
      </c>
      <c r="I68" s="42">
        <v>2.6216884999999999</v>
      </c>
      <c r="J68" s="42">
        <f t="shared" ref="J68:P68" si="64">I68+J32</f>
        <v>2.8415884999999999</v>
      </c>
      <c r="K68" s="42">
        <f t="shared" si="64"/>
        <v>3.1503364999999999</v>
      </c>
      <c r="L68" s="42"/>
      <c r="M68" s="42"/>
      <c r="N68" s="42">
        <f t="shared" si="64"/>
        <v>5.0226E-2</v>
      </c>
      <c r="O68" s="42">
        <f t="shared" si="64"/>
        <v>6.1126E-2</v>
      </c>
      <c r="P68" s="42">
        <f t="shared" si="64"/>
        <v>8.7906499999999999E-2</v>
      </c>
      <c r="Q68" s="42">
        <v>0.17537449999999999</v>
      </c>
      <c r="R68" s="42">
        <v>0.24020949999999999</v>
      </c>
      <c r="S68" s="42">
        <v>0.30068450000000002</v>
      </c>
      <c r="T68" s="42">
        <v>0.40961649999999999</v>
      </c>
      <c r="U68" s="42">
        <f t="shared" si="3"/>
        <v>0.47509999999999997</v>
      </c>
      <c r="V68" s="42">
        <v>0.6169</v>
      </c>
      <c r="W68" s="42">
        <v>0.7581</v>
      </c>
      <c r="X68" s="42">
        <v>1.1213</v>
      </c>
      <c r="Y68" s="42"/>
      <c r="Z68" s="42">
        <f t="shared" si="4"/>
        <v>0.1082</v>
      </c>
      <c r="AA68" s="42">
        <f t="shared" ref="AA68:AD68" si="65">Z68+AA32</f>
        <v>0.16110000000000002</v>
      </c>
      <c r="AB68" s="42">
        <f t="shared" si="65"/>
        <v>0.22490000000000002</v>
      </c>
      <c r="AC68" s="42">
        <f t="shared" si="65"/>
        <v>0.3493</v>
      </c>
      <c r="AD68" s="42">
        <f t="shared" si="65"/>
        <v>0.48460000000000003</v>
      </c>
      <c r="AE68" s="42">
        <v>0.64239999999999997</v>
      </c>
      <c r="AF68" s="42">
        <v>0.89290000000000003</v>
      </c>
      <c r="AG68" s="42">
        <v>1.1483000000000001</v>
      </c>
      <c r="AH68" s="42">
        <v>1.4629000000000001</v>
      </c>
      <c r="AI68" s="42">
        <v>1.7408999999999999</v>
      </c>
      <c r="AJ68" s="42">
        <v>2.1516999999999999</v>
      </c>
      <c r="AK68" s="42">
        <v>2.8014000000000001</v>
      </c>
    </row>
    <row r="69" spans="1:37" x14ac:dyDescent="0.3">
      <c r="A69" t="s">
        <v>76</v>
      </c>
      <c r="B69" s="42"/>
      <c r="C69" s="42"/>
      <c r="D69" s="42"/>
      <c r="E69" s="42"/>
      <c r="F69" s="42">
        <v>1.1825000000000001</v>
      </c>
      <c r="G69" s="42">
        <f t="shared" si="1"/>
        <v>1.2198</v>
      </c>
      <c r="H69" s="42">
        <v>1.3762000000000001</v>
      </c>
      <c r="I69" s="42">
        <v>1.4157999999999999</v>
      </c>
      <c r="J69" s="42">
        <f t="shared" ref="J69:P69" si="66">I69+J33</f>
        <v>1.4542999999999999</v>
      </c>
      <c r="K69" s="42">
        <f t="shared" si="66"/>
        <v>1.5759999999999998</v>
      </c>
      <c r="L69" s="42"/>
      <c r="M69" s="42"/>
      <c r="N69" s="42">
        <f t="shared" si="66"/>
        <v>2.5399999999999999E-2</v>
      </c>
      <c r="O69" s="42">
        <f t="shared" si="66"/>
        <v>3.3270000000000001E-2</v>
      </c>
      <c r="P69" s="42">
        <f t="shared" si="66"/>
        <v>5.2670000000000002E-2</v>
      </c>
      <c r="Q69" s="42">
        <v>6.7046999999999995E-2</v>
      </c>
      <c r="R69" s="42">
        <v>0.137295</v>
      </c>
      <c r="S69" s="42">
        <v>0.70239499999999999</v>
      </c>
      <c r="T69" s="42">
        <v>1.180245</v>
      </c>
      <c r="U69" s="42">
        <f t="shared" si="3"/>
        <v>0.87919999999999998</v>
      </c>
      <c r="V69" s="42">
        <v>0.88390000000000002</v>
      </c>
      <c r="W69" s="42">
        <v>0.93559999999999999</v>
      </c>
      <c r="X69" s="42">
        <v>1.1013999999999999</v>
      </c>
      <c r="Y69" s="42"/>
      <c r="Z69" s="42">
        <f t="shared" si="4"/>
        <v>2.29E-2</v>
      </c>
      <c r="AA69" s="42">
        <f t="shared" ref="AA69:AD69" si="67">Z69+AA33</f>
        <v>6.9699999999999998E-2</v>
      </c>
      <c r="AB69" s="42">
        <f t="shared" si="67"/>
        <v>7.8E-2</v>
      </c>
      <c r="AC69" s="42">
        <f t="shared" si="67"/>
        <v>0.1404</v>
      </c>
      <c r="AD69" s="42">
        <f t="shared" si="67"/>
        <v>0.15079999999999999</v>
      </c>
      <c r="AE69" s="42">
        <v>0.32900000000000001</v>
      </c>
      <c r="AF69" s="42">
        <v>0.43809999999999999</v>
      </c>
      <c r="AG69" s="42">
        <v>0.60819999999999996</v>
      </c>
      <c r="AH69" s="42">
        <v>0.87739999999999996</v>
      </c>
      <c r="AI69" s="42">
        <v>1.0212000000000001</v>
      </c>
      <c r="AJ69" s="42">
        <v>1.2516</v>
      </c>
      <c r="AK69" s="42">
        <v>1.7673000000000001</v>
      </c>
    </row>
    <row r="70" spans="1:37" x14ac:dyDescent="0.3">
      <c r="A70" t="s">
        <v>77</v>
      </c>
      <c r="B70" s="42"/>
      <c r="C70" s="42"/>
      <c r="D70" s="42"/>
      <c r="E70" s="42"/>
      <c r="F70" s="42">
        <v>7.145E-2</v>
      </c>
      <c r="G70" s="42">
        <f t="shared" si="1"/>
        <v>8.7610000000000007E-2</v>
      </c>
      <c r="H70" s="42">
        <v>9.6032000000000006E-2</v>
      </c>
      <c r="I70" s="42">
        <v>9.7521999999999998E-2</v>
      </c>
      <c r="J70" s="42">
        <f t="shared" ref="J70:P70" si="68">I70+J34</f>
        <v>0.101522</v>
      </c>
      <c r="K70" s="42">
        <f t="shared" si="68"/>
        <v>0.109762</v>
      </c>
      <c r="L70" s="42"/>
      <c r="M70" s="42"/>
      <c r="N70" s="42">
        <f t="shared" si="68"/>
        <v>9.7999999999999997E-3</v>
      </c>
      <c r="O70" s="42">
        <f t="shared" si="68"/>
        <v>9.7999999999999997E-3</v>
      </c>
      <c r="P70" s="42">
        <f t="shared" si="68"/>
        <v>1.26E-2</v>
      </c>
      <c r="Q70" s="42">
        <v>1.4175E-2</v>
      </c>
      <c r="R70" s="42">
        <v>2.0875000000000001E-2</v>
      </c>
      <c r="S70" s="42">
        <v>2.5537000000000001E-2</v>
      </c>
      <c r="T70" s="42">
        <v>3.8847E-2</v>
      </c>
      <c r="U70" s="42">
        <f t="shared" si="3"/>
        <v>4.2599999999999999E-2</v>
      </c>
      <c r="V70" s="42">
        <v>4.8399999999999999E-2</v>
      </c>
      <c r="W70" s="42">
        <v>8.7800000000000003E-2</v>
      </c>
      <c r="X70" s="42">
        <v>9.9500000000000005E-2</v>
      </c>
      <c r="Y70" s="42"/>
      <c r="Z70" s="42">
        <f t="shared" si="4"/>
        <v>2.1899999999999999E-2</v>
      </c>
      <c r="AA70" s="42">
        <f t="shared" ref="AA70:AD70" si="69">Z70+AA34</f>
        <v>2.1899999999999999E-2</v>
      </c>
      <c r="AB70" s="42">
        <f t="shared" si="69"/>
        <v>2.8000000000000001E-2</v>
      </c>
      <c r="AC70" s="42">
        <f t="shared" si="69"/>
        <v>4.7899999999999998E-2</v>
      </c>
      <c r="AD70" s="42">
        <f t="shared" si="69"/>
        <v>7.0599999999999996E-2</v>
      </c>
      <c r="AE70" s="42">
        <v>9.1899999999999996E-2</v>
      </c>
      <c r="AF70" s="42">
        <v>0.11020000000000001</v>
      </c>
      <c r="AG70" s="42">
        <v>0.14299999999999999</v>
      </c>
      <c r="AH70" s="42">
        <v>0.1547</v>
      </c>
      <c r="AI70" s="42">
        <v>0.18329999999999999</v>
      </c>
      <c r="AJ70" s="42">
        <v>0.2198</v>
      </c>
      <c r="AK70" s="42">
        <v>0.30399999999999999</v>
      </c>
    </row>
    <row r="71" spans="1:37" x14ac:dyDescent="0.3">
      <c r="A71" t="s">
        <v>78</v>
      </c>
      <c r="B71" s="42"/>
      <c r="C71" s="42"/>
      <c r="D71" s="42"/>
      <c r="E71" s="42"/>
      <c r="F71" s="42">
        <v>0.26171299999999997</v>
      </c>
      <c r="G71" s="42">
        <f t="shared" si="1"/>
        <v>0.27442499999999997</v>
      </c>
      <c r="H71" s="42">
        <v>0.66174699999999997</v>
      </c>
      <c r="I71" s="42">
        <v>0.69708150000000002</v>
      </c>
      <c r="J71" s="42">
        <f t="shared" ref="J71:P71" si="70">I71+J35</f>
        <v>0.82301849999999999</v>
      </c>
      <c r="K71" s="42">
        <f t="shared" si="70"/>
        <v>1.1039939999999999</v>
      </c>
      <c r="L71" s="42"/>
      <c r="M71" s="42"/>
      <c r="N71" s="42">
        <f t="shared" si="70"/>
        <v>1.6884E-2</v>
      </c>
      <c r="O71" s="42">
        <f t="shared" si="70"/>
        <v>3.9884000000000003E-2</v>
      </c>
      <c r="P71" s="42">
        <f t="shared" si="70"/>
        <v>5.4186999999999999E-2</v>
      </c>
      <c r="Q71" s="42">
        <v>6.0206999999999997E-2</v>
      </c>
      <c r="R71" s="42">
        <v>7.9745999999999997E-2</v>
      </c>
      <c r="S71" s="42">
        <v>0.109516</v>
      </c>
      <c r="T71" s="42">
        <v>0.148309</v>
      </c>
      <c r="U71" s="42">
        <f t="shared" si="3"/>
        <v>0.23410000000000003</v>
      </c>
      <c r="V71" s="42">
        <v>0.27500000000000002</v>
      </c>
      <c r="W71" s="42">
        <v>0.39240000000000003</v>
      </c>
      <c r="X71" s="42">
        <v>0.87509999999999999</v>
      </c>
      <c r="Y71" s="42"/>
      <c r="Z71" s="42">
        <f t="shared" si="4"/>
        <v>2.7199999999999998E-2</v>
      </c>
      <c r="AA71" s="42">
        <f t="shared" ref="AA71:AD71" si="71">Z71+AA35</f>
        <v>0.1135</v>
      </c>
      <c r="AB71" s="42">
        <f t="shared" si="71"/>
        <v>0.12959999999999999</v>
      </c>
      <c r="AC71" s="42">
        <f t="shared" si="71"/>
        <v>0.17199999999999999</v>
      </c>
      <c r="AD71" s="42">
        <f t="shared" si="71"/>
        <v>0.23879999999999998</v>
      </c>
      <c r="AE71" s="42">
        <v>0.2752</v>
      </c>
      <c r="AF71" s="42">
        <v>0.30980000000000002</v>
      </c>
      <c r="AG71" s="42">
        <v>0.39079999999999998</v>
      </c>
      <c r="AH71" s="42">
        <v>0.53680000000000005</v>
      </c>
      <c r="AI71" s="42">
        <v>0.69030000000000002</v>
      </c>
      <c r="AJ71" s="42">
        <v>0.80910000000000004</v>
      </c>
      <c r="AK71" s="42">
        <v>1.5194000000000001</v>
      </c>
    </row>
    <row r="73" spans="1:37" ht="20.25" x14ac:dyDescent="0.3">
      <c r="A73" s="44" t="s">
        <v>79</v>
      </c>
    </row>
  </sheetData>
  <phoneticPr fontId="18" type="noConversion"/>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37"/>
  <sheetViews>
    <sheetView topLeftCell="AK1" workbookViewId="0">
      <pane ySplit="1" topLeftCell="A11" activePane="bottomLeft" state="frozen"/>
      <selection pane="bottomLeft" activeCell="N26" sqref="N26:BF26"/>
    </sheetView>
  </sheetViews>
  <sheetFormatPr defaultColWidth="8.9296875" defaultRowHeight="13.5" x14ac:dyDescent="0.3"/>
  <sheetData>
    <row r="1" spans="1:58" x14ac:dyDescent="0.3">
      <c r="C1">
        <v>2005</v>
      </c>
      <c r="D1">
        <v>2006</v>
      </c>
      <c r="E1">
        <v>2007</v>
      </c>
      <c r="F1">
        <v>2008</v>
      </c>
      <c r="G1">
        <v>2009</v>
      </c>
      <c r="H1">
        <v>2010</v>
      </c>
      <c r="I1">
        <v>2011</v>
      </c>
      <c r="J1">
        <v>2012</v>
      </c>
      <c r="K1">
        <v>2013</v>
      </c>
      <c r="L1">
        <v>2014</v>
      </c>
      <c r="M1">
        <v>2015</v>
      </c>
      <c r="N1">
        <v>2016</v>
      </c>
      <c r="O1">
        <v>2017</v>
      </c>
      <c r="P1">
        <v>2018</v>
      </c>
      <c r="Q1">
        <v>2019</v>
      </c>
      <c r="R1">
        <v>2020</v>
      </c>
      <c r="S1">
        <v>2021</v>
      </c>
      <c r="T1">
        <v>2022</v>
      </c>
      <c r="U1">
        <v>2023</v>
      </c>
      <c r="V1">
        <v>2024</v>
      </c>
      <c r="W1">
        <v>2025</v>
      </c>
      <c r="X1">
        <v>2026</v>
      </c>
      <c r="Y1">
        <v>2027</v>
      </c>
      <c r="Z1">
        <v>2028</v>
      </c>
      <c r="AA1">
        <v>2029</v>
      </c>
      <c r="AB1">
        <v>2030</v>
      </c>
      <c r="AC1">
        <v>2031</v>
      </c>
      <c r="AD1">
        <v>2032</v>
      </c>
      <c r="AE1">
        <v>2033</v>
      </c>
      <c r="AF1">
        <v>2034</v>
      </c>
      <c r="AG1">
        <v>2035</v>
      </c>
      <c r="AH1">
        <v>2036</v>
      </c>
      <c r="AI1">
        <v>2037</v>
      </c>
      <c r="AJ1">
        <v>2038</v>
      </c>
      <c r="AK1">
        <v>2039</v>
      </c>
      <c r="AL1">
        <v>2040</v>
      </c>
      <c r="AM1">
        <v>2041</v>
      </c>
      <c r="AN1">
        <v>2042</v>
      </c>
      <c r="AO1">
        <v>2043</v>
      </c>
      <c r="AP1">
        <v>2044</v>
      </c>
      <c r="AQ1">
        <v>2045</v>
      </c>
      <c r="AR1">
        <v>2046</v>
      </c>
      <c r="AS1">
        <v>2047</v>
      </c>
      <c r="AT1">
        <v>2048</v>
      </c>
      <c r="AU1">
        <v>2049</v>
      </c>
      <c r="AV1">
        <v>2050</v>
      </c>
      <c r="AW1">
        <v>2051</v>
      </c>
      <c r="AX1">
        <v>2052</v>
      </c>
      <c r="AY1">
        <v>2053</v>
      </c>
      <c r="AZ1">
        <v>2054</v>
      </c>
      <c r="BA1">
        <v>2055</v>
      </c>
      <c r="BB1">
        <v>2056</v>
      </c>
      <c r="BC1">
        <v>2057</v>
      </c>
      <c r="BD1">
        <v>2058</v>
      </c>
      <c r="BE1">
        <v>2059</v>
      </c>
      <c r="BF1">
        <v>2060</v>
      </c>
    </row>
    <row r="2" spans="1:58" x14ac:dyDescent="0.3">
      <c r="A2" t="s">
        <v>15</v>
      </c>
      <c r="B2" t="s">
        <v>80</v>
      </c>
      <c r="C2" s="41">
        <v>0.83615084525357597</v>
      </c>
      <c r="D2" s="41">
        <v>0.84322298563397902</v>
      </c>
      <c r="E2" s="41">
        <v>0.844868735083532</v>
      </c>
      <c r="F2" s="41">
        <v>0.84923771880293597</v>
      </c>
      <c r="G2" s="41">
        <v>0.85</v>
      </c>
      <c r="H2" s="41">
        <v>0.85932721712538196</v>
      </c>
      <c r="I2" s="41">
        <v>0.86215415019762798</v>
      </c>
      <c r="J2" s="41">
        <v>0.86284889316650604</v>
      </c>
      <c r="K2" s="41">
        <v>0.86399999999999999</v>
      </c>
      <c r="L2" s="41">
        <v>0.86503915246430196</v>
      </c>
      <c r="M2" s="41">
        <v>0.86700182815356497</v>
      </c>
      <c r="N2" s="41">
        <v>0.86742596810933903</v>
      </c>
      <c r="O2" s="41">
        <v>0.86918869644484997</v>
      </c>
      <c r="P2" s="41">
        <v>0.87089416058394198</v>
      </c>
      <c r="Q2" s="41">
        <v>0.87351598173515999</v>
      </c>
      <c r="R2" s="41">
        <v>0.87528551850159897</v>
      </c>
      <c r="S2" s="41">
        <v>0.87482868889904097</v>
      </c>
      <c r="T2" s="41">
        <v>0.88105473576383697</v>
      </c>
      <c r="U2" s="41">
        <v>0.88732509262904102</v>
      </c>
      <c r="V2" s="41">
        <v>0.89364007484341101</v>
      </c>
      <c r="W2" s="41">
        <v>0.9</v>
      </c>
      <c r="X2" s="41">
        <v>0.90099503490418298</v>
      </c>
      <c r="Y2" s="41">
        <v>0.90199116991332295</v>
      </c>
      <c r="Z2" s="41">
        <v>0.90298840624368804</v>
      </c>
      <c r="AA2" s="41">
        <v>0.90398674511289401</v>
      </c>
      <c r="AB2" s="41">
        <v>0.90498618773990103</v>
      </c>
      <c r="AC2" s="41">
        <v>0.90598673534501795</v>
      </c>
      <c r="AD2" s="41">
        <v>0.90698838914990099</v>
      </c>
      <c r="AE2" s="41">
        <v>0.90799115037755995</v>
      </c>
      <c r="AF2" s="41">
        <v>0.90899502025235501</v>
      </c>
      <c r="AG2" s="41">
        <v>0.91</v>
      </c>
      <c r="AH2" s="41">
        <v>0.91454999999999997</v>
      </c>
      <c r="AI2" s="41">
        <v>0.91912274999999999</v>
      </c>
      <c r="AJ2" s="41">
        <v>0.92371836375000005</v>
      </c>
      <c r="AK2" s="41">
        <v>0.92833695556874996</v>
      </c>
      <c r="AL2" s="41">
        <v>0.93297864034659295</v>
      </c>
      <c r="AM2" s="41">
        <v>0.93649926266046701</v>
      </c>
      <c r="AN2" s="41">
        <v>0.940033170146091</v>
      </c>
      <c r="AO2" s="41">
        <v>0.94358041293545203</v>
      </c>
      <c r="AP2" s="41">
        <v>0.947141041349711</v>
      </c>
      <c r="AQ2" s="41">
        <v>0.95071510589991504</v>
      </c>
      <c r="AR2" s="41">
        <v>0.95430265728772001</v>
      </c>
      <c r="AS2" s="41">
        <v>0.95790374640610298</v>
      </c>
      <c r="AT2" s="41">
        <v>0.96151842434008805</v>
      </c>
      <c r="AU2" s="41">
        <v>0.96514674236747</v>
      </c>
      <c r="AV2" s="41">
        <v>0.96878875195954295</v>
      </c>
      <c r="AW2" s="41">
        <v>0.97</v>
      </c>
      <c r="AX2" s="41">
        <v>0.97</v>
      </c>
      <c r="AY2" s="41">
        <v>0.97</v>
      </c>
      <c r="AZ2" s="41">
        <v>0.97</v>
      </c>
      <c r="BA2" s="41">
        <v>0.97</v>
      </c>
      <c r="BB2" s="41">
        <v>0.97</v>
      </c>
      <c r="BC2" s="41">
        <v>0.97</v>
      </c>
      <c r="BD2" s="41">
        <v>0.97</v>
      </c>
      <c r="BE2" s="41">
        <v>0.97</v>
      </c>
      <c r="BF2" s="41">
        <v>0.97</v>
      </c>
    </row>
    <row r="3" spans="1:58" x14ac:dyDescent="0.3">
      <c r="A3" t="s">
        <v>16</v>
      </c>
      <c r="B3" t="s">
        <v>80</v>
      </c>
      <c r="C3" s="41">
        <v>0.75071907957813999</v>
      </c>
      <c r="D3" s="41">
        <v>0.75720930232558104</v>
      </c>
      <c r="E3" s="41">
        <v>0.76322869955156902</v>
      </c>
      <c r="F3" s="41">
        <v>0.77210884353741505</v>
      </c>
      <c r="G3" s="41">
        <v>0.78013029315960902</v>
      </c>
      <c r="H3" s="41">
        <v>0.79599692070823702</v>
      </c>
      <c r="I3" s="41">
        <v>0.80462341536167004</v>
      </c>
      <c r="J3" s="41">
        <v>0.81567489114658898</v>
      </c>
      <c r="K3" s="41">
        <v>0.82269503546099298</v>
      </c>
      <c r="L3" s="41">
        <v>0.82575227431770504</v>
      </c>
      <c r="M3" s="41">
        <v>0.82904794996525399</v>
      </c>
      <c r="N3" s="41">
        <v>0.83298683298683296</v>
      </c>
      <c r="O3" s="41">
        <v>0.83546099290780096</v>
      </c>
      <c r="P3" s="41">
        <v>0.83947939262472904</v>
      </c>
      <c r="Q3" s="41">
        <v>0.84332129963898905</v>
      </c>
      <c r="R3" s="41">
        <v>0.84715212689257402</v>
      </c>
      <c r="S3" s="41">
        <v>0.84850691915513499</v>
      </c>
      <c r="T3" s="41">
        <v>0.85136570913229004</v>
      </c>
      <c r="U3" s="41">
        <v>0.85423413094620404</v>
      </c>
      <c r="V3" s="41">
        <v>0.85711221704846496</v>
      </c>
      <c r="W3" s="41">
        <v>0.86</v>
      </c>
      <c r="X3" s="41">
        <v>0.86295392178701802</v>
      </c>
      <c r="Y3" s="41">
        <v>0.86591798968325095</v>
      </c>
      <c r="Z3" s="41">
        <v>0.86889223853847897</v>
      </c>
      <c r="AA3" s="41">
        <v>0.87187670332218903</v>
      </c>
      <c r="AB3" s="41">
        <v>0.87487141912397604</v>
      </c>
      <c r="AC3" s="41">
        <v>0.87787642115396503</v>
      </c>
      <c r="AD3" s="41">
        <v>0.88089174474321597</v>
      </c>
      <c r="AE3" s="41">
        <v>0.88391742534414897</v>
      </c>
      <c r="AF3" s="41">
        <v>0.88695349853094996</v>
      </c>
      <c r="AG3" s="41">
        <v>0.89</v>
      </c>
      <c r="AH3" s="41">
        <v>0.89444999999999997</v>
      </c>
      <c r="AI3" s="41">
        <v>0.89892225000000003</v>
      </c>
      <c r="AJ3" s="41">
        <v>0.90341686124999998</v>
      </c>
      <c r="AK3" s="41">
        <v>0.90793394555624996</v>
      </c>
      <c r="AL3" s="41">
        <v>0.91247361528403104</v>
      </c>
      <c r="AM3" s="41">
        <v>0.91591686128331395</v>
      </c>
      <c r="AN3" s="41">
        <v>0.91937310047255005</v>
      </c>
      <c r="AO3" s="41">
        <v>0.92284238188192602</v>
      </c>
      <c r="AP3" s="41">
        <v>0.92632475472664</v>
      </c>
      <c r="AQ3" s="41">
        <v>0.92982026840761001</v>
      </c>
      <c r="AR3" s="41">
        <v>0.93332897251216596</v>
      </c>
      <c r="AS3" s="41">
        <v>0.93685091681475996</v>
      </c>
      <c r="AT3" s="41">
        <v>0.940386151277669</v>
      </c>
      <c r="AU3" s="41">
        <v>0.94393472605170203</v>
      </c>
      <c r="AV3" s="41">
        <v>0.94749669147691595</v>
      </c>
      <c r="AW3" s="41">
        <v>0.95107209808332605</v>
      </c>
      <c r="AX3" s="41">
        <v>0.95466099659162396</v>
      </c>
      <c r="AY3" s="41">
        <v>0.95826343791390001</v>
      </c>
      <c r="AZ3" s="41">
        <v>0.96187947315435895</v>
      </c>
      <c r="BA3" s="41">
        <v>0.96550915361005096</v>
      </c>
      <c r="BB3" s="41">
        <v>0.96915253077159602</v>
      </c>
      <c r="BC3" s="41">
        <v>0.97</v>
      </c>
      <c r="BD3" s="41">
        <v>0.97</v>
      </c>
      <c r="BE3" s="41">
        <v>0.97</v>
      </c>
      <c r="BF3" s="41">
        <v>0.97</v>
      </c>
    </row>
    <row r="4" spans="1:58" x14ac:dyDescent="0.3">
      <c r="A4" t="s">
        <v>17</v>
      </c>
      <c r="B4" t="s">
        <v>80</v>
      </c>
      <c r="C4" s="41">
        <v>0.37687928769522699</v>
      </c>
      <c r="D4" s="41">
        <v>0.38764859379530298</v>
      </c>
      <c r="E4" s="41">
        <v>0.40256373325651701</v>
      </c>
      <c r="F4" s="41">
        <v>0.41894405494348302</v>
      </c>
      <c r="G4" s="41">
        <v>0.43744668751777099</v>
      </c>
      <c r="H4" s="41">
        <v>0.44495412844036702</v>
      </c>
      <c r="I4" s="41">
        <v>0.45589048672566401</v>
      </c>
      <c r="J4" s="41">
        <v>0.46598733131368802</v>
      </c>
      <c r="K4" s="41">
        <v>0.48024149286498402</v>
      </c>
      <c r="L4" s="41">
        <v>0.49365014338385899</v>
      </c>
      <c r="M4" s="41">
        <v>0.51667801225323395</v>
      </c>
      <c r="N4" s="41">
        <v>0.53871186440677998</v>
      </c>
      <c r="O4" s="41">
        <v>0.55743015251720895</v>
      </c>
      <c r="P4" s="41">
        <v>0.573256127120926</v>
      </c>
      <c r="Q4" s="41">
        <v>0.58775345776822896</v>
      </c>
      <c r="R4" s="41">
        <v>0.60075026795284003</v>
      </c>
      <c r="S4" s="41">
        <v>0.61143931256713202</v>
      </c>
      <c r="T4" s="41">
        <v>0.62085953871722499</v>
      </c>
      <c r="U4" s="41">
        <v>0.63042489891234099</v>
      </c>
      <c r="V4" s="41">
        <v>0.64013762918064898</v>
      </c>
      <c r="W4" s="41">
        <v>0.65</v>
      </c>
      <c r="X4" s="41">
        <v>0.65483491133600102</v>
      </c>
      <c r="Y4" s="41">
        <v>0.65970578631450605</v>
      </c>
      <c r="Z4" s="41">
        <v>0.66461289244477895</v>
      </c>
      <c r="AA4" s="41">
        <v>0.66955649922590799</v>
      </c>
      <c r="AB4" s="41">
        <v>0.67453687816160202</v>
      </c>
      <c r="AC4" s="41">
        <v>0.67955430277510098</v>
      </c>
      <c r="AD4" s="41">
        <v>0.68460904862420202</v>
      </c>
      <c r="AE4" s="41">
        <v>0.68970139331639002</v>
      </c>
      <c r="AF4" s="41">
        <v>0.69483161652408498</v>
      </c>
      <c r="AG4" s="41">
        <v>0.7</v>
      </c>
      <c r="AH4" s="41">
        <v>0.70350000000000001</v>
      </c>
      <c r="AI4" s="41">
        <v>0.70701749999999997</v>
      </c>
      <c r="AJ4" s="41">
        <v>0.71055258750000005</v>
      </c>
      <c r="AK4" s="41">
        <v>0.71410535043750001</v>
      </c>
      <c r="AL4" s="41">
        <v>0.71767587718968695</v>
      </c>
      <c r="AM4" s="41">
        <v>0.72038404820035895</v>
      </c>
      <c r="AN4" s="41">
        <v>0.72310243857391598</v>
      </c>
      <c r="AO4" s="41">
        <v>0.72583108687342501</v>
      </c>
      <c r="AP4" s="41">
        <v>0.72857003180747004</v>
      </c>
      <c r="AQ4" s="41">
        <v>0.73131931223070401</v>
      </c>
      <c r="AR4" s="41">
        <v>0.73407896714440002</v>
      </c>
      <c r="AS4" s="41">
        <v>0.736849035697002</v>
      </c>
      <c r="AT4" s="41">
        <v>0.73962955718468304</v>
      </c>
      <c r="AU4" s="41">
        <v>0.74242057105189996</v>
      </c>
      <c r="AV4" s="41">
        <v>0.74522211689195605</v>
      </c>
      <c r="AW4" s="41">
        <v>0.74803423444755901</v>
      </c>
      <c r="AX4" s="41">
        <v>0.75085696361138998</v>
      </c>
      <c r="AY4" s="41">
        <v>0.75369034442666305</v>
      </c>
      <c r="AZ4" s="41">
        <v>0.75653441708769797</v>
      </c>
      <c r="BA4" s="41">
        <v>0.75938922194048897</v>
      </c>
      <c r="BB4" s="41">
        <v>0.76225479948327801</v>
      </c>
      <c r="BC4" s="41">
        <v>0.76513119036712596</v>
      </c>
      <c r="BD4" s="41">
        <v>0.76801843539649295</v>
      </c>
      <c r="BE4" s="41">
        <v>0.77091657552981796</v>
      </c>
      <c r="BF4" s="41">
        <v>0.773825651880094</v>
      </c>
    </row>
    <row r="5" spans="1:58" x14ac:dyDescent="0.3">
      <c r="A5" t="s">
        <v>18</v>
      </c>
      <c r="B5" t="s">
        <v>80</v>
      </c>
      <c r="C5" s="41">
        <v>0.42116244411326398</v>
      </c>
      <c r="D5" s="41">
        <v>0.42992592592592599</v>
      </c>
      <c r="E5" s="41">
        <v>0.44031830238726799</v>
      </c>
      <c r="F5" s="41">
        <v>0.45118733509234799</v>
      </c>
      <c r="G5" s="41">
        <v>0.459877443828421</v>
      </c>
      <c r="H5" s="41">
        <v>0.48041410184666999</v>
      </c>
      <c r="I5" s="41">
        <v>0.49803481190342502</v>
      </c>
      <c r="J5" s="41">
        <v>0.51324689966178105</v>
      </c>
      <c r="K5" s="41">
        <v>0.52871287128712896</v>
      </c>
      <c r="L5" s="41">
        <v>0.54308390022675701</v>
      </c>
      <c r="M5" s="41">
        <v>0.55868144359192995</v>
      </c>
      <c r="N5" s="41">
        <v>0.57256687535572004</v>
      </c>
      <c r="O5" s="41">
        <v>0.58603988603988599</v>
      </c>
      <c r="P5" s="41">
        <v>0.59851513420902303</v>
      </c>
      <c r="Q5" s="41">
        <v>0.61281098084072105</v>
      </c>
      <c r="R5" s="41">
        <v>0.625214899713467</v>
      </c>
      <c r="S5" s="41">
        <v>0.63419540229885096</v>
      </c>
      <c r="T5" s="41">
        <v>0.64534885683712595</v>
      </c>
      <c r="U5" s="41">
        <v>0.65669846471818305</v>
      </c>
      <c r="V5" s="41">
        <v>0.66824767564755805</v>
      </c>
      <c r="W5" s="41">
        <v>0.68</v>
      </c>
      <c r="X5" s="41">
        <v>0.68484187470464997</v>
      </c>
      <c r="Y5" s="41">
        <v>0.68971822551320605</v>
      </c>
      <c r="Z5" s="41">
        <v>0.69462929790945405</v>
      </c>
      <c r="AA5" s="41">
        <v>0.69957533912512504</v>
      </c>
      <c r="AB5" s="41">
        <v>0.70455659815234195</v>
      </c>
      <c r="AC5" s="41">
        <v>0.70957332575614795</v>
      </c>
      <c r="AD5" s="41">
        <v>0.71462577448713804</v>
      </c>
      <c r="AE5" s="41">
        <v>0.71971419869416797</v>
      </c>
      <c r="AF5" s="41">
        <v>0.72483885453716002</v>
      </c>
      <c r="AG5" s="41">
        <v>0.73</v>
      </c>
      <c r="AH5" s="41">
        <v>0.73365000000000002</v>
      </c>
      <c r="AI5" s="41">
        <v>0.73731824999999995</v>
      </c>
      <c r="AJ5" s="41">
        <v>0.74100484124999999</v>
      </c>
      <c r="AK5" s="41">
        <v>0.74470986545624995</v>
      </c>
      <c r="AL5" s="41">
        <v>0.74843341478353098</v>
      </c>
      <c r="AM5" s="41">
        <v>0.75125765026608904</v>
      </c>
      <c r="AN5" s="41">
        <v>0.75409254308422702</v>
      </c>
      <c r="AO5" s="41">
        <v>0.75693813345371397</v>
      </c>
      <c r="AP5" s="41">
        <v>0.75979446174207499</v>
      </c>
      <c r="AQ5" s="41">
        <v>0.762661568469163</v>
      </c>
      <c r="AR5" s="41">
        <v>0.76553949430773105</v>
      </c>
      <c r="AS5" s="41">
        <v>0.76842828008401698</v>
      </c>
      <c r="AT5" s="41">
        <v>0.77132796677831195</v>
      </c>
      <c r="AU5" s="41">
        <v>0.77423859552555296</v>
      </c>
      <c r="AV5" s="41">
        <v>0.77716020761589699</v>
      </c>
      <c r="AW5" s="41">
        <v>0.78009284449531202</v>
      </c>
      <c r="AX5" s="41">
        <v>0.78303654776616405</v>
      </c>
      <c r="AY5" s="41">
        <v>0.78599135918780505</v>
      </c>
      <c r="AZ5" s="41">
        <v>0.78895732067717095</v>
      </c>
      <c r="BA5" s="41">
        <v>0.79193447430936703</v>
      </c>
      <c r="BB5" s="41">
        <v>0.79492286231827503</v>
      </c>
      <c r="BC5" s="41">
        <v>0.79792252709714495</v>
      </c>
      <c r="BD5" s="41">
        <v>0.80093351119919998</v>
      </c>
      <c r="BE5" s="41">
        <v>0.80395585733823904</v>
      </c>
      <c r="BF5" s="41">
        <v>0.80698960838924105</v>
      </c>
    </row>
    <row r="6" spans="1:58" x14ac:dyDescent="0.3">
      <c r="A6" t="s">
        <v>19</v>
      </c>
      <c r="B6" t="s">
        <v>80</v>
      </c>
      <c r="C6" s="41">
        <v>0.47191011235955099</v>
      </c>
      <c r="D6" s="41">
        <v>0.48654244306418198</v>
      </c>
      <c r="E6" s="41">
        <v>0.50144092219020198</v>
      </c>
      <c r="F6" s="41">
        <v>0.517184942716858</v>
      </c>
      <c r="G6" s="41">
        <v>0.53417412530512598</v>
      </c>
      <c r="H6" s="41">
        <v>0.55501618122977303</v>
      </c>
      <c r="I6" s="41">
        <v>0.57044534412955505</v>
      </c>
      <c r="J6" s="41">
        <v>0.58400974025973995</v>
      </c>
      <c r="K6" s="41">
        <v>0.59837067209775996</v>
      </c>
      <c r="L6" s="41">
        <v>0.60963658636177998</v>
      </c>
      <c r="M6" s="41">
        <v>0.62090163934426201</v>
      </c>
      <c r="N6" s="41">
        <v>0.63382594417077198</v>
      </c>
      <c r="O6" s="41">
        <v>0.64611590628853299</v>
      </c>
      <c r="P6" s="41">
        <v>0.65524360033030504</v>
      </c>
      <c r="Q6" s="41">
        <v>0.66459627329192505</v>
      </c>
      <c r="R6" s="41">
        <v>0.674989596337911</v>
      </c>
      <c r="S6" s="41">
        <v>0.68208333333333304</v>
      </c>
      <c r="T6" s="41">
        <v>0.68405394359014604</v>
      </c>
      <c r="U6" s="41">
        <v>0.68603024714658201</v>
      </c>
      <c r="V6" s="41">
        <v>0.68801226045117903</v>
      </c>
      <c r="W6" s="41">
        <v>0.69</v>
      </c>
      <c r="X6" s="41">
        <v>0.69294287132627497</v>
      </c>
      <c r="Y6" s="41">
        <v>0.69589829408971304</v>
      </c>
      <c r="Z6" s="41">
        <v>0.69886632182258301</v>
      </c>
      <c r="AA6" s="41">
        <v>0.70184700828546798</v>
      </c>
      <c r="AB6" s="41">
        <v>0.70484040746824395</v>
      </c>
      <c r="AC6" s="41">
        <v>0.70784657359105296</v>
      </c>
      <c r="AD6" s="41">
        <v>0.71086556110528898</v>
      </c>
      <c r="AE6" s="41">
        <v>0.71389742469458295</v>
      </c>
      <c r="AF6" s="41">
        <v>0.71694221927579305</v>
      </c>
      <c r="AG6" s="41">
        <v>0.72</v>
      </c>
      <c r="AH6" s="41">
        <v>0.72360000000000002</v>
      </c>
      <c r="AI6" s="41">
        <v>0.72721800000000003</v>
      </c>
      <c r="AJ6" s="41">
        <v>0.73085409000000001</v>
      </c>
      <c r="AK6" s="41">
        <v>0.73450836045000001</v>
      </c>
      <c r="AL6" s="41">
        <v>0.73818090225224997</v>
      </c>
      <c r="AM6" s="41">
        <v>0.74096644957751201</v>
      </c>
      <c r="AN6" s="41">
        <v>0.74376250824745604</v>
      </c>
      <c r="AO6" s="41">
        <v>0.74656911792695102</v>
      </c>
      <c r="AP6" s="41">
        <v>0.74938631843054004</v>
      </c>
      <c r="AQ6" s="41">
        <v>0.75221414972301004</v>
      </c>
      <c r="AR6" s="41">
        <v>0.75505265191995397</v>
      </c>
      <c r="AS6" s="41">
        <v>0.75790186528834502</v>
      </c>
      <c r="AT6" s="41">
        <v>0.76076183024710198</v>
      </c>
      <c r="AU6" s="41">
        <v>0.76363258736766804</v>
      </c>
      <c r="AV6" s="41">
        <v>0.76651417737458305</v>
      </c>
      <c r="AW6" s="41">
        <v>0.76940664114606105</v>
      </c>
      <c r="AX6" s="41">
        <v>0.77231001971457203</v>
      </c>
      <c r="AY6" s="41">
        <v>0.77522435426742398</v>
      </c>
      <c r="AZ6" s="41">
        <v>0.77814968614734603</v>
      </c>
      <c r="BA6" s="41">
        <v>0.78108605685307397</v>
      </c>
      <c r="BB6" s="41">
        <v>0.78403350803994198</v>
      </c>
      <c r="BC6" s="41">
        <v>0.78699208152047195</v>
      </c>
      <c r="BD6" s="41">
        <v>0.789961819264964</v>
      </c>
      <c r="BE6" s="41">
        <v>0.79294276340209802</v>
      </c>
      <c r="BF6" s="41">
        <v>0.79593495621952504</v>
      </c>
    </row>
    <row r="7" spans="1:58" x14ac:dyDescent="0.3">
      <c r="A7" t="s">
        <v>20</v>
      </c>
      <c r="B7" t="s">
        <v>80</v>
      </c>
      <c r="C7" s="41">
        <v>0.58706467661691497</v>
      </c>
      <c r="D7" s="41">
        <v>0.58979161788808199</v>
      </c>
      <c r="E7" s="41">
        <v>0.59190321079571895</v>
      </c>
      <c r="F7" s="41">
        <v>0.60046349942062605</v>
      </c>
      <c r="G7" s="41">
        <v>0.60354756968440404</v>
      </c>
      <c r="H7" s="41">
        <v>0.62102857142857104</v>
      </c>
      <c r="I7" s="41">
        <v>0.64055720484128797</v>
      </c>
      <c r="J7" s="41">
        <v>0.65645714285714296</v>
      </c>
      <c r="K7" s="41">
        <v>0.66460481099656399</v>
      </c>
      <c r="L7" s="41">
        <v>0.67049105094079897</v>
      </c>
      <c r="M7" s="41">
        <v>0.68049792531120301</v>
      </c>
      <c r="N7" s="41">
        <v>0.68869886757568799</v>
      </c>
      <c r="O7" s="41">
        <v>0.69480519480519498</v>
      </c>
      <c r="P7" s="41">
        <v>0.70263341878350005</v>
      </c>
      <c r="Q7" s="41">
        <v>0.71218143558569103</v>
      </c>
      <c r="R7" s="41">
        <v>0.72150411280846105</v>
      </c>
      <c r="S7" s="41">
        <v>0.728068101205959</v>
      </c>
      <c r="T7" s="41">
        <v>0.71835856710518897</v>
      </c>
      <c r="U7" s="41">
        <v>0.70877851958994298</v>
      </c>
      <c r="V7" s="41">
        <v>0.69932623182393305</v>
      </c>
      <c r="W7" s="41">
        <v>0.69</v>
      </c>
      <c r="X7" s="41">
        <v>0.69294287132627497</v>
      </c>
      <c r="Y7" s="41">
        <v>0.69589829408971304</v>
      </c>
      <c r="Z7" s="41">
        <v>0.69886632182258301</v>
      </c>
      <c r="AA7" s="41">
        <v>0.70184700828546798</v>
      </c>
      <c r="AB7" s="41">
        <v>0.70484040746824395</v>
      </c>
      <c r="AC7" s="41">
        <v>0.70784657359105296</v>
      </c>
      <c r="AD7" s="41">
        <v>0.71086556110528898</v>
      </c>
      <c r="AE7" s="41">
        <v>0.71389742469458295</v>
      </c>
      <c r="AF7" s="41">
        <v>0.71694221927579305</v>
      </c>
      <c r="AG7" s="41">
        <v>0.72</v>
      </c>
      <c r="AH7" s="41">
        <v>0.72360000000000002</v>
      </c>
      <c r="AI7" s="41">
        <v>0.72721800000000003</v>
      </c>
      <c r="AJ7" s="41">
        <v>0.73085409000000001</v>
      </c>
      <c r="AK7" s="41">
        <v>0.73450836045000001</v>
      </c>
      <c r="AL7" s="41">
        <v>0.73818090225224997</v>
      </c>
      <c r="AM7" s="41">
        <v>0.74096644957751201</v>
      </c>
      <c r="AN7" s="41">
        <v>0.74376250824745604</v>
      </c>
      <c r="AO7" s="41">
        <v>0.74656911792695102</v>
      </c>
      <c r="AP7" s="41">
        <v>0.74938631843054004</v>
      </c>
      <c r="AQ7" s="41">
        <v>0.75221414972301004</v>
      </c>
      <c r="AR7" s="41">
        <v>0.75505265191995397</v>
      </c>
      <c r="AS7" s="41">
        <v>0.75790186528834502</v>
      </c>
      <c r="AT7" s="41">
        <v>0.76076183024710198</v>
      </c>
      <c r="AU7" s="41">
        <v>0.76363258736766804</v>
      </c>
      <c r="AV7" s="41">
        <v>0.76651417737458305</v>
      </c>
      <c r="AW7" s="41">
        <v>0.76940664114606105</v>
      </c>
      <c r="AX7" s="41">
        <v>0.77231001971457203</v>
      </c>
      <c r="AY7" s="41">
        <v>0.77522435426742398</v>
      </c>
      <c r="AZ7" s="41">
        <v>0.77814968614734603</v>
      </c>
      <c r="BA7" s="41">
        <v>0.78108605685307397</v>
      </c>
      <c r="BB7" s="41">
        <v>0.78403350803994198</v>
      </c>
      <c r="BC7" s="41">
        <v>0.78699208152047195</v>
      </c>
      <c r="BD7" s="41">
        <v>0.789961819264964</v>
      </c>
      <c r="BE7" s="41">
        <v>0.79294276340209802</v>
      </c>
      <c r="BF7" s="41">
        <v>0.79593495621952504</v>
      </c>
    </row>
    <row r="8" spans="1:58" x14ac:dyDescent="0.3">
      <c r="A8" t="s">
        <v>21</v>
      </c>
      <c r="B8" t="s">
        <v>80</v>
      </c>
      <c r="C8" s="41">
        <v>0.52503681885125197</v>
      </c>
      <c r="D8" s="41">
        <v>0.52956298200514096</v>
      </c>
      <c r="E8" s="41">
        <v>0.53150183150183195</v>
      </c>
      <c r="F8" s="41">
        <v>0.53218727139722</v>
      </c>
      <c r="G8" s="41">
        <v>0.53321167883211695</v>
      </c>
      <c r="H8" s="41">
        <v>0.533309064433928</v>
      </c>
      <c r="I8" s="41">
        <v>0.53394495412844001</v>
      </c>
      <c r="J8" s="41">
        <v>0.54521868050407696</v>
      </c>
      <c r="K8" s="41">
        <v>0.55734632683658203</v>
      </c>
      <c r="L8" s="41">
        <v>0.56813020439061301</v>
      </c>
      <c r="M8" s="41">
        <v>0.57634902411021804</v>
      </c>
      <c r="N8" s="41">
        <v>0.58745617452278898</v>
      </c>
      <c r="O8" s="41">
        <v>0.59699129057798905</v>
      </c>
      <c r="P8" s="41">
        <v>0.60869565217391297</v>
      </c>
      <c r="Q8" s="41">
        <v>0.61642156862745101</v>
      </c>
      <c r="R8" s="41">
        <v>0.626511046269279</v>
      </c>
      <c r="S8" s="41">
        <v>0.63368421052631596</v>
      </c>
      <c r="T8" s="41">
        <v>0.637724355614118</v>
      </c>
      <c r="U8" s="41">
        <v>0.64179025922968402</v>
      </c>
      <c r="V8" s="41">
        <v>0.64588208560022398</v>
      </c>
      <c r="W8" s="41">
        <v>0.65</v>
      </c>
      <c r="X8" s="41">
        <v>0.65483491133600102</v>
      </c>
      <c r="Y8" s="41">
        <v>0.65970578631450605</v>
      </c>
      <c r="Z8" s="41">
        <v>0.66461289244477895</v>
      </c>
      <c r="AA8" s="41">
        <v>0.66955649922590799</v>
      </c>
      <c r="AB8" s="41">
        <v>0.67453687816160202</v>
      </c>
      <c r="AC8" s="41">
        <v>0.67955430277510098</v>
      </c>
      <c r="AD8" s="41">
        <v>0.68460904862420202</v>
      </c>
      <c r="AE8" s="41">
        <v>0.68970139331639002</v>
      </c>
      <c r="AF8" s="41">
        <v>0.69483161652408498</v>
      </c>
      <c r="AG8" s="41">
        <v>0.7</v>
      </c>
      <c r="AH8" s="41">
        <v>0.70350000000000001</v>
      </c>
      <c r="AI8" s="41">
        <v>0.70701749999999997</v>
      </c>
      <c r="AJ8" s="41">
        <v>0.71055258750000005</v>
      </c>
      <c r="AK8" s="41">
        <v>0.71410535043750001</v>
      </c>
      <c r="AL8" s="41">
        <v>0.71767587718968695</v>
      </c>
      <c r="AM8" s="41">
        <v>0.72038404820035895</v>
      </c>
      <c r="AN8" s="41">
        <v>0.72310243857391598</v>
      </c>
      <c r="AO8" s="41">
        <v>0.72583108687342501</v>
      </c>
      <c r="AP8" s="41">
        <v>0.72857003180747004</v>
      </c>
      <c r="AQ8" s="41">
        <v>0.73131931223070401</v>
      </c>
      <c r="AR8" s="41">
        <v>0.73407896714440002</v>
      </c>
      <c r="AS8" s="41">
        <v>0.736849035697002</v>
      </c>
      <c r="AT8" s="41">
        <v>0.73962955718468304</v>
      </c>
      <c r="AU8" s="41">
        <v>0.74242057105189996</v>
      </c>
      <c r="AV8" s="41">
        <v>0.74522211689195605</v>
      </c>
      <c r="AW8" s="41">
        <v>0.74803423444755901</v>
      </c>
      <c r="AX8" s="41">
        <v>0.75085696361138998</v>
      </c>
      <c r="AY8" s="41">
        <v>0.75369034442666305</v>
      </c>
      <c r="AZ8" s="41">
        <v>0.75653441708769797</v>
      </c>
      <c r="BA8" s="41">
        <v>0.75938922194048897</v>
      </c>
      <c r="BB8" s="41">
        <v>0.76225479948327801</v>
      </c>
      <c r="BC8" s="41">
        <v>0.76513119036712596</v>
      </c>
      <c r="BD8" s="41">
        <v>0.76801843539649295</v>
      </c>
      <c r="BE8" s="41">
        <v>0.77091657552981796</v>
      </c>
      <c r="BF8" s="41">
        <v>0.773825651880094</v>
      </c>
    </row>
    <row r="9" spans="1:58" x14ac:dyDescent="0.3">
      <c r="A9" t="s">
        <v>22</v>
      </c>
      <c r="B9" t="s">
        <v>80</v>
      </c>
      <c r="C9" s="41">
        <v>0.53089005235602105</v>
      </c>
      <c r="D9" s="41">
        <v>0.53492021972273096</v>
      </c>
      <c r="E9" s="41">
        <v>0.53896443514644399</v>
      </c>
      <c r="F9" s="41">
        <v>0.55398692810457495</v>
      </c>
      <c r="G9" s="41">
        <v>0.55488761108206996</v>
      </c>
      <c r="H9" s="41">
        <v>0.55674406470127802</v>
      </c>
      <c r="I9" s="41">
        <v>0.56478053939714401</v>
      </c>
      <c r="J9" s="41">
        <v>0.56874328678840003</v>
      </c>
      <c r="K9" s="41">
        <v>0.58046917621385696</v>
      </c>
      <c r="L9" s="41">
        <v>0.59229490022172904</v>
      </c>
      <c r="M9" s="41">
        <v>0.60470388211958104</v>
      </c>
      <c r="N9" s="41">
        <v>0.61103089806526101</v>
      </c>
      <c r="O9" s="41">
        <v>0.61900558987937604</v>
      </c>
      <c r="P9" s="41">
        <v>0.63450556056507401</v>
      </c>
      <c r="Q9" s="41">
        <v>0.64608294930875598</v>
      </c>
      <c r="R9" s="41">
        <v>0.65594449700409996</v>
      </c>
      <c r="S9" s="41">
        <v>0.65695999999999999</v>
      </c>
      <c r="T9" s="41">
        <v>0.65521304421605597</v>
      </c>
      <c r="U9" s="41">
        <v>0.65347073385118004</v>
      </c>
      <c r="V9" s="41">
        <v>0.65173305655250202</v>
      </c>
      <c r="W9" s="41">
        <v>0.65</v>
      </c>
      <c r="X9" s="41">
        <v>0.65483491133600102</v>
      </c>
      <c r="Y9" s="41">
        <v>0.65970578631450605</v>
      </c>
      <c r="Z9" s="41">
        <v>0.66461289244477895</v>
      </c>
      <c r="AA9" s="41">
        <v>0.66955649922590799</v>
      </c>
      <c r="AB9" s="41">
        <v>0.67453687816160202</v>
      </c>
      <c r="AC9" s="41">
        <v>0.67955430277510098</v>
      </c>
      <c r="AD9" s="41">
        <v>0.68460904862420202</v>
      </c>
      <c r="AE9" s="41">
        <v>0.68970139331639002</v>
      </c>
      <c r="AF9" s="41">
        <v>0.69483161652408498</v>
      </c>
      <c r="AG9" s="41">
        <v>0.7</v>
      </c>
      <c r="AH9" s="41">
        <v>0.70350000000000001</v>
      </c>
      <c r="AI9" s="41">
        <v>0.70701749999999997</v>
      </c>
      <c r="AJ9" s="41">
        <v>0.71055258750000005</v>
      </c>
      <c r="AK9" s="41">
        <v>0.71410535043750001</v>
      </c>
      <c r="AL9" s="41">
        <v>0.71767587718968695</v>
      </c>
      <c r="AM9" s="41">
        <v>0.72038404820035895</v>
      </c>
      <c r="AN9" s="41">
        <v>0.72310243857391598</v>
      </c>
      <c r="AO9" s="41">
        <v>0.72583108687342501</v>
      </c>
      <c r="AP9" s="41">
        <v>0.72857003180747004</v>
      </c>
      <c r="AQ9" s="41">
        <v>0.73131931223070401</v>
      </c>
      <c r="AR9" s="41">
        <v>0.73407896714440002</v>
      </c>
      <c r="AS9" s="41">
        <v>0.736849035697002</v>
      </c>
      <c r="AT9" s="41">
        <v>0.73962955718468304</v>
      </c>
      <c r="AU9" s="41">
        <v>0.74242057105189996</v>
      </c>
      <c r="AV9" s="41">
        <v>0.74522211689195605</v>
      </c>
      <c r="AW9" s="41">
        <v>0.74803423444755901</v>
      </c>
      <c r="AX9" s="41">
        <v>0.75085696361138998</v>
      </c>
      <c r="AY9" s="41">
        <v>0.75369034442666305</v>
      </c>
      <c r="AZ9" s="41">
        <v>0.75653441708769797</v>
      </c>
      <c r="BA9" s="41">
        <v>0.75938922194048897</v>
      </c>
      <c r="BB9" s="41">
        <v>0.76225479948327801</v>
      </c>
      <c r="BC9" s="41">
        <v>0.76513119036712596</v>
      </c>
      <c r="BD9" s="41">
        <v>0.76801843539649295</v>
      </c>
      <c r="BE9" s="41">
        <v>0.77091657552981796</v>
      </c>
      <c r="BF9" s="41">
        <v>0.773825651880094</v>
      </c>
    </row>
    <row r="10" spans="1:58" x14ac:dyDescent="0.3">
      <c r="A10" t="s">
        <v>23</v>
      </c>
      <c r="B10" t="s">
        <v>80</v>
      </c>
      <c r="C10" s="41">
        <v>0.89100529100529102</v>
      </c>
      <c r="D10" s="41">
        <v>0.88696537678207699</v>
      </c>
      <c r="E10" s="41">
        <v>0.88662790697674398</v>
      </c>
      <c r="F10" s="41">
        <v>0.88603456328818297</v>
      </c>
      <c r="G10" s="41">
        <v>0.88597285067873299</v>
      </c>
      <c r="H10" s="41">
        <v>0.89274858879722097</v>
      </c>
      <c r="I10" s="41">
        <v>0.89303904923599298</v>
      </c>
      <c r="J10" s="41">
        <v>0.89287203001250504</v>
      </c>
      <c r="K10" s="41">
        <v>0.89583333333333304</v>
      </c>
      <c r="L10" s="41">
        <v>0.89298743413052295</v>
      </c>
      <c r="M10" s="41">
        <v>0.88527257933279102</v>
      </c>
      <c r="N10" s="41">
        <v>0.89014997973246901</v>
      </c>
      <c r="O10" s="41">
        <v>0.89091646390916501</v>
      </c>
      <c r="P10" s="41">
        <v>0.89131313131313095</v>
      </c>
      <c r="Q10" s="41">
        <v>0.89238210399032603</v>
      </c>
      <c r="R10" s="41">
        <v>0.89308681672025703</v>
      </c>
      <c r="S10" s="41">
        <v>0.89312977099236601</v>
      </c>
      <c r="T10" s="41">
        <v>0.89484239586699998</v>
      </c>
      <c r="U10" s="41">
        <v>0.89655830479290599</v>
      </c>
      <c r="V10" s="41">
        <v>0.89827750406743201</v>
      </c>
      <c r="W10" s="41">
        <v>0.9</v>
      </c>
      <c r="X10" s="41">
        <v>0.90198027702370798</v>
      </c>
      <c r="Y10" s="41">
        <v>0.90396491126640599</v>
      </c>
      <c r="Z10" s="41">
        <v>0.90595391231531597</v>
      </c>
      <c r="AA10" s="41">
        <v>0.90794728977875605</v>
      </c>
      <c r="AB10" s="41">
        <v>0.90994505328618602</v>
      </c>
      <c r="AC10" s="41">
        <v>0.91194721248825195</v>
      </c>
      <c r="AD10" s="41">
        <v>0.913953777056835</v>
      </c>
      <c r="AE10" s="41">
        <v>0.91596475668509802</v>
      </c>
      <c r="AF10" s="41">
        <v>0.917980161087531</v>
      </c>
      <c r="AG10" s="41">
        <v>0.92</v>
      </c>
      <c r="AH10" s="41">
        <v>0.92459999999999998</v>
      </c>
      <c r="AI10" s="41">
        <v>0.92922300000000002</v>
      </c>
      <c r="AJ10" s="41">
        <v>0.93386911500000003</v>
      </c>
      <c r="AK10" s="41">
        <v>0.93853846057500001</v>
      </c>
      <c r="AL10" s="41">
        <v>0.94323115287787496</v>
      </c>
      <c r="AM10" s="41">
        <v>0.94679046334904304</v>
      </c>
      <c r="AN10" s="41">
        <v>0.95036320498286098</v>
      </c>
      <c r="AO10" s="41">
        <v>0.95394942846221498</v>
      </c>
      <c r="AP10" s="41">
        <v>0.95754918466124594</v>
      </c>
      <c r="AQ10" s="41">
        <v>0.96116252464606799</v>
      </c>
      <c r="AR10" s="41">
        <v>0.96478949967549699</v>
      </c>
      <c r="AS10" s="41">
        <v>0.96843016120177505</v>
      </c>
      <c r="AT10" s="41">
        <v>0.97</v>
      </c>
      <c r="AU10" s="41">
        <v>0.97</v>
      </c>
      <c r="AV10" s="41">
        <v>0.97</v>
      </c>
      <c r="AW10" s="41">
        <v>0.97</v>
      </c>
      <c r="AX10" s="41">
        <v>0.97</v>
      </c>
      <c r="AY10" s="41">
        <v>0.97</v>
      </c>
      <c r="AZ10" s="41">
        <v>0.97</v>
      </c>
      <c r="BA10" s="41">
        <v>0.97</v>
      </c>
      <c r="BB10" s="41">
        <v>0.97</v>
      </c>
      <c r="BC10" s="41">
        <v>0.97</v>
      </c>
      <c r="BD10" s="41">
        <v>0.97</v>
      </c>
      <c r="BE10" s="41">
        <v>0.97</v>
      </c>
      <c r="BF10" s="41">
        <v>0.97</v>
      </c>
    </row>
    <row r="11" spans="1:58" x14ac:dyDescent="0.3">
      <c r="A11" t="s">
        <v>24</v>
      </c>
      <c r="B11" t="s">
        <v>80</v>
      </c>
      <c r="C11" s="41">
        <v>0.50500790722192901</v>
      </c>
      <c r="D11" s="41">
        <v>0.51893939393939403</v>
      </c>
      <c r="E11" s="41">
        <v>0.53204713194354503</v>
      </c>
      <c r="F11" s="41">
        <v>0.54303014686936402</v>
      </c>
      <c r="G11" s="41">
        <v>0.55608194622279095</v>
      </c>
      <c r="H11" s="41">
        <v>0.60579489134578701</v>
      </c>
      <c r="I11" s="41">
        <v>0.62009223482487896</v>
      </c>
      <c r="J11" s="41">
        <v>0.63004926108374404</v>
      </c>
      <c r="K11" s="41">
        <v>0.6439208984375</v>
      </c>
      <c r="L11" s="41">
        <v>0.65704625045284404</v>
      </c>
      <c r="M11" s="41">
        <v>0.67492483463620001</v>
      </c>
      <c r="N11" s="41">
        <v>0.68929721990215997</v>
      </c>
      <c r="O11" s="41">
        <v>0.70176896592662996</v>
      </c>
      <c r="P11" s="41">
        <v>0.71193464361828096</v>
      </c>
      <c r="Q11" s="41">
        <v>0.72464281497225203</v>
      </c>
      <c r="R11" s="41">
        <v>0.73445794502772199</v>
      </c>
      <c r="S11" s="41">
        <v>0.73944738389182796</v>
      </c>
      <c r="T11" s="41">
        <v>0.74207153594848496</v>
      </c>
      <c r="U11" s="41">
        <v>0.74470500060015099</v>
      </c>
      <c r="V11" s="41">
        <v>0.74734781089537805</v>
      </c>
      <c r="W11" s="41">
        <v>0.75</v>
      </c>
      <c r="X11" s="41">
        <v>0.75485604231941705</v>
      </c>
      <c r="Y11" s="41">
        <v>0.75974352616817697</v>
      </c>
      <c r="Z11" s="41">
        <v>0.76466265512147802</v>
      </c>
      <c r="AA11" s="41">
        <v>0.76961363407260797</v>
      </c>
      <c r="AB11" s="41">
        <v>0.77459666924148296</v>
      </c>
      <c r="AC11" s="41">
        <v>0.77961196818323697</v>
      </c>
      <c r="AD11" s="41">
        <v>0.78465973979686598</v>
      </c>
      <c r="AE11" s="41">
        <v>0.78974019433392695</v>
      </c>
      <c r="AF11" s="41">
        <v>0.79485354340730097</v>
      </c>
      <c r="AG11" s="41">
        <v>0.8</v>
      </c>
      <c r="AH11" s="41">
        <v>0.80400000000000005</v>
      </c>
      <c r="AI11" s="41">
        <v>0.80801999999999996</v>
      </c>
      <c r="AJ11" s="41">
        <v>0.81206009999999995</v>
      </c>
      <c r="AK11" s="41">
        <v>0.81612040050000001</v>
      </c>
      <c r="AL11" s="41">
        <v>0.82020100250250005</v>
      </c>
      <c r="AM11" s="41">
        <v>0.82329605508612402</v>
      </c>
      <c r="AN11" s="41">
        <v>0.82640278694161795</v>
      </c>
      <c r="AO11" s="41">
        <v>0.82952124214105705</v>
      </c>
      <c r="AP11" s="41">
        <v>0.83265146492282205</v>
      </c>
      <c r="AQ11" s="41">
        <v>0.83579349969223304</v>
      </c>
      <c r="AR11" s="41">
        <v>0.83894739102217097</v>
      </c>
      <c r="AS11" s="41">
        <v>0.84211318365371701</v>
      </c>
      <c r="AT11" s="41">
        <v>0.84529092249678095</v>
      </c>
      <c r="AU11" s="41">
        <v>0.84848065263074302</v>
      </c>
      <c r="AV11" s="41">
        <v>0.85168241930509203</v>
      </c>
      <c r="AW11" s="41">
        <v>0.85489626794006801</v>
      </c>
      <c r="AX11" s="41">
        <v>0.85812224412730298</v>
      </c>
      <c r="AY11" s="41">
        <v>0.86136039363047201</v>
      </c>
      <c r="AZ11" s="41">
        <v>0.86461076238594003</v>
      </c>
      <c r="BA11" s="41">
        <v>0.86787339650341599</v>
      </c>
      <c r="BB11" s="41">
        <v>0.87114834226660298</v>
      </c>
      <c r="BC11" s="41">
        <v>0.87443564613385805</v>
      </c>
      <c r="BD11" s="41">
        <v>0.87773535473884901</v>
      </c>
      <c r="BE11" s="41">
        <v>0.88104751489122002</v>
      </c>
      <c r="BF11" s="41">
        <v>0.88437217357724995</v>
      </c>
    </row>
    <row r="12" spans="1:58" x14ac:dyDescent="0.3">
      <c r="A12" t="s">
        <v>25</v>
      </c>
      <c r="B12" t="s">
        <v>80</v>
      </c>
      <c r="C12" s="41">
        <v>0.56020837507513499</v>
      </c>
      <c r="D12" s="41">
        <v>0.56506309148264999</v>
      </c>
      <c r="E12" s="41">
        <v>0.57206595538312299</v>
      </c>
      <c r="F12" s="41">
        <v>0.575978511128166</v>
      </c>
      <c r="G12" s="41">
        <v>0.57903714935557205</v>
      </c>
      <c r="H12" s="41">
        <v>0.61611896456765203</v>
      </c>
      <c r="I12" s="41">
        <v>0.62298025134649904</v>
      </c>
      <c r="J12" s="41">
        <v>0.62902374670184702</v>
      </c>
      <c r="K12" s="41">
        <v>0.63934993084370695</v>
      </c>
      <c r="L12" s="41">
        <v>0.649575551782683</v>
      </c>
      <c r="M12" s="41">
        <v>0.66315789473684195</v>
      </c>
      <c r="N12" s="41">
        <v>0.67720685111989498</v>
      </c>
      <c r="O12" s="41">
        <v>0.68914100486223695</v>
      </c>
      <c r="P12" s="41">
        <v>0.70014347202295601</v>
      </c>
      <c r="Q12" s="41">
        <v>0.71576470588235297</v>
      </c>
      <c r="R12" s="41">
        <v>0.72170686456400701</v>
      </c>
      <c r="S12" s="41">
        <v>0.726605504587156</v>
      </c>
      <c r="T12" s="41">
        <v>0.73238481055669302</v>
      </c>
      <c r="U12" s="41">
        <v>0.73821008421747203</v>
      </c>
      <c r="V12" s="41">
        <v>0.74408169118928402</v>
      </c>
      <c r="W12" s="41">
        <v>0.75</v>
      </c>
      <c r="X12" s="41">
        <v>0.75485604231941705</v>
      </c>
      <c r="Y12" s="41">
        <v>0.75974352616817697</v>
      </c>
      <c r="Z12" s="41">
        <v>0.76466265512147802</v>
      </c>
      <c r="AA12" s="41">
        <v>0.76961363407260797</v>
      </c>
      <c r="AB12" s="41">
        <v>0.77459666924148296</v>
      </c>
      <c r="AC12" s="41">
        <v>0.77961196818323697</v>
      </c>
      <c r="AD12" s="41">
        <v>0.78465973979686598</v>
      </c>
      <c r="AE12" s="41">
        <v>0.78974019433392695</v>
      </c>
      <c r="AF12" s="41">
        <v>0.79485354340730097</v>
      </c>
      <c r="AG12" s="41">
        <v>0.8</v>
      </c>
      <c r="AH12" s="41">
        <v>0.80400000000000005</v>
      </c>
      <c r="AI12" s="41">
        <v>0.80801999999999996</v>
      </c>
      <c r="AJ12" s="41">
        <v>0.81206009999999995</v>
      </c>
      <c r="AK12" s="41">
        <v>0.81612040050000001</v>
      </c>
      <c r="AL12" s="41">
        <v>0.82020100250250005</v>
      </c>
      <c r="AM12" s="41">
        <v>0.82329605508612402</v>
      </c>
      <c r="AN12" s="41">
        <v>0.82640278694161795</v>
      </c>
      <c r="AO12" s="41">
        <v>0.82952124214105705</v>
      </c>
      <c r="AP12" s="41">
        <v>0.83265146492282205</v>
      </c>
      <c r="AQ12" s="41">
        <v>0.83579349969223304</v>
      </c>
      <c r="AR12" s="41">
        <v>0.83894739102217097</v>
      </c>
      <c r="AS12" s="41">
        <v>0.84211318365371701</v>
      </c>
      <c r="AT12" s="41">
        <v>0.84529092249678095</v>
      </c>
      <c r="AU12" s="41">
        <v>0.84848065263074302</v>
      </c>
      <c r="AV12" s="41">
        <v>0.85168241930509203</v>
      </c>
      <c r="AW12" s="41">
        <v>0.85489626794006801</v>
      </c>
      <c r="AX12" s="41">
        <v>0.85812224412730298</v>
      </c>
      <c r="AY12" s="41">
        <v>0.86136039363047201</v>
      </c>
      <c r="AZ12" s="41">
        <v>0.86461076238594003</v>
      </c>
      <c r="BA12" s="41">
        <v>0.86787339650341599</v>
      </c>
      <c r="BB12" s="41">
        <v>0.87114834226660298</v>
      </c>
      <c r="BC12" s="41">
        <v>0.87443564613385805</v>
      </c>
      <c r="BD12" s="41">
        <v>0.87773535473884901</v>
      </c>
      <c r="BE12" s="41">
        <v>0.88104751489122002</v>
      </c>
      <c r="BF12" s="41">
        <v>0.88437217357724995</v>
      </c>
    </row>
    <row r="13" spans="1:58" x14ac:dyDescent="0.3">
      <c r="A13" t="s">
        <v>26</v>
      </c>
      <c r="B13" t="s">
        <v>80</v>
      </c>
      <c r="C13" s="41">
        <v>0.35506535947712398</v>
      </c>
      <c r="D13" s="41">
        <v>0.37103109656301098</v>
      </c>
      <c r="E13" s="41">
        <v>0.38705459300424999</v>
      </c>
      <c r="F13" s="41">
        <v>0.40505297473512603</v>
      </c>
      <c r="G13" s="41">
        <v>0.42097537106507898</v>
      </c>
      <c r="H13" s="41">
        <v>0.43008225616921297</v>
      </c>
      <c r="I13" s="41">
        <v>0.447923643670462</v>
      </c>
      <c r="J13" s="41">
        <v>0.46303111408497799</v>
      </c>
      <c r="K13" s="41">
        <v>0.478623914495658</v>
      </c>
      <c r="L13" s="41">
        <v>0.49307987326996799</v>
      </c>
      <c r="M13" s="41">
        <v>0.509732157710863</v>
      </c>
      <c r="N13" s="41">
        <v>0.52627216973313395</v>
      </c>
      <c r="O13" s="41">
        <v>0.54284299157999005</v>
      </c>
      <c r="P13" s="41">
        <v>0.55645161290322598</v>
      </c>
      <c r="Q13" s="41">
        <v>0.57025607353906804</v>
      </c>
      <c r="R13" s="41">
        <v>0.58329238329238298</v>
      </c>
      <c r="S13" s="41">
        <v>0.59398004253230796</v>
      </c>
      <c r="T13" s="41">
        <v>0.60751531270647696</v>
      </c>
      <c r="U13" s="41">
        <v>0.62135901670934202</v>
      </c>
      <c r="V13" s="41">
        <v>0.63551818295078899</v>
      </c>
      <c r="W13" s="41">
        <v>0.65</v>
      </c>
      <c r="X13" s="41">
        <v>0.65758864747111101</v>
      </c>
      <c r="Y13" s="41">
        <v>0.66526589120443802</v>
      </c>
      <c r="Z13" s="41">
        <v>0.67303276554736902</v>
      </c>
      <c r="AA13" s="41">
        <v>0.68089031692313096</v>
      </c>
      <c r="AB13" s="41">
        <v>0.68883960397178101</v>
      </c>
      <c r="AC13" s="41">
        <v>0.69688169769283004</v>
      </c>
      <c r="AD13" s="41">
        <v>0.70501768158953704</v>
      </c>
      <c r="AE13" s="41">
        <v>0.71324865181489605</v>
      </c>
      <c r="AF13" s="41">
        <v>0.72157571731930803</v>
      </c>
      <c r="AG13" s="41">
        <v>0.73</v>
      </c>
      <c r="AH13" s="41">
        <v>0.73365000000000002</v>
      </c>
      <c r="AI13" s="41">
        <v>0.73731824999999995</v>
      </c>
      <c r="AJ13" s="41">
        <v>0.74100484124999999</v>
      </c>
      <c r="AK13" s="41">
        <v>0.74470986545624995</v>
      </c>
      <c r="AL13" s="41">
        <v>0.74843341478353098</v>
      </c>
      <c r="AM13" s="41">
        <v>0.75125765026608904</v>
      </c>
      <c r="AN13" s="41">
        <v>0.75409254308422702</v>
      </c>
      <c r="AO13" s="41">
        <v>0.75693813345371397</v>
      </c>
      <c r="AP13" s="41">
        <v>0.75979446174207499</v>
      </c>
      <c r="AQ13" s="41">
        <v>0.762661568469163</v>
      </c>
      <c r="AR13" s="41">
        <v>0.76553949430773105</v>
      </c>
      <c r="AS13" s="41">
        <v>0.76842828008401698</v>
      </c>
      <c r="AT13" s="41">
        <v>0.77132796677831195</v>
      </c>
      <c r="AU13" s="41">
        <v>0.77423859552555296</v>
      </c>
      <c r="AV13" s="41">
        <v>0.77716020761589699</v>
      </c>
      <c r="AW13" s="41">
        <v>0.78009284449531202</v>
      </c>
      <c r="AX13" s="41">
        <v>0.78303654776616405</v>
      </c>
      <c r="AY13" s="41">
        <v>0.78599135918780505</v>
      </c>
      <c r="AZ13" s="41">
        <v>0.78895732067717095</v>
      </c>
      <c r="BA13" s="41">
        <v>0.79193447430936703</v>
      </c>
      <c r="BB13" s="41">
        <v>0.79492286231827503</v>
      </c>
      <c r="BC13" s="41">
        <v>0.79792252709714495</v>
      </c>
      <c r="BD13" s="41">
        <v>0.80093351119919998</v>
      </c>
      <c r="BE13" s="41">
        <v>0.80395585733823904</v>
      </c>
      <c r="BF13" s="41">
        <v>0.80698960838924105</v>
      </c>
    </row>
    <row r="14" spans="1:58" x14ac:dyDescent="0.3">
      <c r="A14" t="s">
        <v>27</v>
      </c>
      <c r="B14" t="s">
        <v>80</v>
      </c>
      <c r="C14" s="41">
        <v>0.49395558054540301</v>
      </c>
      <c r="D14" s="41">
        <v>0.50404463040446301</v>
      </c>
      <c r="E14" s="41">
        <v>0.514119601328904</v>
      </c>
      <c r="F14" s="41">
        <v>0.53009068425391603</v>
      </c>
      <c r="G14" s="41">
        <v>0.55100927441352998</v>
      </c>
      <c r="H14" s="41">
        <v>0.57108042242079604</v>
      </c>
      <c r="I14" s="41">
        <v>0.58113107822410104</v>
      </c>
      <c r="J14" s="41">
        <v>0.59307472012496698</v>
      </c>
      <c r="K14" s="41">
        <v>0.60797940797940797</v>
      </c>
      <c r="L14" s="41">
        <v>0.62002534854245905</v>
      </c>
      <c r="M14" s="41">
        <v>0.63227911646586299</v>
      </c>
      <c r="N14" s="41">
        <v>0.64392430278884505</v>
      </c>
      <c r="O14" s="41">
        <v>0.65781057810578103</v>
      </c>
      <c r="P14" s="41">
        <v>0.669834307992203</v>
      </c>
      <c r="Q14" s="41">
        <v>0.67875271936185599</v>
      </c>
      <c r="R14" s="41">
        <v>0.68757510213890904</v>
      </c>
      <c r="S14" s="41">
        <v>0.69691903510867004</v>
      </c>
      <c r="T14" s="41">
        <v>0.70139595258418297</v>
      </c>
      <c r="U14" s="41">
        <v>0.70590162919680199</v>
      </c>
      <c r="V14" s="41">
        <v>0.71043624969149299</v>
      </c>
      <c r="W14" s="41">
        <v>0.71499999999999997</v>
      </c>
      <c r="X14" s="41">
        <v>0.72124845838073703</v>
      </c>
      <c r="Y14" s="41">
        <v>0.72755152268054502</v>
      </c>
      <c r="Z14" s="41">
        <v>0.73390967010615504</v>
      </c>
      <c r="AA14" s="41">
        <v>0.74032338203465697</v>
      </c>
      <c r="AB14" s="41">
        <v>0.74679314404994301</v>
      </c>
      <c r="AC14" s="41">
        <v>0.75331944597947598</v>
      </c>
      <c r="AD14" s="41">
        <v>0.75990278193136795</v>
      </c>
      <c r="AE14" s="41">
        <v>0.76654365033179295</v>
      </c>
      <c r="AF14" s="41">
        <v>0.77324255396272501</v>
      </c>
      <c r="AG14" s="41">
        <v>0.78</v>
      </c>
      <c r="AH14" s="41">
        <v>0.78390000000000004</v>
      </c>
      <c r="AI14" s="41">
        <v>0.78781950000000001</v>
      </c>
      <c r="AJ14" s="41">
        <v>0.79175859749999999</v>
      </c>
      <c r="AK14" s="41">
        <v>0.79571739048750001</v>
      </c>
      <c r="AL14" s="41">
        <v>0.79969597743993703</v>
      </c>
      <c r="AM14" s="41">
        <v>0.80271365370897096</v>
      </c>
      <c r="AN14" s="41">
        <v>0.805742717268078</v>
      </c>
      <c r="AO14" s="41">
        <v>0.80878321108753004</v>
      </c>
      <c r="AP14" s="41">
        <v>0.81183517829975205</v>
      </c>
      <c r="AQ14" s="41">
        <v>0.81489866219992702</v>
      </c>
      <c r="AR14" s="41">
        <v>0.81797370624661703</v>
      </c>
      <c r="AS14" s="41">
        <v>0.82106035406237399</v>
      </c>
      <c r="AT14" s="41">
        <v>0.82415864943436101</v>
      </c>
      <c r="AU14" s="41">
        <v>0.82726863631497405</v>
      </c>
      <c r="AV14" s="41">
        <v>0.83039035882246504</v>
      </c>
      <c r="AW14" s="41">
        <v>0.83352386124156597</v>
      </c>
      <c r="AX14" s="41">
        <v>0.83666918802412005</v>
      </c>
      <c r="AY14" s="41">
        <v>0.83982638378970997</v>
      </c>
      <c r="AZ14" s="41">
        <v>0.84299549332629198</v>
      </c>
      <c r="BA14" s="41">
        <v>0.84617656159083099</v>
      </c>
      <c r="BB14" s="41">
        <v>0.84936963370993801</v>
      </c>
      <c r="BC14" s="41">
        <v>0.85257475498051105</v>
      </c>
      <c r="BD14" s="41">
        <v>0.85579197087037795</v>
      </c>
      <c r="BE14" s="41">
        <v>0.85902132701893996</v>
      </c>
      <c r="BF14" s="41">
        <v>0.86226286923781903</v>
      </c>
    </row>
    <row r="15" spans="1:58" x14ac:dyDescent="0.3">
      <c r="A15" t="s">
        <v>28</v>
      </c>
      <c r="B15" t="s">
        <v>80</v>
      </c>
      <c r="C15" s="41">
        <v>0.36998376246810499</v>
      </c>
      <c r="D15" s="41">
        <v>0.38672505185526601</v>
      </c>
      <c r="E15" s="41">
        <v>0.39812271062271098</v>
      </c>
      <c r="F15" s="41">
        <v>0.41363636363636402</v>
      </c>
      <c r="G15" s="41">
        <v>0.43185920577617298</v>
      </c>
      <c r="H15" s="41">
        <v>0.44060959211116102</v>
      </c>
      <c r="I15" s="41">
        <v>0.45753240947697799</v>
      </c>
      <c r="J15" s="41">
        <v>0.47396648044692702</v>
      </c>
      <c r="K15" s="41">
        <v>0.49039320822162602</v>
      </c>
      <c r="L15" s="41">
        <v>0.50558035714285698</v>
      </c>
      <c r="M15" s="41">
        <v>0.52307692307692299</v>
      </c>
      <c r="N15" s="41">
        <v>0.53981316725978601</v>
      </c>
      <c r="O15" s="41">
        <v>0.55708268676568395</v>
      </c>
      <c r="P15" s="41">
        <v>0.57345446487923801</v>
      </c>
      <c r="Q15" s="41">
        <v>0.59078830823737805</v>
      </c>
      <c r="R15" s="41">
        <v>0.60433724275282097</v>
      </c>
      <c r="S15" s="41">
        <v>0.61456719061323895</v>
      </c>
      <c r="T15" s="41">
        <v>0.62082903793800903</v>
      </c>
      <c r="U15" s="41">
        <v>0.62715468745156699</v>
      </c>
      <c r="V15" s="41">
        <v>0.63354478923672197</v>
      </c>
      <c r="W15" s="41">
        <v>0.64</v>
      </c>
      <c r="X15" s="41">
        <v>0.648476530156603</v>
      </c>
      <c r="Y15" s="41">
        <v>0.65706532838116904</v>
      </c>
      <c r="Z15" s="41">
        <v>0.66576788161692102</v>
      </c>
      <c r="AA15" s="41">
        <v>0.67458569650102096</v>
      </c>
      <c r="AB15" s="41">
        <v>0.68352029962540295</v>
      </c>
      <c r="AC15" s="41">
        <v>0.69257323780106705</v>
      </c>
      <c r="AD15" s="41">
        <v>0.70174607832587499</v>
      </c>
      <c r="AE15" s="41">
        <v>0.71104040925588696</v>
      </c>
      <c r="AF15" s="41">
        <v>0.72045783968029498</v>
      </c>
      <c r="AG15" s="41">
        <v>0.73</v>
      </c>
      <c r="AH15" s="41">
        <v>0.73365000000000002</v>
      </c>
      <c r="AI15" s="41">
        <v>0.73731824999999995</v>
      </c>
      <c r="AJ15" s="41">
        <v>0.74100484124999999</v>
      </c>
      <c r="AK15" s="41">
        <v>0.74470986545624995</v>
      </c>
      <c r="AL15" s="41">
        <v>0.74843341478353098</v>
      </c>
      <c r="AM15" s="41">
        <v>0.75125765026608904</v>
      </c>
      <c r="AN15" s="41">
        <v>0.75409254308422702</v>
      </c>
      <c r="AO15" s="41">
        <v>0.75693813345371397</v>
      </c>
      <c r="AP15" s="41">
        <v>0.75979446174207499</v>
      </c>
      <c r="AQ15" s="41">
        <v>0.762661568469163</v>
      </c>
      <c r="AR15" s="41">
        <v>0.76553949430773105</v>
      </c>
      <c r="AS15" s="41">
        <v>0.76842828008401698</v>
      </c>
      <c r="AT15" s="41">
        <v>0.77132796677831195</v>
      </c>
      <c r="AU15" s="41">
        <v>0.77423859552555296</v>
      </c>
      <c r="AV15" s="41">
        <v>0.77716020761589699</v>
      </c>
      <c r="AW15" s="41">
        <v>0.78009284449531202</v>
      </c>
      <c r="AX15" s="41">
        <v>0.78303654776616405</v>
      </c>
      <c r="AY15" s="41">
        <v>0.78599135918780505</v>
      </c>
      <c r="AZ15" s="41">
        <v>0.78895732067717095</v>
      </c>
      <c r="BA15" s="41">
        <v>0.79193447430936703</v>
      </c>
      <c r="BB15" s="41">
        <v>0.79492286231827503</v>
      </c>
      <c r="BC15" s="41">
        <v>0.79792252709714495</v>
      </c>
      <c r="BD15" s="41">
        <v>0.80093351119919998</v>
      </c>
      <c r="BE15" s="41">
        <v>0.80395585733823904</v>
      </c>
      <c r="BF15" s="41">
        <v>0.80698960838924105</v>
      </c>
    </row>
    <row r="16" spans="1:58" x14ac:dyDescent="0.3">
      <c r="A16" t="s">
        <v>29</v>
      </c>
      <c r="B16" t="s">
        <v>80</v>
      </c>
      <c r="C16" s="41">
        <v>0.45004325259515598</v>
      </c>
      <c r="D16" s="41">
        <v>0.46095176710710101</v>
      </c>
      <c r="E16" s="41">
        <v>0.46749226006192002</v>
      </c>
      <c r="F16" s="41">
        <v>0.476053944993098</v>
      </c>
      <c r="G16" s="41">
        <v>0.48321013727560702</v>
      </c>
      <c r="H16" s="41">
        <v>0.49697538589904</v>
      </c>
      <c r="I16" s="41">
        <v>0.50863942058975697</v>
      </c>
      <c r="J16" s="41">
        <v>0.52029254223320998</v>
      </c>
      <c r="K16" s="41">
        <v>0.53457828852862699</v>
      </c>
      <c r="L16" s="41">
        <v>0.54771615008156604</v>
      </c>
      <c r="M16" s="41">
        <v>0.56973444151631902</v>
      </c>
      <c r="N16" s="41">
        <v>0.59129650055148897</v>
      </c>
      <c r="O16" s="41">
        <v>0.60789394996511503</v>
      </c>
      <c r="P16" s="41">
        <v>0.61456782772650598</v>
      </c>
      <c r="Q16" s="41">
        <v>0.61864239065901405</v>
      </c>
      <c r="R16" s="41">
        <v>0.63049680275455</v>
      </c>
      <c r="S16" s="41">
        <v>0.63942969518190795</v>
      </c>
      <c r="T16" s="41">
        <v>0.64933951005817603</v>
      </c>
      <c r="U16" s="41">
        <v>0.65940290621417297</v>
      </c>
      <c r="V16" s="41">
        <v>0.66962226383658796</v>
      </c>
      <c r="W16" s="41">
        <v>0.68</v>
      </c>
      <c r="X16" s="41">
        <v>0.68669541518003696</v>
      </c>
      <c r="Y16" s="41">
        <v>0.69345675474894697</v>
      </c>
      <c r="Z16" s="41">
        <v>0.700284667811366</v>
      </c>
      <c r="AA16" s="41">
        <v>0.70717980986314799</v>
      </c>
      <c r="AB16" s="41">
        <v>0.71414284285428498</v>
      </c>
      <c r="AC16" s="41">
        <v>0.72117443525246405</v>
      </c>
      <c r="AD16" s="41">
        <v>0.72827526210723503</v>
      </c>
      <c r="AE16" s="41">
        <v>0.73544600511481995</v>
      </c>
      <c r="AF16" s="41">
        <v>0.74268735268356101</v>
      </c>
      <c r="AG16" s="41">
        <v>0.75</v>
      </c>
      <c r="AH16" s="41">
        <v>0.75375000000000003</v>
      </c>
      <c r="AI16" s="41">
        <v>0.75751875000000002</v>
      </c>
      <c r="AJ16" s="41">
        <v>0.76130634374999995</v>
      </c>
      <c r="AK16" s="41">
        <v>0.76511287546874995</v>
      </c>
      <c r="AL16" s="41">
        <v>0.768938439846093</v>
      </c>
      <c r="AM16" s="41">
        <v>0.77184005164324199</v>
      </c>
      <c r="AN16" s="41">
        <v>0.77475261275776697</v>
      </c>
      <c r="AO16" s="41">
        <v>0.77767616450724097</v>
      </c>
      <c r="AP16" s="41">
        <v>0.78061074836514599</v>
      </c>
      <c r="AQ16" s="41">
        <v>0.78355640596146803</v>
      </c>
      <c r="AR16" s="41">
        <v>0.786513179083286</v>
      </c>
      <c r="AS16" s="41">
        <v>0.78948110967535901</v>
      </c>
      <c r="AT16" s="41">
        <v>0.79246023984073199</v>
      </c>
      <c r="AU16" s="41">
        <v>0.79545061184132104</v>
      </c>
      <c r="AV16" s="41">
        <v>0.79845226809852399</v>
      </c>
      <c r="AW16" s="41">
        <v>0.80146525119381395</v>
      </c>
      <c r="AX16" s="41">
        <v>0.80448960386934598</v>
      </c>
      <c r="AY16" s="41">
        <v>0.80752536902856697</v>
      </c>
      <c r="AZ16" s="41">
        <v>0.810572589736819</v>
      </c>
      <c r="BA16" s="41">
        <v>0.81363130922195304</v>
      </c>
      <c r="BB16" s="41">
        <v>0.81670157087494</v>
      </c>
      <c r="BC16" s="41">
        <v>0.81978341825049195</v>
      </c>
      <c r="BD16" s="41">
        <v>0.82287689506767203</v>
      </c>
      <c r="BE16" s="41">
        <v>0.82598204521051899</v>
      </c>
      <c r="BF16" s="41">
        <v>0.82909891272867198</v>
      </c>
    </row>
    <row r="17" spans="1:58" x14ac:dyDescent="0.3">
      <c r="A17" t="s">
        <v>30</v>
      </c>
      <c r="B17" t="s">
        <v>80</v>
      </c>
      <c r="C17" s="41">
        <v>0.306503198294243</v>
      </c>
      <c r="D17" s="41">
        <v>0.32474446337308299</v>
      </c>
      <c r="E17" s="41">
        <v>0.34337606837606799</v>
      </c>
      <c r="F17" s="41">
        <v>0.36027150281047798</v>
      </c>
      <c r="G17" s="41">
        <v>0.37704226836723898</v>
      </c>
      <c r="H17" s="41">
        <v>0.38500797448165902</v>
      </c>
      <c r="I17" s="41">
        <v>0.40471408941972298</v>
      </c>
      <c r="J17" s="41">
        <v>0.41984892992026901</v>
      </c>
      <c r="K17" s="41">
        <v>0.43601796719941499</v>
      </c>
      <c r="L17" s="41">
        <v>0.450492483151892</v>
      </c>
      <c r="M17" s="41">
        <v>0.470157715699412</v>
      </c>
      <c r="N17" s="41">
        <v>0.48782982204949898</v>
      </c>
      <c r="O17" s="41">
        <v>0.50564655610947196</v>
      </c>
      <c r="P17" s="41">
        <v>0.52240470397404704</v>
      </c>
      <c r="Q17" s="41">
        <v>0.54014745985253998</v>
      </c>
      <c r="R17" s="41">
        <v>0.55427019414545797</v>
      </c>
      <c r="S17" s="41">
        <v>0.56450470504907402</v>
      </c>
      <c r="T17" s="41">
        <v>0.58021080458366803</v>
      </c>
      <c r="U17" s="41">
        <v>0.59635389172949704</v>
      </c>
      <c r="V17" s="41">
        <v>0.61294612470394405</v>
      </c>
      <c r="W17" s="41">
        <v>0.63</v>
      </c>
      <c r="X17" s="41">
        <v>0.638468895065189</v>
      </c>
      <c r="Y17" s="41">
        <v>0.64705163486629202</v>
      </c>
      <c r="Z17" s="41">
        <v>0.65574974978286604</v>
      </c>
      <c r="AA17" s="41">
        <v>0.66456479076689001</v>
      </c>
      <c r="AB17" s="41">
        <v>0.67349832961931</v>
      </c>
      <c r="AC17" s="41">
        <v>0.68255195927030399</v>
      </c>
      <c r="AD17" s="41">
        <v>0.69172729406331901</v>
      </c>
      <c r="AE17" s="41">
        <v>0.701025970042922</v>
      </c>
      <c r="AF17" s="41">
        <v>0.71044964524651899</v>
      </c>
      <c r="AG17" s="41">
        <v>0.72</v>
      </c>
      <c r="AH17" s="41">
        <v>0.72360000000000002</v>
      </c>
      <c r="AI17" s="41">
        <v>0.72721800000000003</v>
      </c>
      <c r="AJ17" s="41">
        <v>0.73085409000000001</v>
      </c>
      <c r="AK17" s="41">
        <v>0.73450836045000001</v>
      </c>
      <c r="AL17" s="41">
        <v>0.73818090225224997</v>
      </c>
      <c r="AM17" s="41">
        <v>0.74096644957751201</v>
      </c>
      <c r="AN17" s="41">
        <v>0.74376250824745604</v>
      </c>
      <c r="AO17" s="41">
        <v>0.74656911792695102</v>
      </c>
      <c r="AP17" s="41">
        <v>0.74938631843054004</v>
      </c>
      <c r="AQ17" s="41">
        <v>0.75221414972301004</v>
      </c>
      <c r="AR17" s="41">
        <v>0.75505265191995397</v>
      </c>
      <c r="AS17" s="41">
        <v>0.75790186528834502</v>
      </c>
      <c r="AT17" s="41">
        <v>0.76076183024710198</v>
      </c>
      <c r="AU17" s="41">
        <v>0.76363258736766804</v>
      </c>
      <c r="AV17" s="41">
        <v>0.76651417737458305</v>
      </c>
      <c r="AW17" s="41">
        <v>0.76940664114606105</v>
      </c>
      <c r="AX17" s="41">
        <v>0.77231001971457203</v>
      </c>
      <c r="AY17" s="41">
        <v>0.77522435426742398</v>
      </c>
      <c r="AZ17" s="41">
        <v>0.77814968614734603</v>
      </c>
      <c r="BA17" s="41">
        <v>0.78108605685307397</v>
      </c>
      <c r="BB17" s="41">
        <v>0.78403350803994198</v>
      </c>
      <c r="BC17" s="41">
        <v>0.78699208152047195</v>
      </c>
      <c r="BD17" s="41">
        <v>0.789961819264964</v>
      </c>
      <c r="BE17" s="41">
        <v>0.79294276340209802</v>
      </c>
      <c r="BF17" s="41">
        <v>0.79593495621952504</v>
      </c>
    </row>
    <row r="18" spans="1:58" x14ac:dyDescent="0.3">
      <c r="A18" t="s">
        <v>31</v>
      </c>
      <c r="B18" t="s">
        <v>80</v>
      </c>
      <c r="C18" s="41">
        <v>0.432049036777583</v>
      </c>
      <c r="D18" s="41">
        <v>0.43808185490953799</v>
      </c>
      <c r="E18" s="41">
        <v>0.44306018599754299</v>
      </c>
      <c r="F18" s="41">
        <v>0.45193486254596399</v>
      </c>
      <c r="G18" s="41">
        <v>0.45996503496503499</v>
      </c>
      <c r="H18" s="41">
        <v>0.49703212290502802</v>
      </c>
      <c r="I18" s="41">
        <v>0.51788194444444402</v>
      </c>
      <c r="J18" s="41">
        <v>0.53226085452343896</v>
      </c>
      <c r="K18" s="41">
        <v>0.54501552259399799</v>
      </c>
      <c r="L18" s="41">
        <v>0.55725584594222799</v>
      </c>
      <c r="M18" s="41">
        <v>0.57179487179487198</v>
      </c>
      <c r="N18" s="41">
        <v>0.58572642310960099</v>
      </c>
      <c r="O18" s="41">
        <v>0.59874661246612504</v>
      </c>
      <c r="P18" s="41">
        <v>0.60993746831164397</v>
      </c>
      <c r="Q18" s="41">
        <v>0.61835667285304496</v>
      </c>
      <c r="R18" s="41">
        <v>0.62889469103568296</v>
      </c>
      <c r="S18" s="41">
        <v>0.64082332761577998</v>
      </c>
      <c r="T18" s="41">
        <v>0.64799616448880704</v>
      </c>
      <c r="U18" s="41">
        <v>0.65524928805956995</v>
      </c>
      <c r="V18" s="41">
        <v>0.66258359698977698</v>
      </c>
      <c r="W18" s="41">
        <v>0.67</v>
      </c>
      <c r="X18" s="41">
        <v>0.67760008026965401</v>
      </c>
      <c r="Y18" s="41">
        <v>0.68528637131558401</v>
      </c>
      <c r="Z18" s="41">
        <v>0.693059851061402</v>
      </c>
      <c r="AA18" s="41">
        <v>0.70092150852370205</v>
      </c>
      <c r="AB18" s="41">
        <v>0.708872343937891</v>
      </c>
      <c r="AC18" s="41">
        <v>0.71691336888545198</v>
      </c>
      <c r="AD18" s="41">
        <v>0.72504560642264204</v>
      </c>
      <c r="AE18" s="41">
        <v>0.733270091210659</v>
      </c>
      <c r="AF18" s="41">
        <v>0.74158786964728196</v>
      </c>
      <c r="AG18" s="41">
        <v>0.75</v>
      </c>
      <c r="AH18" s="41">
        <v>0.75375000000000003</v>
      </c>
      <c r="AI18" s="41">
        <v>0.75751875000000002</v>
      </c>
      <c r="AJ18" s="41">
        <v>0.76130634374999995</v>
      </c>
      <c r="AK18" s="41">
        <v>0.76511287546874995</v>
      </c>
      <c r="AL18" s="41">
        <v>0.768938439846093</v>
      </c>
      <c r="AM18" s="41">
        <v>0.77184005164324199</v>
      </c>
      <c r="AN18" s="41">
        <v>0.77475261275776697</v>
      </c>
      <c r="AO18" s="41">
        <v>0.77767616450724097</v>
      </c>
      <c r="AP18" s="41">
        <v>0.78061074836514599</v>
      </c>
      <c r="AQ18" s="41">
        <v>0.78355640596146803</v>
      </c>
      <c r="AR18" s="41">
        <v>0.786513179083286</v>
      </c>
      <c r="AS18" s="41">
        <v>0.78948110967535901</v>
      </c>
      <c r="AT18" s="41">
        <v>0.79246023984073199</v>
      </c>
      <c r="AU18" s="41">
        <v>0.79545061184132104</v>
      </c>
      <c r="AV18" s="41">
        <v>0.79845226809852399</v>
      </c>
      <c r="AW18" s="41">
        <v>0.80146525119381395</v>
      </c>
      <c r="AX18" s="41">
        <v>0.80448960386934598</v>
      </c>
      <c r="AY18" s="41">
        <v>0.80752536902856697</v>
      </c>
      <c r="AZ18" s="41">
        <v>0.810572589736819</v>
      </c>
      <c r="BA18" s="41">
        <v>0.81363130922195304</v>
      </c>
      <c r="BB18" s="41">
        <v>0.81670157087494</v>
      </c>
      <c r="BC18" s="41">
        <v>0.81978341825049195</v>
      </c>
      <c r="BD18" s="41">
        <v>0.82287689506767203</v>
      </c>
      <c r="BE18" s="41">
        <v>0.82598204521051899</v>
      </c>
      <c r="BF18" s="41">
        <v>0.82909891272867198</v>
      </c>
    </row>
    <row r="19" spans="1:58" x14ac:dyDescent="0.3">
      <c r="A19" t="s">
        <v>32</v>
      </c>
      <c r="B19" t="s">
        <v>80</v>
      </c>
      <c r="C19" s="41">
        <v>0.37006006955422099</v>
      </c>
      <c r="D19" s="41">
        <v>0.38710186061179402</v>
      </c>
      <c r="E19" s="41">
        <v>0.40456333595594002</v>
      </c>
      <c r="F19" s="41">
        <v>0.42147335423197502</v>
      </c>
      <c r="G19" s="41">
        <v>0.43193880736809198</v>
      </c>
      <c r="H19" s="41">
        <v>0.43302891933028897</v>
      </c>
      <c r="I19" s="41">
        <v>0.44962771615255998</v>
      </c>
      <c r="J19" s="41">
        <v>0.462215477996965</v>
      </c>
      <c r="K19" s="41">
        <v>0.47636363636363599</v>
      </c>
      <c r="L19" s="41">
        <v>0.48978974436545197</v>
      </c>
      <c r="M19" s="41">
        <v>0.50793650793650802</v>
      </c>
      <c r="N19" s="41">
        <v>0.52694339622641495</v>
      </c>
      <c r="O19" s="41">
        <v>0.54620835217850106</v>
      </c>
      <c r="P19" s="41">
        <v>0.56096458176337605</v>
      </c>
      <c r="Q19" s="41">
        <v>0.57454819277108404</v>
      </c>
      <c r="R19" s="41">
        <v>0.58765989465763702</v>
      </c>
      <c r="S19" s="41">
        <v>0.59710057384476001</v>
      </c>
      <c r="T19" s="41">
        <v>0.60516075186570895</v>
      </c>
      <c r="U19" s="41">
        <v>0.61332973311441397</v>
      </c>
      <c r="V19" s="41">
        <v>0.62160898631059103</v>
      </c>
      <c r="W19" s="41">
        <v>0.63</v>
      </c>
      <c r="X19" s="41">
        <v>0.638468895065189</v>
      </c>
      <c r="Y19" s="41">
        <v>0.64705163486629202</v>
      </c>
      <c r="Z19" s="41">
        <v>0.65574974978286604</v>
      </c>
      <c r="AA19" s="41">
        <v>0.66456479076689001</v>
      </c>
      <c r="AB19" s="41">
        <v>0.67349832961931</v>
      </c>
      <c r="AC19" s="41">
        <v>0.68255195927030399</v>
      </c>
      <c r="AD19" s="41">
        <v>0.69172729406331901</v>
      </c>
      <c r="AE19" s="41">
        <v>0.701025970042922</v>
      </c>
      <c r="AF19" s="41">
        <v>0.71044964524651899</v>
      </c>
      <c r="AG19" s="41">
        <v>0.72</v>
      </c>
      <c r="AH19" s="41">
        <v>0.72360000000000002</v>
      </c>
      <c r="AI19" s="41">
        <v>0.72721800000000003</v>
      </c>
      <c r="AJ19" s="41">
        <v>0.73085409000000001</v>
      </c>
      <c r="AK19" s="41">
        <v>0.73450836045000001</v>
      </c>
      <c r="AL19" s="41">
        <v>0.73818090225224997</v>
      </c>
      <c r="AM19" s="41">
        <v>0.74096644957751201</v>
      </c>
      <c r="AN19" s="41">
        <v>0.74376250824745604</v>
      </c>
      <c r="AO19" s="41">
        <v>0.74656911792695102</v>
      </c>
      <c r="AP19" s="41">
        <v>0.74938631843054004</v>
      </c>
      <c r="AQ19" s="41">
        <v>0.75221414972301004</v>
      </c>
      <c r="AR19" s="41">
        <v>0.75505265191995397</v>
      </c>
      <c r="AS19" s="41">
        <v>0.75790186528834502</v>
      </c>
      <c r="AT19" s="41">
        <v>0.76076183024710198</v>
      </c>
      <c r="AU19" s="41">
        <v>0.76363258736766804</v>
      </c>
      <c r="AV19" s="41">
        <v>0.76651417737458305</v>
      </c>
      <c r="AW19" s="41">
        <v>0.76940664114606105</v>
      </c>
      <c r="AX19" s="41">
        <v>0.77231001971457203</v>
      </c>
      <c r="AY19" s="41">
        <v>0.77522435426742398</v>
      </c>
      <c r="AZ19" s="41">
        <v>0.77814968614734603</v>
      </c>
      <c r="BA19" s="41">
        <v>0.78108605685307397</v>
      </c>
      <c r="BB19" s="41">
        <v>0.78403350803994198</v>
      </c>
      <c r="BC19" s="41">
        <v>0.78699208152047195</v>
      </c>
      <c r="BD19" s="41">
        <v>0.789961819264964</v>
      </c>
      <c r="BE19" s="41">
        <v>0.79294276340209802</v>
      </c>
      <c r="BF19" s="41">
        <v>0.79593495621952504</v>
      </c>
    </row>
    <row r="20" spans="1:58" x14ac:dyDescent="0.3">
      <c r="A20" t="s">
        <v>33</v>
      </c>
      <c r="B20" t="s">
        <v>80</v>
      </c>
      <c r="C20" s="41">
        <v>0.60680878834022201</v>
      </c>
      <c r="D20" s="41">
        <v>0.63005719127303506</v>
      </c>
      <c r="E20" s="41">
        <v>0.63136645962732896</v>
      </c>
      <c r="F20" s="41">
        <v>0.63368038006671401</v>
      </c>
      <c r="G20" s="41">
        <v>0.63405725567620896</v>
      </c>
      <c r="H20" s="41">
        <v>0.66181400249018296</v>
      </c>
      <c r="I20" s="41">
        <v>0.66567497210859095</v>
      </c>
      <c r="J20" s="41">
        <v>0.67149714699755503</v>
      </c>
      <c r="K20" s="41">
        <v>0.68092280390417004</v>
      </c>
      <c r="L20" s="41">
        <v>0.68622160327269599</v>
      </c>
      <c r="M20" s="41">
        <v>0.69506764856996095</v>
      </c>
      <c r="N20" s="41">
        <v>0.701461202552906</v>
      </c>
      <c r="O20" s="41">
        <v>0.70743760810476897</v>
      </c>
      <c r="P20" s="41">
        <v>0.71809199870424401</v>
      </c>
      <c r="Q20" s="41">
        <v>0.72647930178557096</v>
      </c>
      <c r="R20" s="41">
        <v>0.74152408111533596</v>
      </c>
      <c r="S20" s="41">
        <v>0.74629454430778897</v>
      </c>
      <c r="T20" s="41">
        <v>0.75215159599680304</v>
      </c>
      <c r="U20" s="41">
        <v>0.75805461486425796</v>
      </c>
      <c r="V20" s="41">
        <v>0.76400396166870599</v>
      </c>
      <c r="W20" s="41">
        <v>0.77</v>
      </c>
      <c r="X20" s="41">
        <v>0.77197700082926801</v>
      </c>
      <c r="Y20" s="41">
        <v>0.77395907767448302</v>
      </c>
      <c r="Z20" s="41">
        <v>0.77594624356848596</v>
      </c>
      <c r="AA20" s="41">
        <v>0.77793851157757998</v>
      </c>
      <c r="AB20" s="41">
        <v>0.77993589480161796</v>
      </c>
      <c r="AC20" s="41">
        <v>0.78193840637408396</v>
      </c>
      <c r="AD20" s="41">
        <v>0.78394605946218499</v>
      </c>
      <c r="AE20" s="41">
        <v>0.78595886726693698</v>
      </c>
      <c r="AF20" s="41">
        <v>0.787976843023245</v>
      </c>
      <c r="AG20" s="41">
        <v>0.79</v>
      </c>
      <c r="AH20" s="41">
        <v>0.79395000000000004</v>
      </c>
      <c r="AI20" s="41">
        <v>0.79791975000000004</v>
      </c>
      <c r="AJ20" s="41">
        <v>0.80190934874999997</v>
      </c>
      <c r="AK20" s="41">
        <v>0.80591889549374995</v>
      </c>
      <c r="AL20" s="41">
        <v>0.80994848997121804</v>
      </c>
      <c r="AM20" s="41">
        <v>0.81300485439754799</v>
      </c>
      <c r="AN20" s="41">
        <v>0.81607275210484798</v>
      </c>
      <c r="AO20" s="41">
        <v>0.81915222661429299</v>
      </c>
      <c r="AP20" s="41">
        <v>0.82224332161128699</v>
      </c>
      <c r="AQ20" s="41">
        <v>0.82534608094607997</v>
      </c>
      <c r="AR20" s="41">
        <v>0.828460548634394</v>
      </c>
      <c r="AS20" s="41">
        <v>0.83158676885804494</v>
      </c>
      <c r="AT20" s="41">
        <v>0.83472478596557098</v>
      </c>
      <c r="AU20" s="41">
        <v>0.83787464447285898</v>
      </c>
      <c r="AV20" s="41">
        <v>0.84103638906377898</v>
      </c>
      <c r="AW20" s="41">
        <v>0.84421006459081704</v>
      </c>
      <c r="AX20" s="41">
        <v>0.84739571607571096</v>
      </c>
      <c r="AY20" s="41">
        <v>0.85059338871009105</v>
      </c>
      <c r="AZ20" s="41">
        <v>0.85380312785611601</v>
      </c>
      <c r="BA20" s="41">
        <v>0.85702497904712305</v>
      </c>
      <c r="BB20" s="41">
        <v>0.86025898798827005</v>
      </c>
      <c r="BC20" s="41">
        <v>0.86350520055718505</v>
      </c>
      <c r="BD20" s="41">
        <v>0.86676366280461403</v>
      </c>
      <c r="BE20" s="41">
        <v>0.87003442095507999</v>
      </c>
      <c r="BF20" s="41">
        <v>0.87331752140753505</v>
      </c>
    </row>
    <row r="21" spans="1:58" x14ac:dyDescent="0.3">
      <c r="A21" t="s">
        <v>34</v>
      </c>
      <c r="B21" t="s">
        <v>80</v>
      </c>
      <c r="C21" s="41">
        <v>0.33626609442060101</v>
      </c>
      <c r="D21" s="41">
        <v>0.34647171010807398</v>
      </c>
      <c r="E21" s="41">
        <v>0.36241610738254998</v>
      </c>
      <c r="F21" s="41">
        <v>0.38164451827242502</v>
      </c>
      <c r="G21" s="41">
        <v>0.39209225700164702</v>
      </c>
      <c r="H21" s="41">
        <v>0.4</v>
      </c>
      <c r="I21" s="41">
        <v>0.41890440386680999</v>
      </c>
      <c r="J21" s="41">
        <v>0.43481039625053303</v>
      </c>
      <c r="K21" s="41">
        <v>0.451067427605157</v>
      </c>
      <c r="L21" s="41">
        <v>0.46540880503144699</v>
      </c>
      <c r="M21" s="41">
        <v>0.479941800041571</v>
      </c>
      <c r="N21" s="41">
        <v>0.49248507309038497</v>
      </c>
      <c r="O21" s="41">
        <v>0.50580802934583202</v>
      </c>
      <c r="P21" s="41">
        <v>0.518293915504346</v>
      </c>
      <c r="Q21" s="41">
        <v>0.52970694500200699</v>
      </c>
      <c r="R21" s="41">
        <v>0.54194062562263401</v>
      </c>
      <c r="S21" s="41">
        <v>0.55072463768115898</v>
      </c>
      <c r="T21" s="41">
        <v>0.55548149199874097</v>
      </c>
      <c r="U21" s="41">
        <v>0.56027943338860897</v>
      </c>
      <c r="V21" s="41">
        <v>0.56511881673813302</v>
      </c>
      <c r="W21" s="41">
        <v>0.56999999999999995</v>
      </c>
      <c r="X21" s="41">
        <v>0.57841795231262205</v>
      </c>
      <c r="Y21" s="41">
        <v>0.58696022378513601</v>
      </c>
      <c r="Z21" s="41">
        <v>0.59562865040483604</v>
      </c>
      <c r="AA21" s="41">
        <v>0.60442509527350297</v>
      </c>
      <c r="AB21" s="41">
        <v>0.61335144900782601</v>
      </c>
      <c r="AC21" s="41">
        <v>0.622409630145766</v>
      </c>
      <c r="AD21" s="41">
        <v>0.63160158555889601</v>
      </c>
      <c r="AE21" s="41">
        <v>0.64092929087084705</v>
      </c>
      <c r="AF21" s="41">
        <v>0.650394750881923</v>
      </c>
      <c r="AG21" s="41">
        <v>0.66</v>
      </c>
      <c r="AH21" s="41">
        <v>0.6633</v>
      </c>
      <c r="AI21" s="41">
        <v>0.66661649999999995</v>
      </c>
      <c r="AJ21" s="41">
        <v>0.66994958250000003</v>
      </c>
      <c r="AK21" s="41">
        <v>0.67329933041250001</v>
      </c>
      <c r="AL21" s="41">
        <v>0.67666582706456202</v>
      </c>
      <c r="AM21" s="41">
        <v>0.67921924544605305</v>
      </c>
      <c r="AN21" s="41">
        <v>0.68178229922683498</v>
      </c>
      <c r="AO21" s="41">
        <v>0.684355024766372</v>
      </c>
      <c r="AP21" s="41">
        <v>0.68693745856132904</v>
      </c>
      <c r="AQ21" s="41">
        <v>0.68952963724609295</v>
      </c>
      <c r="AR21" s="41">
        <v>0.69213159759329201</v>
      </c>
      <c r="AS21" s="41">
        <v>0.69474337651431695</v>
      </c>
      <c r="AT21" s="41">
        <v>0.69736501105984405</v>
      </c>
      <c r="AU21" s="41">
        <v>0.69999653842036302</v>
      </c>
      <c r="AV21" s="41">
        <v>0.70263799592670095</v>
      </c>
      <c r="AW21" s="41">
        <v>0.70528942105055603</v>
      </c>
      <c r="AX21" s="41">
        <v>0.70795085140502501</v>
      </c>
      <c r="AY21" s="41">
        <v>0.71062232474513898</v>
      </c>
      <c r="AZ21" s="41">
        <v>0.71330387896840097</v>
      </c>
      <c r="BA21" s="41">
        <v>0.71599555211531796</v>
      </c>
      <c r="BB21" s="41">
        <v>0.71869738236994796</v>
      </c>
      <c r="BC21" s="41">
        <v>0.72140940806043297</v>
      </c>
      <c r="BD21" s="41">
        <v>0.72413166765955095</v>
      </c>
      <c r="BE21" s="41">
        <v>0.72686419978525696</v>
      </c>
      <c r="BF21" s="41">
        <v>0.72960704320123104</v>
      </c>
    </row>
    <row r="22" spans="1:58" x14ac:dyDescent="0.3">
      <c r="A22" t="s">
        <v>35</v>
      </c>
      <c r="B22" t="s">
        <v>80</v>
      </c>
      <c r="C22" s="41">
        <v>0.45169082125603899</v>
      </c>
      <c r="D22" s="41">
        <v>0.46052631578947401</v>
      </c>
      <c r="E22" s="41">
        <v>0.47218934911242599</v>
      </c>
      <c r="F22" s="41">
        <v>0.48009367681498799</v>
      </c>
      <c r="G22" s="41">
        <v>0.49189814814814797</v>
      </c>
      <c r="H22" s="41">
        <v>0.49827387802071299</v>
      </c>
      <c r="I22" s="41">
        <v>0.50337078651685396</v>
      </c>
      <c r="J22" s="41">
        <v>0.50989010989010997</v>
      </c>
      <c r="K22" s="41">
        <v>0.522826086956522</v>
      </c>
      <c r="L22" s="41">
        <v>0.533119658119658</v>
      </c>
      <c r="M22" s="41">
        <v>0.54920634920634903</v>
      </c>
      <c r="N22" s="41">
        <v>0.56739811912225702</v>
      </c>
      <c r="O22" s="41">
        <v>0.58024691358024705</v>
      </c>
      <c r="P22" s="41">
        <v>0.59164969450101801</v>
      </c>
      <c r="Q22" s="41">
        <v>0.59396984924623097</v>
      </c>
      <c r="R22" s="41">
        <v>0.60276679841897196</v>
      </c>
      <c r="S22" s="41">
        <v>0.60980392156862795</v>
      </c>
      <c r="T22" s="41">
        <v>0.61961368170096298</v>
      </c>
      <c r="U22" s="41">
        <v>0.62958124894219003</v>
      </c>
      <c r="V22" s="41">
        <v>0.63970916189501603</v>
      </c>
      <c r="W22" s="41">
        <v>0.65</v>
      </c>
      <c r="X22" s="41">
        <v>0.65758864747111101</v>
      </c>
      <c r="Y22" s="41">
        <v>0.66526589120443802</v>
      </c>
      <c r="Z22" s="41">
        <v>0.67303276554736902</v>
      </c>
      <c r="AA22" s="41">
        <v>0.68089031692313096</v>
      </c>
      <c r="AB22" s="41">
        <v>0.68883960397178101</v>
      </c>
      <c r="AC22" s="41">
        <v>0.69688169769283004</v>
      </c>
      <c r="AD22" s="41">
        <v>0.70501768158953704</v>
      </c>
      <c r="AE22" s="41">
        <v>0.71324865181489605</v>
      </c>
      <c r="AF22" s="41">
        <v>0.72157571731930803</v>
      </c>
      <c r="AG22" s="41">
        <v>0.73</v>
      </c>
      <c r="AH22" s="41">
        <v>0.73365000000000002</v>
      </c>
      <c r="AI22" s="41">
        <v>0.73731824999999995</v>
      </c>
      <c r="AJ22" s="41">
        <v>0.74100484124999999</v>
      </c>
      <c r="AK22" s="41">
        <v>0.74470986545624995</v>
      </c>
      <c r="AL22" s="41">
        <v>0.74843341478353098</v>
      </c>
      <c r="AM22" s="41">
        <v>0.75125765026608904</v>
      </c>
      <c r="AN22" s="41">
        <v>0.75409254308422702</v>
      </c>
      <c r="AO22" s="41">
        <v>0.75693813345371397</v>
      </c>
      <c r="AP22" s="41">
        <v>0.75979446174207499</v>
      </c>
      <c r="AQ22" s="41">
        <v>0.762661568469163</v>
      </c>
      <c r="AR22" s="41">
        <v>0.76553949430773105</v>
      </c>
      <c r="AS22" s="41">
        <v>0.76842828008401698</v>
      </c>
      <c r="AT22" s="41">
        <v>0.77132796677831195</v>
      </c>
      <c r="AU22" s="41">
        <v>0.77423859552555296</v>
      </c>
      <c r="AV22" s="41">
        <v>0.77716020761589699</v>
      </c>
      <c r="AW22" s="41">
        <v>0.78009284449531202</v>
      </c>
      <c r="AX22" s="41">
        <v>0.78303654776616405</v>
      </c>
      <c r="AY22" s="41">
        <v>0.78599135918780505</v>
      </c>
      <c r="AZ22" s="41">
        <v>0.78895732067717095</v>
      </c>
      <c r="BA22" s="41">
        <v>0.79193447430936703</v>
      </c>
      <c r="BB22" s="41">
        <v>0.79492286231827503</v>
      </c>
      <c r="BC22" s="41">
        <v>0.79792252709714495</v>
      </c>
      <c r="BD22" s="41">
        <v>0.80093351119919998</v>
      </c>
      <c r="BE22" s="41">
        <v>0.80395585733823904</v>
      </c>
      <c r="BF22" s="41">
        <v>0.80698960838924105</v>
      </c>
    </row>
    <row r="23" spans="1:58" x14ac:dyDescent="0.3">
      <c r="A23" t="s">
        <v>36</v>
      </c>
      <c r="B23" t="s">
        <v>80</v>
      </c>
      <c r="C23" s="41">
        <v>0.45210864903502501</v>
      </c>
      <c r="D23" s="41">
        <v>0.466880341880342</v>
      </c>
      <c r="E23" s="41">
        <v>0.48295454545454503</v>
      </c>
      <c r="F23" s="41">
        <v>0.49982388164846803</v>
      </c>
      <c r="G23" s="41">
        <v>0.515914655473942</v>
      </c>
      <c r="H23" s="41">
        <v>0.52998266897747004</v>
      </c>
      <c r="I23" s="41">
        <v>0.54993206521739102</v>
      </c>
      <c r="J23" s="41">
        <v>0.56638655462184895</v>
      </c>
      <c r="K23" s="41">
        <v>0.58286283626702096</v>
      </c>
      <c r="L23" s="41">
        <v>0.59743674005915204</v>
      </c>
      <c r="M23" s="41">
        <v>0.61465798045602604</v>
      </c>
      <c r="N23" s="41">
        <v>0.63344051446945304</v>
      </c>
      <c r="O23" s="41">
        <v>0.65012722646310395</v>
      </c>
      <c r="P23" s="41">
        <v>0.66613974075244997</v>
      </c>
      <c r="Q23" s="41">
        <v>0.68224592220828095</v>
      </c>
      <c r="R23" s="41">
        <v>0.69460891243377998</v>
      </c>
      <c r="S23" s="41">
        <v>0.70330012453300095</v>
      </c>
      <c r="T23" s="41">
        <v>0.70988211697666903</v>
      </c>
      <c r="U23" s="41">
        <v>0.71652570847743502</v>
      </c>
      <c r="V23" s="41">
        <v>0.72323147552393496</v>
      </c>
      <c r="W23" s="41">
        <v>0.73</v>
      </c>
      <c r="X23" s="41">
        <v>0.73485226036082396</v>
      </c>
      <c r="Y23" s="41">
        <v>0.73973677336631904</v>
      </c>
      <c r="Z23" s="41">
        <v>0.74465375339761997</v>
      </c>
      <c r="AA23" s="41">
        <v>0.74960341626083904</v>
      </c>
      <c r="AB23" s="41">
        <v>0.75458597919653903</v>
      </c>
      <c r="AC23" s="41">
        <v>0.75960166088926395</v>
      </c>
      <c r="AD23" s="41">
        <v>0.76465068147713999</v>
      </c>
      <c r="AE23" s="41">
        <v>0.76973326256153596</v>
      </c>
      <c r="AF23" s="41">
        <v>0.77484962721678996</v>
      </c>
      <c r="AG23" s="41">
        <v>0.78</v>
      </c>
      <c r="AH23" s="41">
        <v>0.78390000000000004</v>
      </c>
      <c r="AI23" s="41">
        <v>0.78781950000000001</v>
      </c>
      <c r="AJ23" s="41">
        <v>0.79175859749999999</v>
      </c>
      <c r="AK23" s="41">
        <v>0.79571739048750001</v>
      </c>
      <c r="AL23" s="41">
        <v>0.79969597743993703</v>
      </c>
      <c r="AM23" s="41">
        <v>0.80271365370897096</v>
      </c>
      <c r="AN23" s="41">
        <v>0.805742717268078</v>
      </c>
      <c r="AO23" s="41">
        <v>0.80878321108753004</v>
      </c>
      <c r="AP23" s="41">
        <v>0.81183517829975205</v>
      </c>
      <c r="AQ23" s="41">
        <v>0.81489866219992702</v>
      </c>
      <c r="AR23" s="41">
        <v>0.81797370624661703</v>
      </c>
      <c r="AS23" s="41">
        <v>0.82106035406237399</v>
      </c>
      <c r="AT23" s="41">
        <v>0.82415864943436101</v>
      </c>
      <c r="AU23" s="41">
        <v>0.82726863631497405</v>
      </c>
      <c r="AV23" s="41">
        <v>0.83039035882246504</v>
      </c>
      <c r="AW23" s="41">
        <v>0.83352386124156597</v>
      </c>
      <c r="AX23" s="41">
        <v>0.83666918802412005</v>
      </c>
      <c r="AY23" s="41">
        <v>0.83982638378970997</v>
      </c>
      <c r="AZ23" s="41">
        <v>0.84299549332629198</v>
      </c>
      <c r="BA23" s="41">
        <v>0.84617656159083099</v>
      </c>
      <c r="BB23" s="41">
        <v>0.84936963370993801</v>
      </c>
      <c r="BC23" s="41">
        <v>0.85257475498051105</v>
      </c>
      <c r="BD23" s="41">
        <v>0.85579197087037795</v>
      </c>
      <c r="BE23" s="41">
        <v>0.85902132701893996</v>
      </c>
      <c r="BF23" s="41">
        <v>0.86226286923781903</v>
      </c>
    </row>
    <row r="24" spans="1:58" x14ac:dyDescent="0.3">
      <c r="A24" t="s">
        <v>37</v>
      </c>
      <c r="B24" t="s">
        <v>80</v>
      </c>
      <c r="C24" s="41">
        <v>0.33000487092060399</v>
      </c>
      <c r="D24" s="41">
        <v>0.34300403966213699</v>
      </c>
      <c r="E24" s="41">
        <v>0.35597391411344897</v>
      </c>
      <c r="F24" s="41">
        <v>0.37404767756205498</v>
      </c>
      <c r="G24" s="41">
        <v>0.38704948075748302</v>
      </c>
      <c r="H24" s="41">
        <v>0.401740211311373</v>
      </c>
      <c r="I24" s="41">
        <v>0.41852678571428598</v>
      </c>
      <c r="J24" s="41">
        <v>0.433518862090291</v>
      </c>
      <c r="K24" s="41">
        <v>0.44962387470711601</v>
      </c>
      <c r="L24" s="41">
        <v>0.46504484580415301</v>
      </c>
      <c r="M24" s="41">
        <v>0.48267447535383101</v>
      </c>
      <c r="N24" s="41">
        <v>0.50006059871530695</v>
      </c>
      <c r="O24" s="41">
        <v>0.51779466763180104</v>
      </c>
      <c r="P24" s="41">
        <v>0.53503184713375795</v>
      </c>
      <c r="Q24" s="41">
        <v>0.55358639683870203</v>
      </c>
      <c r="R24" s="41">
        <v>0.56731573288734904</v>
      </c>
      <c r="S24" s="41">
        <v>0.578236980410893</v>
      </c>
      <c r="T24" s="41">
        <v>0.58360258895593298</v>
      </c>
      <c r="U24" s="41">
        <v>0.58901798635231495</v>
      </c>
      <c r="V24" s="41">
        <v>0.59448363460350095</v>
      </c>
      <c r="W24" s="41">
        <v>0.6</v>
      </c>
      <c r="X24" s="41">
        <v>0.60755698270761704</v>
      </c>
      <c r="Y24" s="41">
        <v>0.61520914539464</v>
      </c>
      <c r="Z24" s="41">
        <v>0.62295768685016495</v>
      </c>
      <c r="AA24" s="41">
        <v>0.63080382096200505</v>
      </c>
      <c r="AB24" s="41">
        <v>0.63874877690685194</v>
      </c>
      <c r="AC24" s="41">
        <v>0.64679379934284698</v>
      </c>
      <c r="AD24" s="41">
        <v>0.65494014860455996</v>
      </c>
      <c r="AE24" s="41">
        <v>0.66318910090044103</v>
      </c>
      <c r="AF24" s="41">
        <v>0.67154194851274895</v>
      </c>
      <c r="AG24" s="41">
        <v>0.68</v>
      </c>
      <c r="AH24" s="41">
        <v>0.68340000000000001</v>
      </c>
      <c r="AI24" s="41">
        <v>0.68681700000000001</v>
      </c>
      <c r="AJ24" s="41">
        <v>0.69025108499999999</v>
      </c>
      <c r="AK24" s="41">
        <v>0.69370234042500001</v>
      </c>
      <c r="AL24" s="41">
        <v>0.69717085212712504</v>
      </c>
      <c r="AM24" s="41">
        <v>0.699801646823206</v>
      </c>
      <c r="AN24" s="41">
        <v>0.70244236890037604</v>
      </c>
      <c r="AO24" s="41">
        <v>0.70509305581989801</v>
      </c>
      <c r="AP24" s="41">
        <v>0.70775374518439904</v>
      </c>
      <c r="AQ24" s="41">
        <v>0.71042447473839798</v>
      </c>
      <c r="AR24" s="41">
        <v>0.71310528236884596</v>
      </c>
      <c r="AS24" s="41">
        <v>0.71579620610565997</v>
      </c>
      <c r="AT24" s="41">
        <v>0.71849728412226399</v>
      </c>
      <c r="AU24" s="41">
        <v>0.72120855473613199</v>
      </c>
      <c r="AV24" s="41">
        <v>0.72393005640932895</v>
      </c>
      <c r="AW24" s="41">
        <v>0.72666182774905796</v>
      </c>
      <c r="AX24" s="41">
        <v>0.72940390750820805</v>
      </c>
      <c r="AY24" s="41">
        <v>0.73215633458590101</v>
      </c>
      <c r="AZ24" s="41">
        <v>0.73491914802805003</v>
      </c>
      <c r="BA24" s="41">
        <v>0.73769238702790396</v>
      </c>
      <c r="BB24" s="41">
        <v>0.74047609092661304</v>
      </c>
      <c r="BC24" s="41">
        <v>0.74327029921377996</v>
      </c>
      <c r="BD24" s="41">
        <v>0.746075051528022</v>
      </c>
      <c r="BE24" s="41">
        <v>0.74889038765753801</v>
      </c>
      <c r="BF24" s="41">
        <v>0.75171634754066297</v>
      </c>
    </row>
    <row r="25" spans="1:58" x14ac:dyDescent="0.3">
      <c r="A25" t="s">
        <v>38</v>
      </c>
      <c r="B25" t="s">
        <v>80</v>
      </c>
      <c r="C25" s="41">
        <v>0.26863270777479897</v>
      </c>
      <c r="D25" s="41">
        <v>0.27452574525745299</v>
      </c>
      <c r="E25" s="41">
        <v>0.28248898678414103</v>
      </c>
      <c r="F25" s="41">
        <v>0.291156840934371</v>
      </c>
      <c r="G25" s="41">
        <v>0.29884082555838298</v>
      </c>
      <c r="H25" s="41">
        <v>0.338028169014085</v>
      </c>
      <c r="I25" s="41">
        <v>0.35042492917847001</v>
      </c>
      <c r="J25" s="41">
        <v>0.362977418455534</v>
      </c>
      <c r="K25" s="41">
        <v>0.37885462555066102</v>
      </c>
      <c r="L25" s="41">
        <v>0.40250203970628201</v>
      </c>
      <c r="M25" s="41">
        <v>0.42961165048543698</v>
      </c>
      <c r="N25" s="41">
        <v>0.45556146886641802</v>
      </c>
      <c r="O25" s="41">
        <v>0.47751774914541201</v>
      </c>
      <c r="P25" s="41">
        <v>0.49529042386185201</v>
      </c>
      <c r="Q25" s="41">
        <v>0.51481288981288997</v>
      </c>
      <c r="R25" s="41">
        <v>0.53162260238465497</v>
      </c>
      <c r="S25" s="41">
        <v>0.54335410176531695</v>
      </c>
      <c r="T25" s="41">
        <v>0.56157806331076898</v>
      </c>
      <c r="U25" s="41">
        <v>0.58041325199765803</v>
      </c>
      <c r="V25" s="41">
        <v>0.59988016823241297</v>
      </c>
      <c r="W25" s="41">
        <v>0.62</v>
      </c>
      <c r="X25" s="41">
        <v>0.62575367925834402</v>
      </c>
      <c r="Y25" s="41">
        <v>0.63156075339573303</v>
      </c>
      <c r="Z25" s="41">
        <v>0.63742171792347002</v>
      </c>
      <c r="AA25" s="41">
        <v>0.64333707295126696</v>
      </c>
      <c r="AB25" s="41">
        <v>0.64930732322991702</v>
      </c>
      <c r="AC25" s="41">
        <v>0.65533297819436698</v>
      </c>
      <c r="AD25" s="41">
        <v>0.66141455200718202</v>
      </c>
      <c r="AE25" s="41">
        <v>0.66755256360242499</v>
      </c>
      <c r="AF25" s="41">
        <v>0.67374753672993004</v>
      </c>
      <c r="AG25" s="41">
        <v>0.68</v>
      </c>
      <c r="AH25" s="41">
        <v>0.68340000000000001</v>
      </c>
      <c r="AI25" s="41">
        <v>0.68681700000000001</v>
      </c>
      <c r="AJ25" s="41">
        <v>0.69025108499999999</v>
      </c>
      <c r="AK25" s="41">
        <v>0.69370234042500001</v>
      </c>
      <c r="AL25" s="41">
        <v>0.69717085212712504</v>
      </c>
      <c r="AM25" s="41">
        <v>0.699801646823206</v>
      </c>
      <c r="AN25" s="41">
        <v>0.70244236890037604</v>
      </c>
      <c r="AO25" s="41">
        <v>0.70509305581989801</v>
      </c>
      <c r="AP25" s="41">
        <v>0.70775374518439904</v>
      </c>
      <c r="AQ25" s="41">
        <v>0.71042447473839798</v>
      </c>
      <c r="AR25" s="41">
        <v>0.71310528236884596</v>
      </c>
      <c r="AS25" s="41">
        <v>0.71579620610565997</v>
      </c>
      <c r="AT25" s="41">
        <v>0.71849728412226399</v>
      </c>
      <c r="AU25" s="41">
        <v>0.72120855473613199</v>
      </c>
      <c r="AV25" s="41">
        <v>0.72393005640932895</v>
      </c>
      <c r="AW25" s="41">
        <v>0.72666182774905796</v>
      </c>
      <c r="AX25" s="41">
        <v>0.72940390750820805</v>
      </c>
      <c r="AY25" s="41">
        <v>0.73215633458590101</v>
      </c>
      <c r="AZ25" s="41">
        <v>0.73491914802805003</v>
      </c>
      <c r="BA25" s="41">
        <v>0.73769238702790396</v>
      </c>
      <c r="BB25" s="41">
        <v>0.74047609092661304</v>
      </c>
      <c r="BC25" s="41">
        <v>0.74327029921377996</v>
      </c>
      <c r="BD25" s="41">
        <v>0.746075051528022</v>
      </c>
      <c r="BE25" s="41">
        <v>0.74889038765753801</v>
      </c>
      <c r="BF25" s="41">
        <v>0.75171634754066297</v>
      </c>
    </row>
    <row r="26" spans="1:58" x14ac:dyDescent="0.3">
      <c r="A26" t="s">
        <v>39</v>
      </c>
      <c r="B26" t="s">
        <v>80</v>
      </c>
      <c r="C26" s="41">
        <v>0.29505617977528098</v>
      </c>
      <c r="D26" s="41">
        <v>0.30492973455275502</v>
      </c>
      <c r="E26" s="41">
        <v>0.31590607000443099</v>
      </c>
      <c r="F26" s="41">
        <v>0.32995817741580502</v>
      </c>
      <c r="G26" s="41">
        <v>0.33996937212863698</v>
      </c>
      <c r="H26" s="41">
        <v>0.34702303346371099</v>
      </c>
      <c r="I26" s="41">
        <v>0.36580086580086602</v>
      </c>
      <c r="J26" s="41">
        <v>0.38479809976246998</v>
      </c>
      <c r="K26" s="41">
        <v>0.39991381167851803</v>
      </c>
      <c r="L26" s="41">
        <v>0.41220717816462499</v>
      </c>
      <c r="M26" s="41">
        <v>0.42933733647866201</v>
      </c>
      <c r="N26" s="41">
        <v>0.44644002565747298</v>
      </c>
      <c r="O26" s="41">
        <v>0.46281696143192003</v>
      </c>
      <c r="P26" s="41">
        <v>0.47437805655964299</v>
      </c>
      <c r="Q26" s="41">
        <v>0.48663555366991901</v>
      </c>
      <c r="R26" s="41">
        <v>0.50042354934349897</v>
      </c>
      <c r="S26" s="41">
        <v>0.51044776119403001</v>
      </c>
      <c r="T26" s="41">
        <v>0.53149757836758804</v>
      </c>
      <c r="U26" s="41">
        <v>0.55341544676347598</v>
      </c>
      <c r="V26" s="41">
        <v>0.57623716303106098</v>
      </c>
      <c r="W26" s="41">
        <v>0.6</v>
      </c>
      <c r="X26" s="41">
        <v>0.60755698270761704</v>
      </c>
      <c r="Y26" s="41">
        <v>0.61520914539464</v>
      </c>
      <c r="Z26" s="41">
        <v>0.62295768685016495</v>
      </c>
      <c r="AA26" s="41">
        <v>0.63080382096200505</v>
      </c>
      <c r="AB26" s="41">
        <v>0.63874877690685194</v>
      </c>
      <c r="AC26" s="41">
        <v>0.64679379934284698</v>
      </c>
      <c r="AD26" s="41">
        <v>0.65494014860455996</v>
      </c>
      <c r="AE26" s="41">
        <v>0.66318910090044103</v>
      </c>
      <c r="AF26" s="41">
        <v>0.67154194851274895</v>
      </c>
      <c r="AG26" s="41">
        <v>0.68</v>
      </c>
      <c r="AH26" s="41">
        <v>0.68340000000000001</v>
      </c>
      <c r="AI26" s="41">
        <v>0.68681700000000001</v>
      </c>
      <c r="AJ26" s="41">
        <v>0.69025108499999999</v>
      </c>
      <c r="AK26" s="41">
        <v>0.69370234042500001</v>
      </c>
      <c r="AL26" s="41">
        <v>0.69717085212712504</v>
      </c>
      <c r="AM26" s="41">
        <v>0.699801646823206</v>
      </c>
      <c r="AN26" s="41">
        <v>0.70244236890037604</v>
      </c>
      <c r="AO26" s="41">
        <v>0.70509305581989801</v>
      </c>
      <c r="AP26" s="41">
        <v>0.70775374518439904</v>
      </c>
      <c r="AQ26" s="41">
        <v>0.71042447473839798</v>
      </c>
      <c r="AR26" s="41">
        <v>0.71310528236884596</v>
      </c>
      <c r="AS26" s="41">
        <v>0.71579620610565997</v>
      </c>
      <c r="AT26" s="41">
        <v>0.71849728412226399</v>
      </c>
      <c r="AU26" s="41">
        <v>0.72120855473613199</v>
      </c>
      <c r="AV26" s="41">
        <v>0.72393005640932895</v>
      </c>
      <c r="AW26" s="41">
        <v>0.72666182774905796</v>
      </c>
      <c r="AX26" s="41">
        <v>0.72940390750820805</v>
      </c>
      <c r="AY26" s="41">
        <v>0.73215633458590101</v>
      </c>
      <c r="AZ26" s="41">
        <v>0.73491914802805003</v>
      </c>
      <c r="BA26" s="41">
        <v>0.73769238702790396</v>
      </c>
      <c r="BB26" s="41">
        <v>0.74047609092661304</v>
      </c>
      <c r="BC26" s="41">
        <v>0.74327029921377996</v>
      </c>
      <c r="BD26" s="41">
        <v>0.746075051528022</v>
      </c>
      <c r="BE26" s="41">
        <v>0.74889038765753801</v>
      </c>
      <c r="BF26" s="41">
        <v>0.75171634754066297</v>
      </c>
    </row>
    <row r="27" spans="1:58" x14ac:dyDescent="0.3">
      <c r="A27" t="s">
        <v>40</v>
      </c>
      <c r="B27" t="s">
        <v>80</v>
      </c>
      <c r="C27" s="41">
        <v>0.20714285714285699</v>
      </c>
      <c r="D27" s="41">
        <v>0.21052631578947401</v>
      </c>
      <c r="E27" s="41">
        <v>0.21453287197231799</v>
      </c>
      <c r="F27" s="41">
        <v>0.219178082191781</v>
      </c>
      <c r="G27" s="41">
        <v>0.222972972972973</v>
      </c>
      <c r="H27" s="41">
        <v>0.22666666666666699</v>
      </c>
      <c r="I27" s="41">
        <v>0.22653721682847899</v>
      </c>
      <c r="J27" s="41">
        <v>0.22857142857142901</v>
      </c>
      <c r="K27" s="41">
        <v>0.239747634069401</v>
      </c>
      <c r="L27" s="41">
        <v>0.261538461538462</v>
      </c>
      <c r="M27" s="41">
        <v>0.28787878787878801</v>
      </c>
      <c r="N27" s="41">
        <v>0.314705882352941</v>
      </c>
      <c r="O27" s="41">
        <v>0.33237822349570201</v>
      </c>
      <c r="P27" s="41">
        <v>0.338983050847458</v>
      </c>
      <c r="Q27" s="41">
        <v>0.34626038781163399</v>
      </c>
      <c r="R27" s="41">
        <v>0.35792349726776002</v>
      </c>
      <c r="S27" s="41">
        <v>0.36612021857923499</v>
      </c>
      <c r="T27" s="41">
        <v>0.37431116591559899</v>
      </c>
      <c r="U27" s="41">
        <v>0.382685363492901</v>
      </c>
      <c r="V27" s="41">
        <v>0.39124691103849102</v>
      </c>
      <c r="W27" s="41">
        <v>0.4</v>
      </c>
      <c r="X27" s="41">
        <v>0.40735975045881001</v>
      </c>
      <c r="Y27" s="41">
        <v>0.41485491573465899</v>
      </c>
      <c r="Z27" s="41">
        <v>0.42248798737570298</v>
      </c>
      <c r="AA27" s="41">
        <v>0.43026150277302799</v>
      </c>
      <c r="AB27" s="41">
        <v>0.43817804600413301</v>
      </c>
      <c r="AC27" s="41">
        <v>0.44624024869193102</v>
      </c>
      <c r="AD27" s="41">
        <v>0.45445079087955598</v>
      </c>
      <c r="AE27" s="41">
        <v>0.462812401921261</v>
      </c>
      <c r="AF27" s="41">
        <v>0.47132786138971799</v>
      </c>
      <c r="AG27" s="41">
        <v>0.48</v>
      </c>
      <c r="AH27" s="41">
        <v>0.4824</v>
      </c>
      <c r="AI27" s="41">
        <v>0.48481200000000002</v>
      </c>
      <c r="AJ27" s="41">
        <v>0.48723606000000003</v>
      </c>
      <c r="AK27" s="41">
        <v>0.48967224030000001</v>
      </c>
      <c r="AL27" s="41">
        <v>0.4921206015015</v>
      </c>
      <c r="AM27" s="41">
        <v>0.49397763305167502</v>
      </c>
      <c r="AN27" s="41">
        <v>0.49584167216497099</v>
      </c>
      <c r="AO27" s="41">
        <v>0.497712745284634</v>
      </c>
      <c r="AP27" s="41">
        <v>0.49959087895369297</v>
      </c>
      <c r="AQ27" s="41">
        <v>0.50147609981534003</v>
      </c>
      <c r="AR27" s="41">
        <v>0.50336843461330305</v>
      </c>
      <c r="AS27" s="41">
        <v>0.50526791019223005</v>
      </c>
      <c r="AT27" s="41">
        <v>0.50717455349806795</v>
      </c>
      <c r="AU27" s="41">
        <v>0.50908839157844599</v>
      </c>
      <c r="AV27" s="41">
        <v>0.511009451583055</v>
      </c>
      <c r="AW27" s="41">
        <v>0.51293776076404096</v>
      </c>
      <c r="AX27" s="41">
        <v>0.51487334647638106</v>
      </c>
      <c r="AY27" s="41">
        <v>0.51681623617828298</v>
      </c>
      <c r="AZ27" s="41">
        <v>0.51876645743156402</v>
      </c>
      <c r="BA27" s="41">
        <v>0.52072403790204902</v>
      </c>
      <c r="BB27" s="41">
        <v>0.52268900535996199</v>
      </c>
      <c r="BC27" s="41">
        <v>0.52466138768031501</v>
      </c>
      <c r="BD27" s="41">
        <v>0.52664121284331</v>
      </c>
      <c r="BE27" s="41">
        <v>0.52862850893473201</v>
      </c>
      <c r="BF27" s="41">
        <v>0.53062330414634995</v>
      </c>
    </row>
    <row r="28" spans="1:58" x14ac:dyDescent="0.3">
      <c r="A28" t="s">
        <v>81</v>
      </c>
      <c r="B28" t="s">
        <v>80</v>
      </c>
      <c r="C28" s="41">
        <v>0.37235772357723601</v>
      </c>
      <c r="D28" s="41">
        <v>0.391186807245201</v>
      </c>
      <c r="E28" s="41">
        <v>0.40614886731391597</v>
      </c>
      <c r="F28" s="41">
        <v>0.42092522861753601</v>
      </c>
      <c r="G28" s="41">
        <v>0.43493426348269398</v>
      </c>
      <c r="H28" s="41">
        <v>0.45756358768407002</v>
      </c>
      <c r="I28" s="41">
        <v>0.47357237715803502</v>
      </c>
      <c r="J28" s="41">
        <v>0.49722735674676499</v>
      </c>
      <c r="K28" s="41">
        <v>0.51577287066246102</v>
      </c>
      <c r="L28" s="41">
        <v>0.53018029788345999</v>
      </c>
      <c r="M28" s="41">
        <v>0.54732189287571498</v>
      </c>
      <c r="N28" s="41">
        <v>0.56401652039235906</v>
      </c>
      <c r="O28" s="41">
        <v>0.58068647540983598</v>
      </c>
      <c r="P28" s="41">
        <v>0.59654032052912698</v>
      </c>
      <c r="Q28" s="41">
        <v>0.61282961460446295</v>
      </c>
      <c r="R28" s="41">
        <v>0.62654867256637203</v>
      </c>
      <c r="S28" s="41">
        <v>0.63631765300961096</v>
      </c>
      <c r="T28" s="41">
        <v>0.63971099914130403</v>
      </c>
      <c r="U28" s="41">
        <v>0.64312244126312901</v>
      </c>
      <c r="V28" s="41">
        <v>0.64655207587713603</v>
      </c>
      <c r="W28" s="41">
        <v>0.65</v>
      </c>
      <c r="X28" s="41">
        <v>0.65483491133600102</v>
      </c>
      <c r="Y28" s="41">
        <v>0.65970578631450605</v>
      </c>
      <c r="Z28" s="41">
        <v>0.66461289244477895</v>
      </c>
      <c r="AA28" s="41">
        <v>0.66955649922590799</v>
      </c>
      <c r="AB28" s="41">
        <v>0.67453687816160202</v>
      </c>
      <c r="AC28" s="41">
        <v>0.67955430277510098</v>
      </c>
      <c r="AD28" s="41">
        <v>0.68460904862420202</v>
      </c>
      <c r="AE28" s="41">
        <v>0.68970139331639002</v>
      </c>
      <c r="AF28" s="41">
        <v>0.69483161652408498</v>
      </c>
      <c r="AG28" s="41">
        <v>0.7</v>
      </c>
      <c r="AH28" s="41">
        <v>0.70350000000000001</v>
      </c>
      <c r="AI28" s="41">
        <v>0.70701749999999997</v>
      </c>
      <c r="AJ28" s="41">
        <v>0.71055258750000005</v>
      </c>
      <c r="AK28" s="41">
        <v>0.71410535043750001</v>
      </c>
      <c r="AL28" s="41">
        <v>0.71767587718968695</v>
      </c>
      <c r="AM28" s="41">
        <v>0.72038404820035895</v>
      </c>
      <c r="AN28" s="41">
        <v>0.72310243857391598</v>
      </c>
      <c r="AO28" s="41">
        <v>0.72583108687342501</v>
      </c>
      <c r="AP28" s="41">
        <v>0.72857003180747004</v>
      </c>
      <c r="AQ28" s="41">
        <v>0.73131931223070401</v>
      </c>
      <c r="AR28" s="41">
        <v>0.73407896714440002</v>
      </c>
      <c r="AS28" s="41">
        <v>0.736849035697002</v>
      </c>
      <c r="AT28" s="41">
        <v>0.73962955718468304</v>
      </c>
      <c r="AU28" s="41">
        <v>0.74242057105189996</v>
      </c>
      <c r="AV28" s="41">
        <v>0.74522211689195605</v>
      </c>
      <c r="AW28" s="41">
        <v>0.74803423444755901</v>
      </c>
      <c r="AX28" s="41">
        <v>0.75085696361138998</v>
      </c>
      <c r="AY28" s="41">
        <v>0.75369034442666305</v>
      </c>
      <c r="AZ28" s="41">
        <v>0.75653441708769797</v>
      </c>
      <c r="BA28" s="41">
        <v>0.75938922194048897</v>
      </c>
      <c r="BB28" s="41">
        <v>0.76225479948327801</v>
      </c>
      <c r="BC28" s="41">
        <v>0.76513119036712596</v>
      </c>
      <c r="BD28" s="41">
        <v>0.76801843539649295</v>
      </c>
      <c r="BE28" s="41">
        <v>0.77091657552981796</v>
      </c>
      <c r="BF28" s="41">
        <v>0.773825651880094</v>
      </c>
    </row>
    <row r="29" spans="1:58" x14ac:dyDescent="0.3">
      <c r="A29" t="s">
        <v>41</v>
      </c>
      <c r="B29" t="s">
        <v>80</v>
      </c>
      <c r="C29" s="41">
        <v>0.30019646365422398</v>
      </c>
      <c r="D29" s="41">
        <v>0.31095406360423999</v>
      </c>
      <c r="E29" s="41">
        <v>0.32260596546310799</v>
      </c>
      <c r="F29" s="41">
        <v>0.33555468443747499</v>
      </c>
      <c r="G29" s="41">
        <v>0.34872798434442298</v>
      </c>
      <c r="H29" s="41">
        <v>0.361328125</v>
      </c>
      <c r="I29" s="41">
        <v>0.37264890282131702</v>
      </c>
      <c r="J29" s="41">
        <v>0.38784313725490199</v>
      </c>
      <c r="K29" s="41">
        <v>0.40480882932597601</v>
      </c>
      <c r="L29" s="41">
        <v>0.42275780323982598</v>
      </c>
      <c r="M29" s="41">
        <v>0.44233055885850198</v>
      </c>
      <c r="N29" s="41">
        <v>0.46071428571428602</v>
      </c>
      <c r="O29" s="41">
        <v>0.48136399682791398</v>
      </c>
      <c r="P29" s="41">
        <v>0.49701789264413498</v>
      </c>
      <c r="Q29" s="41">
        <v>0.50697489039457999</v>
      </c>
      <c r="R29" s="41">
        <v>0.52219112355057995</v>
      </c>
      <c r="S29" s="41">
        <v>0.53333333333333299</v>
      </c>
      <c r="T29" s="41">
        <v>0.54463562362276496</v>
      </c>
      <c r="U29" s="41">
        <v>0.55617742972304596</v>
      </c>
      <c r="V29" s="41">
        <v>0.56796382740397</v>
      </c>
      <c r="W29" s="41">
        <v>0.57999999999999996</v>
      </c>
      <c r="X29" s="41">
        <v>0.59101022987577001</v>
      </c>
      <c r="Y29" s="41">
        <v>0.60222946865139804</v>
      </c>
      <c r="Z29" s="41">
        <v>0.61366168397521603</v>
      </c>
      <c r="AA29" s="41">
        <v>0.62531091881404299</v>
      </c>
      <c r="AB29" s="41">
        <v>0.63718129288295999</v>
      </c>
      <c r="AC29" s="41">
        <v>0.64927700410223899</v>
      </c>
      <c r="AD29" s="41">
        <v>0.66160233008192304</v>
      </c>
      <c r="AE29" s="41">
        <v>0.67416162963459103</v>
      </c>
      <c r="AF29" s="41">
        <v>0.68695934431683303</v>
      </c>
      <c r="AG29" s="41">
        <v>0.7</v>
      </c>
      <c r="AH29" s="41">
        <v>0.70350000000000001</v>
      </c>
      <c r="AI29" s="41">
        <v>0.70701749999999997</v>
      </c>
      <c r="AJ29" s="41">
        <v>0.71055258750000005</v>
      </c>
      <c r="AK29" s="41">
        <v>0.71410535043750001</v>
      </c>
      <c r="AL29" s="41">
        <v>0.71767587718968695</v>
      </c>
      <c r="AM29" s="41">
        <v>0.72038404820035895</v>
      </c>
      <c r="AN29" s="41">
        <v>0.72310243857391598</v>
      </c>
      <c r="AO29" s="41">
        <v>0.72583108687342501</v>
      </c>
      <c r="AP29" s="41">
        <v>0.72857003180747004</v>
      </c>
      <c r="AQ29" s="41">
        <v>0.73131931223070401</v>
      </c>
      <c r="AR29" s="41">
        <v>0.73407896714440002</v>
      </c>
      <c r="AS29" s="41">
        <v>0.736849035697002</v>
      </c>
      <c r="AT29" s="41">
        <v>0.73962955718468304</v>
      </c>
      <c r="AU29" s="41">
        <v>0.74242057105189996</v>
      </c>
      <c r="AV29" s="41">
        <v>0.74522211689195605</v>
      </c>
      <c r="AW29" s="41">
        <v>0.74803423444755901</v>
      </c>
      <c r="AX29" s="41">
        <v>0.75085696361138998</v>
      </c>
      <c r="AY29" s="41">
        <v>0.75369034442666305</v>
      </c>
      <c r="AZ29" s="41">
        <v>0.75653441708769797</v>
      </c>
      <c r="BA29" s="41">
        <v>0.75938922194048897</v>
      </c>
      <c r="BB29" s="41">
        <v>0.76225479948327801</v>
      </c>
      <c r="BC29" s="41">
        <v>0.76513119036712596</v>
      </c>
      <c r="BD29" s="41">
        <v>0.76801843539649295</v>
      </c>
      <c r="BE29" s="41">
        <v>0.77091657552981796</v>
      </c>
      <c r="BF29" s="41">
        <v>0.773825651880094</v>
      </c>
    </row>
    <row r="30" spans="1:58" x14ac:dyDescent="0.3">
      <c r="A30" t="s">
        <v>42</v>
      </c>
      <c r="B30" t="s">
        <v>80</v>
      </c>
      <c r="C30" s="41">
        <v>0.39226519337016602</v>
      </c>
      <c r="D30" s="41">
        <v>0.39233576642335799</v>
      </c>
      <c r="E30" s="41">
        <v>0.40036231884057999</v>
      </c>
      <c r="F30" s="41">
        <v>0.40794223826714798</v>
      </c>
      <c r="G30" s="41">
        <v>0.42010771992818702</v>
      </c>
      <c r="H30" s="41">
        <v>0.44760213143872102</v>
      </c>
      <c r="I30" s="41">
        <v>0.46478873239436602</v>
      </c>
      <c r="J30" s="41">
        <v>0.47810858143607698</v>
      </c>
      <c r="K30" s="41">
        <v>0.492119089316988</v>
      </c>
      <c r="L30" s="41">
        <v>0.50868055555555602</v>
      </c>
      <c r="M30" s="41">
        <v>0.51646447140381302</v>
      </c>
      <c r="N30" s="41">
        <v>0.536082474226804</v>
      </c>
      <c r="O30" s="41">
        <v>0.55460750853242302</v>
      </c>
      <c r="P30" s="41">
        <v>0.572402044293015</v>
      </c>
      <c r="Q30" s="41">
        <v>0.58813559322033904</v>
      </c>
      <c r="R30" s="41">
        <v>0.60033726812816202</v>
      </c>
      <c r="S30" s="41">
        <v>0.60942760942760899</v>
      </c>
      <c r="T30" s="41">
        <v>0.61205368429025997</v>
      </c>
      <c r="U30" s="41">
        <v>0.61469107513052201</v>
      </c>
      <c r="V30" s="41">
        <v>0.61733983070989695</v>
      </c>
      <c r="W30" s="41">
        <v>0.62</v>
      </c>
      <c r="X30" s="41">
        <v>0.62388840468950102</v>
      </c>
      <c r="Y30" s="41">
        <v>0.627801195977436</v>
      </c>
      <c r="Z30" s="41">
        <v>0.63173852680729503</v>
      </c>
      <c r="AA30" s="41">
        <v>0.63570055108177204</v>
      </c>
      <c r="AB30" s="41">
        <v>0.63968742366877895</v>
      </c>
      <c r="AC30" s="41">
        <v>0.64369930040750201</v>
      </c>
      <c r="AD30" s="41">
        <v>0.64773633811449005</v>
      </c>
      <c r="AE30" s="41">
        <v>0.65179869458978801</v>
      </c>
      <c r="AF30" s="41">
        <v>0.65588652862309904</v>
      </c>
      <c r="AG30" s="41">
        <v>0.66</v>
      </c>
      <c r="AH30" s="41">
        <v>0.6633</v>
      </c>
      <c r="AI30" s="41">
        <v>0.66661649999999995</v>
      </c>
      <c r="AJ30" s="41">
        <v>0.66994958250000003</v>
      </c>
      <c r="AK30" s="41">
        <v>0.67329933041250001</v>
      </c>
      <c r="AL30" s="41">
        <v>0.67666582706456202</v>
      </c>
      <c r="AM30" s="41">
        <v>0.67921924544605305</v>
      </c>
      <c r="AN30" s="41">
        <v>0.68178229922683498</v>
      </c>
      <c r="AO30" s="41">
        <v>0.684355024766372</v>
      </c>
      <c r="AP30" s="41">
        <v>0.68693745856132904</v>
      </c>
      <c r="AQ30" s="41">
        <v>0.68952963724609295</v>
      </c>
      <c r="AR30" s="41">
        <v>0.69213159759329201</v>
      </c>
      <c r="AS30" s="41">
        <v>0.69474337651431695</v>
      </c>
      <c r="AT30" s="41">
        <v>0.69736501105984405</v>
      </c>
      <c r="AU30" s="41">
        <v>0.69999653842036302</v>
      </c>
      <c r="AV30" s="41">
        <v>0.70263799592670095</v>
      </c>
      <c r="AW30" s="41">
        <v>0.70528942105055603</v>
      </c>
      <c r="AX30" s="41">
        <v>0.70795085140502501</v>
      </c>
      <c r="AY30" s="41">
        <v>0.71062232474513898</v>
      </c>
      <c r="AZ30" s="41">
        <v>0.71330387896840097</v>
      </c>
      <c r="BA30" s="41">
        <v>0.71599555211531796</v>
      </c>
      <c r="BB30" s="41">
        <v>0.71869738236994796</v>
      </c>
      <c r="BC30" s="41">
        <v>0.72140940806043297</v>
      </c>
      <c r="BD30" s="41">
        <v>0.72413166765955095</v>
      </c>
      <c r="BE30" s="41">
        <v>0.72686419978525696</v>
      </c>
      <c r="BF30" s="41">
        <v>0.72960704320123104</v>
      </c>
    </row>
    <row r="31" spans="1:58" x14ac:dyDescent="0.3">
      <c r="A31" t="s">
        <v>43</v>
      </c>
      <c r="B31" t="s">
        <v>80</v>
      </c>
      <c r="C31" s="41">
        <v>0.422818791946309</v>
      </c>
      <c r="D31" s="41">
        <v>0.43046357615893999</v>
      </c>
      <c r="E31" s="41">
        <v>0.44098360655737701</v>
      </c>
      <c r="F31" s="41">
        <v>0.44983818770226502</v>
      </c>
      <c r="G31" s="41">
        <v>0.46079999999999999</v>
      </c>
      <c r="H31" s="41">
        <v>0.47867298578199102</v>
      </c>
      <c r="I31" s="41">
        <v>0.50154320987654299</v>
      </c>
      <c r="J31" s="41">
        <v>0.51138088012139604</v>
      </c>
      <c r="K31" s="41">
        <v>0.52852852852852805</v>
      </c>
      <c r="L31" s="41">
        <v>0.54867256637168105</v>
      </c>
      <c r="M31" s="41">
        <v>0.570175438596491</v>
      </c>
      <c r="N31" s="41">
        <v>0.58705035971222996</v>
      </c>
      <c r="O31" s="41">
        <v>0.60992907801418395</v>
      </c>
      <c r="P31" s="41">
        <v>0.62112676056338001</v>
      </c>
      <c r="Q31" s="41">
        <v>0.63598326359832602</v>
      </c>
      <c r="R31" s="41">
        <v>0.64909847434119305</v>
      </c>
      <c r="S31" s="41">
        <v>0.66068965517241396</v>
      </c>
      <c r="T31" s="41">
        <v>0.66789839959330799</v>
      </c>
      <c r="U31" s="41">
        <v>0.67518579818370394</v>
      </c>
      <c r="V31" s="41">
        <v>0.682552709134434</v>
      </c>
      <c r="W31" s="41">
        <v>0.69</v>
      </c>
      <c r="X31" s="41">
        <v>0.695777383922496</v>
      </c>
      <c r="Y31" s="41">
        <v>0.70160314199714902</v>
      </c>
      <c r="Z31" s="41">
        <v>0.70747767926171001</v>
      </c>
      <c r="AA31" s="41">
        <v>0.71340140414532105</v>
      </c>
      <c r="AB31" s="41">
        <v>0.71937472849690798</v>
      </c>
      <c r="AC31" s="41">
        <v>0.72539806761381898</v>
      </c>
      <c r="AD31" s="41">
        <v>0.73147184027069101</v>
      </c>
      <c r="AE31" s="41">
        <v>0.73759646874857299</v>
      </c>
      <c r="AF31" s="41">
        <v>0.74377237886428005</v>
      </c>
      <c r="AG31" s="41">
        <v>0.75</v>
      </c>
      <c r="AH31" s="41">
        <v>0.75375000000000003</v>
      </c>
      <c r="AI31" s="41">
        <v>0.75751875000000002</v>
      </c>
      <c r="AJ31" s="41">
        <v>0.76130634374999995</v>
      </c>
      <c r="AK31" s="41">
        <v>0.76511287546874995</v>
      </c>
      <c r="AL31" s="41">
        <v>0.768938439846093</v>
      </c>
      <c r="AM31" s="41">
        <v>0.77184005164324199</v>
      </c>
      <c r="AN31" s="41">
        <v>0.77475261275776697</v>
      </c>
      <c r="AO31" s="41">
        <v>0.77767616450724097</v>
      </c>
      <c r="AP31" s="41">
        <v>0.78061074836514599</v>
      </c>
      <c r="AQ31" s="41">
        <v>0.78355640596146803</v>
      </c>
      <c r="AR31" s="41">
        <v>0.786513179083286</v>
      </c>
      <c r="AS31" s="41">
        <v>0.78948110967535901</v>
      </c>
      <c r="AT31" s="41">
        <v>0.79246023984073199</v>
      </c>
      <c r="AU31" s="41">
        <v>0.79545061184132104</v>
      </c>
      <c r="AV31" s="41">
        <v>0.79845226809852399</v>
      </c>
      <c r="AW31" s="41">
        <v>0.80146525119381395</v>
      </c>
      <c r="AX31" s="41">
        <v>0.80448960386934598</v>
      </c>
      <c r="AY31" s="41">
        <v>0.80752536902856697</v>
      </c>
      <c r="AZ31" s="41">
        <v>0.810572589736819</v>
      </c>
      <c r="BA31" s="41">
        <v>0.81363130922195304</v>
      </c>
      <c r="BB31" s="41">
        <v>0.81670157087494</v>
      </c>
      <c r="BC31" s="41">
        <v>0.81978341825049195</v>
      </c>
      <c r="BD31" s="41">
        <v>0.82287689506767203</v>
      </c>
      <c r="BE31" s="41">
        <v>0.82598204521051899</v>
      </c>
      <c r="BF31" s="41">
        <v>0.82909891272867198</v>
      </c>
    </row>
    <row r="32" spans="1:58" x14ac:dyDescent="0.3">
      <c r="A32" t="s">
        <v>44</v>
      </c>
      <c r="B32" t="s">
        <v>80</v>
      </c>
      <c r="C32" s="41">
        <v>0.37164179104477602</v>
      </c>
      <c r="D32" s="41">
        <v>0.379512195121951</v>
      </c>
      <c r="E32" s="41">
        <v>0.39140811455847302</v>
      </c>
      <c r="F32" s="41">
        <v>0.39652745190051603</v>
      </c>
      <c r="G32" s="41">
        <v>0.39833256137100498</v>
      </c>
      <c r="H32" s="41">
        <v>0.43020594965675102</v>
      </c>
      <c r="I32" s="41">
        <v>0.43730337078651699</v>
      </c>
      <c r="J32" s="41">
        <v>0.44207723035952101</v>
      </c>
      <c r="K32" s="41">
        <v>0.44945295404814001</v>
      </c>
      <c r="L32" s="41">
        <v>0.46795698924731199</v>
      </c>
      <c r="M32" s="41">
        <v>0.48763102725366902</v>
      </c>
      <c r="N32" s="41">
        <v>0.504118616144975</v>
      </c>
      <c r="O32" s="41">
        <v>0.518951612903226</v>
      </c>
      <c r="P32" s="41">
        <v>0.54007936507936505</v>
      </c>
      <c r="Q32" s="41">
        <v>0.55529503712387696</v>
      </c>
      <c r="R32" s="41">
        <v>0.56525096525096497</v>
      </c>
      <c r="S32" s="41">
        <v>0.57242178447276904</v>
      </c>
      <c r="T32" s="41">
        <v>0.579195164596498</v>
      </c>
      <c r="U32" s="41">
        <v>0.58604869309952501</v>
      </c>
      <c r="V32" s="41">
        <v>0.59298331836546203</v>
      </c>
      <c r="W32" s="41">
        <v>0.6</v>
      </c>
      <c r="X32" s="41">
        <v>0.60482183435039305</v>
      </c>
      <c r="Y32" s="41">
        <v>0.609682418844957</v>
      </c>
      <c r="Z32" s="41">
        <v>0.61458206489498601</v>
      </c>
      <c r="AA32" s="41">
        <v>0.61952108641439696</v>
      </c>
      <c r="AB32" s="41">
        <v>0.62449979983984005</v>
      </c>
      <c r="AC32" s="41">
        <v>0.62951852415097598</v>
      </c>
      <c r="AD32" s="41">
        <v>0.63457758089090899</v>
      </c>
      <c r="AE32" s="41">
        <v>0.63967729418679098</v>
      </c>
      <c r="AF32" s="41">
        <v>0.64481799077058499</v>
      </c>
      <c r="AG32" s="41">
        <v>0.65</v>
      </c>
      <c r="AH32" s="41">
        <v>0.65325</v>
      </c>
      <c r="AI32" s="41">
        <v>0.65651625000000002</v>
      </c>
      <c r="AJ32" s="41">
        <v>0.65979883125000005</v>
      </c>
      <c r="AK32" s="41">
        <v>0.66309782540624995</v>
      </c>
      <c r="AL32" s="41">
        <v>0.66641331453328101</v>
      </c>
      <c r="AM32" s="41">
        <v>0.66892804475747603</v>
      </c>
      <c r="AN32" s="41">
        <v>0.671452264390065</v>
      </c>
      <c r="AO32" s="41">
        <v>0.67398600923960905</v>
      </c>
      <c r="AP32" s="41">
        <v>0.67652931524979298</v>
      </c>
      <c r="AQ32" s="41">
        <v>0.67908221849993999</v>
      </c>
      <c r="AR32" s="41">
        <v>0.68164475520551404</v>
      </c>
      <c r="AS32" s="41">
        <v>0.68421696171864499</v>
      </c>
      <c r="AT32" s="41">
        <v>0.68679887452863397</v>
      </c>
      <c r="AU32" s="41">
        <v>0.68939053026247898</v>
      </c>
      <c r="AV32" s="41">
        <v>0.69199196568538801</v>
      </c>
      <c r="AW32" s="41">
        <v>0.69460321770130495</v>
      </c>
      <c r="AX32" s="41">
        <v>0.69722432335343298</v>
      </c>
      <c r="AY32" s="41">
        <v>0.69985531982475802</v>
      </c>
      <c r="AZ32" s="41">
        <v>0.70249624443857595</v>
      </c>
      <c r="BA32" s="41">
        <v>0.70514713465902501</v>
      </c>
      <c r="BB32" s="41">
        <v>0.70780802809161503</v>
      </c>
      <c r="BC32" s="41">
        <v>0.71047896248375897</v>
      </c>
      <c r="BD32" s="41">
        <v>0.71315997572531498</v>
      </c>
      <c r="BE32" s="41">
        <v>0.71585110584911604</v>
      </c>
      <c r="BF32" s="41">
        <v>0.71855239103151602</v>
      </c>
    </row>
    <row r="33" spans="1:58" x14ac:dyDescent="0.3">
      <c r="A33" t="s">
        <v>82</v>
      </c>
      <c r="B33" t="s">
        <v>80</v>
      </c>
      <c r="C33" s="41">
        <v>0.43567851699791599</v>
      </c>
      <c r="D33" s="41">
        <v>0.44862302448213798</v>
      </c>
      <c r="E33" s="41">
        <v>0.460162738797328</v>
      </c>
      <c r="F33" s="41">
        <v>0.472982637673661</v>
      </c>
      <c r="G33" s="41">
        <v>0.48395913713824101</v>
      </c>
      <c r="H33" s="41">
        <v>0.50333995576713997</v>
      </c>
      <c r="I33" s="41">
        <v>0.51751096987831002</v>
      </c>
      <c r="J33" s="41">
        <v>0.53017819505652397</v>
      </c>
      <c r="K33" s="41">
        <v>0.54414781385535105</v>
      </c>
      <c r="L33" s="41">
        <v>0.55682339157454996</v>
      </c>
      <c r="M33" s="41">
        <v>0.57264821104006602</v>
      </c>
      <c r="N33" s="41">
        <v>0.58774271058897998</v>
      </c>
      <c r="O33" s="41">
        <v>0.60174990520750604</v>
      </c>
      <c r="P33" s="41">
        <v>0.61436818473380395</v>
      </c>
      <c r="Q33" s="41">
        <v>0.62655445474237403</v>
      </c>
      <c r="R33" s="41">
        <v>0.63840922468141204</v>
      </c>
      <c r="S33" s="41">
        <v>0.64652986908147003</v>
      </c>
      <c r="T33" s="41">
        <v>0.65401501307668397</v>
      </c>
      <c r="U33" s="41">
        <v>0.66162597733778605</v>
      </c>
      <c r="V33" s="41">
        <v>0.66937557042356599</v>
      </c>
      <c r="W33" s="41">
        <v>0.67727567504672403</v>
      </c>
      <c r="X33" s="41">
        <v>0.68307749811971297</v>
      </c>
      <c r="Y33" s="41">
        <v>0.68893066063650299</v>
      </c>
      <c r="Z33" s="41">
        <v>0.69483959075693702</v>
      </c>
      <c r="AA33" s="41">
        <v>0.70080822943262699</v>
      </c>
      <c r="AB33" s="41">
        <v>0.70684007197186605</v>
      </c>
      <c r="AC33" s="41">
        <v>0.71293820252259199</v>
      </c>
      <c r="AD33" s="41">
        <v>0.71910532557718698</v>
      </c>
      <c r="AE33" s="41">
        <v>0.72534379424318496</v>
      </c>
      <c r="AF33" s="41">
        <v>0.73165563868941297</v>
      </c>
      <c r="AG33" s="41">
        <v>0.73804259276710804</v>
      </c>
      <c r="AH33" s="41">
        <v>0.74167056341821402</v>
      </c>
      <c r="AI33" s="41">
        <v>0.74531998689094903</v>
      </c>
      <c r="AJ33" s="41">
        <v>0.74899153151948195</v>
      </c>
      <c r="AK33" s="41">
        <v>0.75268576004450305</v>
      </c>
      <c r="AL33" s="41">
        <v>0.756403128229448</v>
      </c>
      <c r="AM33" s="41">
        <v>0.75921632272599204</v>
      </c>
      <c r="AN33" s="41">
        <v>0.76204517616171097</v>
      </c>
      <c r="AO33" s="41">
        <v>0.76488972026887103</v>
      </c>
      <c r="AP33" s="41">
        <v>0.76774985683044605</v>
      </c>
      <c r="AQ33" s="41">
        <v>0.77062535321084802</v>
      </c>
      <c r="AR33" s="41">
        <v>0.77351583211216901</v>
      </c>
      <c r="AS33" s="41">
        <v>0.77642076527021897</v>
      </c>
      <c r="AT33" s="41">
        <v>0.779306263804878</v>
      </c>
      <c r="AU33" s="41">
        <v>0.78217954154809</v>
      </c>
      <c r="AV33" s="41">
        <v>0.78506458532825496</v>
      </c>
      <c r="AW33" s="41">
        <v>0.78792417248353797</v>
      </c>
      <c r="AX33" s="41">
        <v>0.79077486473756697</v>
      </c>
      <c r="AY33" s="41">
        <v>0.79363299461681902</v>
      </c>
      <c r="AZ33" s="41">
        <v>0.79649690750033098</v>
      </c>
      <c r="BA33" s="41">
        <v>0.79936480240052898</v>
      </c>
      <c r="BB33" s="41">
        <v>0.80223473228759901</v>
      </c>
      <c r="BC33" s="41">
        <v>0.80507955344207704</v>
      </c>
      <c r="BD33" s="41">
        <v>0.80791466183142502</v>
      </c>
      <c r="BE33" s="41">
        <v>0.81074538497692905</v>
      </c>
      <c r="BF33" s="41">
        <v>0.81356938215560304</v>
      </c>
    </row>
    <row r="35" spans="1:58" x14ac:dyDescent="0.3">
      <c r="B35" t="s">
        <v>83</v>
      </c>
    </row>
    <row r="36" spans="1:58" x14ac:dyDescent="0.3">
      <c r="B36" t="s">
        <v>84</v>
      </c>
      <c r="C36" t="s">
        <v>85</v>
      </c>
      <c r="D36" t="s">
        <v>86</v>
      </c>
      <c r="E36" t="s">
        <v>87</v>
      </c>
    </row>
    <row r="37" spans="1:58" x14ac:dyDescent="0.3">
      <c r="B37">
        <v>1.0170120860949099</v>
      </c>
      <c r="C37">
        <v>1.01</v>
      </c>
      <c r="D37">
        <v>1.0049999999999999</v>
      </c>
      <c r="E37">
        <v>1.0037735293838701</v>
      </c>
    </row>
  </sheetData>
  <phoneticPr fontId="18"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6"/>
  <sheetViews>
    <sheetView workbookViewId="0">
      <selection activeCell="B6" sqref="B6"/>
    </sheetView>
  </sheetViews>
  <sheetFormatPr defaultColWidth="9" defaultRowHeight="13.5" x14ac:dyDescent="0.3"/>
  <cols>
    <col min="1" max="1" width="35.53125" customWidth="1"/>
    <col min="2" max="43" width="12.9296875" customWidth="1"/>
  </cols>
  <sheetData>
    <row r="1" spans="1:43" x14ac:dyDescent="0.3">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c r="AH1">
        <v>2051</v>
      </c>
      <c r="AI1">
        <v>2052</v>
      </c>
      <c r="AJ1">
        <v>2053</v>
      </c>
      <c r="AK1">
        <v>2054</v>
      </c>
      <c r="AL1">
        <v>2055</v>
      </c>
      <c r="AM1">
        <v>2056</v>
      </c>
      <c r="AN1">
        <v>2057</v>
      </c>
      <c r="AO1">
        <v>2058</v>
      </c>
      <c r="AP1">
        <v>2059</v>
      </c>
      <c r="AQ1">
        <v>2060</v>
      </c>
    </row>
    <row r="2" spans="1:43" x14ac:dyDescent="0.3">
      <c r="A2" t="s">
        <v>88</v>
      </c>
      <c r="B2">
        <f>[2]分布式光电数据!K28</f>
        <v>9.1324200913242004E-2</v>
      </c>
      <c r="C2">
        <f>[2]分布式光电数据!J28</f>
        <v>9.0122566690699402E-2</v>
      </c>
      <c r="D2">
        <f t="shared" ref="D2:I2" si="0">C2+0.005</f>
        <v>9.5122566690699406E-2</v>
      </c>
      <c r="E2">
        <f t="shared" si="0"/>
        <v>0.10012256669069941</v>
      </c>
      <c r="F2">
        <f t="shared" si="0"/>
        <v>0.10512256669069941</v>
      </c>
      <c r="G2">
        <f t="shared" si="0"/>
        <v>0.11012256669069942</v>
      </c>
      <c r="H2">
        <f t="shared" si="0"/>
        <v>0.11512256669069942</v>
      </c>
      <c r="I2">
        <f t="shared" si="0"/>
        <v>0.12012256669069943</v>
      </c>
      <c r="J2">
        <v>0.120122566690699</v>
      </c>
      <c r="K2">
        <v>0.120122566690699</v>
      </c>
      <c r="L2">
        <v>0.120122566690699</v>
      </c>
      <c r="M2">
        <v>0.120122566690699</v>
      </c>
      <c r="N2">
        <v>0.120122566690699</v>
      </c>
      <c r="O2">
        <v>0.120122566690699</v>
      </c>
      <c r="P2">
        <v>0.120122566690699</v>
      </c>
      <c r="Q2">
        <v>0.120122566690699</v>
      </c>
      <c r="R2">
        <v>0.120122566690699</v>
      </c>
      <c r="S2">
        <v>0.120122566690699</v>
      </c>
      <c r="T2">
        <v>0.120122566690699</v>
      </c>
      <c r="U2">
        <v>0.120122566690699</v>
      </c>
      <c r="V2">
        <v>0.120122566690699</v>
      </c>
      <c r="W2">
        <v>0.120122566690699</v>
      </c>
      <c r="X2">
        <v>0.120122566690699</v>
      </c>
      <c r="Y2">
        <v>0.120122566690699</v>
      </c>
      <c r="Z2">
        <v>0.120122566690699</v>
      </c>
      <c r="AA2">
        <v>0.120122566690699</v>
      </c>
      <c r="AB2">
        <v>0.120122566690699</v>
      </c>
      <c r="AC2">
        <v>0.120122566690699</v>
      </c>
      <c r="AD2">
        <v>0.120122566690699</v>
      </c>
      <c r="AE2">
        <v>0.120122566690699</v>
      </c>
      <c r="AF2">
        <v>0.120122566690699</v>
      </c>
      <c r="AG2">
        <v>0.120122566690699</v>
      </c>
      <c r="AH2">
        <v>0.120122566690699</v>
      </c>
      <c r="AI2">
        <v>0.120122566690699</v>
      </c>
      <c r="AJ2">
        <v>0.120122566690699</v>
      </c>
      <c r="AK2">
        <v>0.120122566690699</v>
      </c>
      <c r="AL2">
        <v>0.120122566690699</v>
      </c>
      <c r="AM2">
        <v>0.120122566690699</v>
      </c>
      <c r="AN2">
        <v>0.120122566690699</v>
      </c>
      <c r="AO2">
        <v>0.120122566690699</v>
      </c>
      <c r="AP2">
        <v>0.120122566690699</v>
      </c>
      <c r="AQ2">
        <v>0.120122566690699</v>
      </c>
    </row>
    <row r="6" spans="1:43" x14ac:dyDescent="0.3">
      <c r="A6" t="s">
        <v>89</v>
      </c>
      <c r="B6">
        <f>B2*8760</f>
        <v>800</v>
      </c>
      <c r="C6">
        <f t="shared" ref="C6:AQ6" si="1">C2*8760</f>
        <v>789.47368421052681</v>
      </c>
      <c r="D6">
        <f t="shared" si="1"/>
        <v>833.27368421052677</v>
      </c>
      <c r="E6">
        <f t="shared" si="1"/>
        <v>877.07368421052684</v>
      </c>
      <c r="F6">
        <f t="shared" si="1"/>
        <v>920.8736842105269</v>
      </c>
      <c r="G6">
        <f t="shared" si="1"/>
        <v>964.67368421052686</v>
      </c>
      <c r="H6">
        <f t="shared" si="1"/>
        <v>1008.4736842105269</v>
      </c>
      <c r="I6">
        <f t="shared" si="1"/>
        <v>1052.2736842105269</v>
      </c>
      <c r="J6">
        <f t="shared" si="1"/>
        <v>1052.2736842105232</v>
      </c>
      <c r="K6">
        <f t="shared" si="1"/>
        <v>1052.2736842105232</v>
      </c>
      <c r="L6">
        <f t="shared" si="1"/>
        <v>1052.2736842105232</v>
      </c>
      <c r="M6">
        <f t="shared" si="1"/>
        <v>1052.2736842105232</v>
      </c>
      <c r="N6">
        <f t="shared" si="1"/>
        <v>1052.2736842105232</v>
      </c>
      <c r="O6">
        <f t="shared" si="1"/>
        <v>1052.2736842105232</v>
      </c>
      <c r="P6">
        <f t="shared" si="1"/>
        <v>1052.2736842105232</v>
      </c>
      <c r="Q6">
        <f t="shared" si="1"/>
        <v>1052.2736842105232</v>
      </c>
      <c r="R6">
        <f t="shared" si="1"/>
        <v>1052.2736842105232</v>
      </c>
      <c r="S6">
        <f t="shared" si="1"/>
        <v>1052.2736842105232</v>
      </c>
      <c r="T6">
        <f t="shared" si="1"/>
        <v>1052.2736842105232</v>
      </c>
      <c r="U6">
        <f t="shared" si="1"/>
        <v>1052.2736842105232</v>
      </c>
      <c r="V6">
        <f t="shared" si="1"/>
        <v>1052.2736842105232</v>
      </c>
      <c r="W6">
        <f t="shared" si="1"/>
        <v>1052.2736842105232</v>
      </c>
      <c r="X6">
        <f t="shared" si="1"/>
        <v>1052.2736842105232</v>
      </c>
      <c r="Y6">
        <f t="shared" si="1"/>
        <v>1052.2736842105232</v>
      </c>
      <c r="Z6">
        <f t="shared" si="1"/>
        <v>1052.2736842105232</v>
      </c>
      <c r="AA6">
        <f t="shared" si="1"/>
        <v>1052.2736842105232</v>
      </c>
      <c r="AB6">
        <f t="shared" si="1"/>
        <v>1052.2736842105232</v>
      </c>
      <c r="AC6">
        <f t="shared" si="1"/>
        <v>1052.2736842105232</v>
      </c>
      <c r="AD6">
        <f t="shared" si="1"/>
        <v>1052.2736842105232</v>
      </c>
      <c r="AE6">
        <f t="shared" si="1"/>
        <v>1052.2736842105232</v>
      </c>
      <c r="AF6">
        <f t="shared" si="1"/>
        <v>1052.2736842105232</v>
      </c>
      <c r="AG6">
        <f t="shared" si="1"/>
        <v>1052.2736842105232</v>
      </c>
      <c r="AH6">
        <f t="shared" si="1"/>
        <v>1052.2736842105232</v>
      </c>
      <c r="AI6">
        <f t="shared" si="1"/>
        <v>1052.2736842105232</v>
      </c>
      <c r="AJ6">
        <f t="shared" si="1"/>
        <v>1052.2736842105232</v>
      </c>
      <c r="AK6">
        <f t="shared" si="1"/>
        <v>1052.2736842105232</v>
      </c>
      <c r="AL6">
        <f t="shared" si="1"/>
        <v>1052.2736842105232</v>
      </c>
      <c r="AM6">
        <f t="shared" si="1"/>
        <v>1052.2736842105232</v>
      </c>
      <c r="AN6">
        <f t="shared" si="1"/>
        <v>1052.2736842105232</v>
      </c>
      <c r="AO6">
        <f t="shared" si="1"/>
        <v>1052.2736842105232</v>
      </c>
      <c r="AP6">
        <f t="shared" si="1"/>
        <v>1052.2736842105232</v>
      </c>
      <c r="AQ6">
        <f t="shared" si="1"/>
        <v>1052.2736842105232</v>
      </c>
    </row>
  </sheetData>
  <phoneticPr fontId="18"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34"/>
  <sheetViews>
    <sheetView workbookViewId="0">
      <selection activeCell="B1" sqref="B1"/>
    </sheetView>
  </sheetViews>
  <sheetFormatPr defaultColWidth="8.9296875" defaultRowHeight="13.5" x14ac:dyDescent="0.3"/>
  <cols>
    <col min="1" max="1" width="26.9296875" customWidth="1"/>
    <col min="2" max="2" width="11.796875" customWidth="1"/>
    <col min="3" max="3" width="12.53125" customWidth="1"/>
    <col min="4" max="4" width="10.796875" customWidth="1"/>
    <col min="5" max="6" width="12.9296875" customWidth="1"/>
    <col min="7" max="7" width="14.9296875" customWidth="1"/>
    <col min="8" max="8" width="12.9296875" customWidth="1"/>
    <col min="9" max="9" width="14.9296875" customWidth="1"/>
    <col min="10" max="46" width="12.9296875" customWidth="1"/>
  </cols>
  <sheetData>
    <row r="1" spans="1:46" x14ac:dyDescent="0.3">
      <c r="A1" s="31" t="s">
        <v>90</v>
      </c>
      <c r="B1" s="35">
        <f>911/51.3</f>
        <v>17.758284600389864</v>
      </c>
      <c r="C1" s="31" t="s">
        <v>91</v>
      </c>
      <c r="D1">
        <f>'reference-Rural household stats'!Q39</f>
        <v>3.18</v>
      </c>
      <c r="E1" s="31" t="s">
        <v>92</v>
      </c>
      <c r="F1" s="36">
        <f>('reference-urban household stats'!I39+'reference-Town household stats'!I39)/('reference-urban household stats'!C39+'reference-Town household stats'!C39)</f>
        <v>2.6148271504214851</v>
      </c>
      <c r="G1" s="31" t="s">
        <v>93</v>
      </c>
      <c r="H1" s="37">
        <v>0.2</v>
      </c>
      <c r="I1" s="31" t="s">
        <v>94</v>
      </c>
      <c r="J1" s="37">
        <v>0.05</v>
      </c>
    </row>
    <row r="3" spans="1:46" x14ac:dyDescent="0.3">
      <c r="A3" s="31" t="s">
        <v>95</v>
      </c>
      <c r="B3" s="38">
        <v>2016</v>
      </c>
      <c r="C3" s="38">
        <v>2017</v>
      </c>
      <c r="D3" s="38">
        <v>2018</v>
      </c>
      <c r="E3" s="38">
        <v>2019</v>
      </c>
      <c r="F3" s="38">
        <v>2020</v>
      </c>
      <c r="G3" s="38">
        <v>2021</v>
      </c>
      <c r="H3" s="38">
        <v>2022</v>
      </c>
      <c r="I3" s="38">
        <v>2023</v>
      </c>
      <c r="J3" s="38">
        <v>2024</v>
      </c>
      <c r="K3" s="38">
        <v>2025</v>
      </c>
      <c r="L3" s="38">
        <v>2026</v>
      </c>
      <c r="M3" s="38">
        <v>2027</v>
      </c>
      <c r="N3" s="38">
        <v>2028</v>
      </c>
      <c r="O3" s="38">
        <v>2029</v>
      </c>
      <c r="P3" s="38">
        <v>2030</v>
      </c>
      <c r="Q3" s="38">
        <v>2031</v>
      </c>
      <c r="R3" s="38">
        <v>2032</v>
      </c>
      <c r="S3" s="38">
        <v>2033</v>
      </c>
      <c r="T3" s="38">
        <v>2034</v>
      </c>
      <c r="U3" s="38">
        <v>2035</v>
      </c>
      <c r="V3" s="38">
        <v>2036</v>
      </c>
      <c r="W3" s="38">
        <v>2037</v>
      </c>
      <c r="X3" s="38">
        <v>2038</v>
      </c>
      <c r="Y3" s="38">
        <v>2039</v>
      </c>
      <c r="Z3" s="38">
        <v>2040</v>
      </c>
      <c r="AA3" s="38">
        <v>2041</v>
      </c>
      <c r="AB3" s="38">
        <v>2042</v>
      </c>
      <c r="AC3" s="38">
        <v>2043</v>
      </c>
      <c r="AD3" s="38">
        <v>2044</v>
      </c>
      <c r="AE3" s="38">
        <v>2045</v>
      </c>
      <c r="AF3" s="38">
        <v>2046</v>
      </c>
      <c r="AG3" s="38">
        <v>2047</v>
      </c>
      <c r="AH3" s="38">
        <v>2048</v>
      </c>
      <c r="AI3" s="38">
        <v>2049</v>
      </c>
      <c r="AJ3" s="38">
        <v>2050</v>
      </c>
      <c r="AK3" s="38">
        <v>2051</v>
      </c>
      <c r="AL3" s="38">
        <v>2052</v>
      </c>
      <c r="AM3" s="38">
        <v>2053</v>
      </c>
      <c r="AN3" s="38">
        <v>2054</v>
      </c>
      <c r="AO3" s="38">
        <v>2055</v>
      </c>
      <c r="AP3" s="38">
        <v>2056</v>
      </c>
      <c r="AQ3" s="38">
        <v>2057</v>
      </c>
      <c r="AR3" s="38">
        <v>2058</v>
      </c>
      <c r="AS3" s="38">
        <v>2059</v>
      </c>
      <c r="AT3" s="38">
        <v>2060</v>
      </c>
    </row>
    <row r="4" spans="1:46" ht="15.75" x14ac:dyDescent="0.4">
      <c r="A4" s="39" t="s">
        <v>96</v>
      </c>
      <c r="E4" s="40">
        <v>8388967</v>
      </c>
      <c r="F4" s="40">
        <v>8459386</v>
      </c>
      <c r="G4" s="40">
        <v>8522601</v>
      </c>
      <c r="H4" s="40">
        <v>8578923</v>
      </c>
      <c r="I4" s="40">
        <v>8628656</v>
      </c>
      <c r="J4" s="40">
        <v>8672095</v>
      </c>
      <c r="K4" s="40">
        <v>8709528</v>
      </c>
      <c r="L4" s="40">
        <v>8741233</v>
      </c>
      <c r="M4" s="40">
        <v>8767483</v>
      </c>
      <c r="N4" s="40">
        <v>8788541</v>
      </c>
      <c r="O4" s="40">
        <v>8804663</v>
      </c>
      <c r="P4" s="40">
        <v>8816096</v>
      </c>
      <c r="Q4" s="40">
        <v>8823081</v>
      </c>
      <c r="R4" s="40">
        <v>8825849</v>
      </c>
      <c r="S4" s="40">
        <v>8824624</v>
      </c>
      <c r="T4" s="40">
        <v>8819623</v>
      </c>
      <c r="U4" s="40">
        <v>8811053</v>
      </c>
      <c r="V4" s="40">
        <v>8799116</v>
      </c>
      <c r="W4" s="40">
        <v>8784003</v>
      </c>
      <c r="X4" s="40">
        <v>8765898</v>
      </c>
      <c r="Y4" s="40">
        <v>8744979</v>
      </c>
      <c r="Z4" s="40">
        <v>8721414</v>
      </c>
      <c r="AA4" s="40">
        <v>8695363</v>
      </c>
      <c r="AB4" s="40">
        <v>8666980</v>
      </c>
      <c r="AC4" s="40">
        <v>8636409</v>
      </c>
      <c r="AD4" s="40">
        <v>8603787</v>
      </c>
      <c r="AE4" s="40">
        <v>8569243</v>
      </c>
      <c r="AF4" s="40">
        <v>8532898</v>
      </c>
      <c r="AG4" s="40">
        <v>8494866</v>
      </c>
      <c r="AH4" s="40">
        <v>8455251</v>
      </c>
      <c r="AI4" s="40">
        <v>8414151</v>
      </c>
      <c r="AJ4" s="40">
        <v>8371656</v>
      </c>
      <c r="AK4" s="40">
        <v>8327847</v>
      </c>
      <c r="AL4" s="40">
        <v>8282797</v>
      </c>
      <c r="AM4" s="40">
        <v>8236572</v>
      </c>
      <c r="AN4" s="40">
        <v>8189230</v>
      </c>
      <c r="AO4" s="40">
        <v>8140821</v>
      </c>
      <c r="AP4" s="40">
        <v>8091387</v>
      </c>
      <c r="AQ4" s="40">
        <v>8040961</v>
      </c>
      <c r="AR4" s="40">
        <v>7989570</v>
      </c>
      <c r="AS4" s="40">
        <v>7937232</v>
      </c>
      <c r="AT4" s="40">
        <v>7883956</v>
      </c>
    </row>
    <row r="5" spans="1:46" ht="15.75" x14ac:dyDescent="0.4">
      <c r="A5" s="39" t="s">
        <v>97</v>
      </c>
      <c r="E5" s="40">
        <v>5733278</v>
      </c>
      <c r="F5" s="40">
        <v>5765367</v>
      </c>
      <c r="G5" s="40">
        <v>5801225</v>
      </c>
      <c r="H5" s="40">
        <v>5840034</v>
      </c>
      <c r="I5" s="40">
        <v>5881026</v>
      </c>
      <c r="J5" s="40">
        <v>5923474</v>
      </c>
      <c r="K5" s="40">
        <v>5966701</v>
      </c>
      <c r="L5" s="40">
        <v>6010073</v>
      </c>
      <c r="M5" s="40">
        <v>6053002</v>
      </c>
      <c r="N5" s="40">
        <v>6094946</v>
      </c>
      <c r="O5" s="40">
        <v>6135409</v>
      </c>
      <c r="P5" s="40">
        <v>6173941</v>
      </c>
      <c r="Q5" s="40">
        <v>6210136</v>
      </c>
      <c r="R5" s="40">
        <v>6243634</v>
      </c>
      <c r="S5" s="40">
        <v>6274123</v>
      </c>
      <c r="T5" s="40">
        <v>6301334</v>
      </c>
      <c r="U5" s="40">
        <v>6325045</v>
      </c>
      <c r="V5" s="40">
        <v>6345078</v>
      </c>
      <c r="W5" s="40">
        <v>6361304</v>
      </c>
      <c r="X5" s="40">
        <v>6373636</v>
      </c>
      <c r="Y5" s="40">
        <v>6382035</v>
      </c>
      <c r="Z5" s="40">
        <v>6386506</v>
      </c>
      <c r="AA5" s="40">
        <v>6387102</v>
      </c>
      <c r="AB5" s="40">
        <v>6383919</v>
      </c>
      <c r="AC5" s="40">
        <v>6377100</v>
      </c>
      <c r="AD5" s="40">
        <v>6366834</v>
      </c>
      <c r="AE5" s="40">
        <v>6353355</v>
      </c>
      <c r="AF5" s="40">
        <v>6336942</v>
      </c>
      <c r="AG5" s="40">
        <v>6317922</v>
      </c>
      <c r="AH5" s="40">
        <v>6296665</v>
      </c>
      <c r="AI5" s="40">
        <v>6273588</v>
      </c>
      <c r="AJ5" s="40">
        <v>6249154</v>
      </c>
      <c r="AK5" s="40">
        <v>6223870</v>
      </c>
      <c r="AL5" s="40">
        <v>6198291</v>
      </c>
      <c r="AM5" s="40">
        <v>6173016</v>
      </c>
      <c r="AN5" s="40">
        <v>6148690</v>
      </c>
      <c r="AO5" s="40">
        <v>6126004</v>
      </c>
      <c r="AP5" s="40">
        <v>6105694</v>
      </c>
      <c r="AQ5" s="40">
        <v>6088542</v>
      </c>
      <c r="AR5" s="40">
        <v>6075376</v>
      </c>
      <c r="AS5" s="40">
        <v>6067069</v>
      </c>
      <c r="AT5" s="40">
        <v>6064541</v>
      </c>
    </row>
    <row r="6" spans="1:46" ht="15.75" x14ac:dyDescent="0.4">
      <c r="A6" s="39" t="s">
        <v>98</v>
      </c>
      <c r="E6" s="40">
        <v>2234051</v>
      </c>
      <c r="F6" s="40">
        <v>2249310</v>
      </c>
      <c r="G6" s="40">
        <v>2264000</v>
      </c>
      <c r="H6" s="40">
        <v>2278032</v>
      </c>
      <c r="I6" s="40">
        <v>2291324</v>
      </c>
      <c r="J6" s="40">
        <v>2303802</v>
      </c>
      <c r="K6" s="40">
        <v>2315399</v>
      </c>
      <c r="L6" s="40">
        <v>2326053</v>
      </c>
      <c r="M6" s="40">
        <v>2335711</v>
      </c>
      <c r="N6" s="40">
        <v>2344324</v>
      </c>
      <c r="O6" s="40">
        <v>2351852</v>
      </c>
      <c r="P6" s="40">
        <v>2358262</v>
      </c>
      <c r="Q6" s="40">
        <v>2363526</v>
      </c>
      <c r="R6" s="40">
        <v>2367625</v>
      </c>
      <c r="S6" s="40">
        <v>2370545</v>
      </c>
      <c r="T6" s="40">
        <v>2372279</v>
      </c>
      <c r="U6" s="40">
        <v>2372828</v>
      </c>
      <c r="V6" s="40">
        <v>2372198</v>
      </c>
      <c r="W6" s="40">
        <v>2370404</v>
      </c>
      <c r="X6" s="40">
        <v>2367467</v>
      </c>
      <c r="Y6" s="40">
        <v>2363413</v>
      </c>
      <c r="Z6" s="40">
        <v>2358277</v>
      </c>
      <c r="AA6" s="40">
        <v>2352101</v>
      </c>
      <c r="AB6" s="40">
        <v>2344931</v>
      </c>
      <c r="AC6" s="40">
        <v>2336823</v>
      </c>
      <c r="AD6" s="40">
        <v>2327838</v>
      </c>
      <c r="AE6" s="40">
        <v>2318044</v>
      </c>
      <c r="AF6" s="40">
        <v>2307516</v>
      </c>
      <c r="AG6" s="40">
        <v>2296337</v>
      </c>
      <c r="AH6" s="40">
        <v>2284595</v>
      </c>
      <c r="AI6" s="40">
        <v>2272386</v>
      </c>
      <c r="AJ6" s="40">
        <v>2259811</v>
      </c>
      <c r="AK6" s="40">
        <v>2246980</v>
      </c>
      <c r="AL6" s="40">
        <v>2234008</v>
      </c>
      <c r="AM6" s="40">
        <v>2221019</v>
      </c>
      <c r="AN6" s="40">
        <v>2208143</v>
      </c>
      <c r="AO6" s="40">
        <v>2195514</v>
      </c>
      <c r="AP6" s="40">
        <v>2183276</v>
      </c>
      <c r="AQ6" s="40">
        <v>2171580</v>
      </c>
      <c r="AR6" s="40">
        <v>2160582</v>
      </c>
      <c r="AS6" s="40">
        <v>2150445</v>
      </c>
      <c r="AT6" s="40">
        <v>2141340</v>
      </c>
    </row>
    <row r="7" spans="1:46" ht="15.75" x14ac:dyDescent="0.4">
      <c r="A7" s="39" t="s">
        <v>99</v>
      </c>
      <c r="E7" s="40">
        <v>2417493</v>
      </c>
      <c r="F7" s="40">
        <v>2430980</v>
      </c>
      <c r="G7" s="40">
        <v>2444740</v>
      </c>
      <c r="H7" s="40">
        <v>2458575</v>
      </c>
      <c r="I7" s="40">
        <v>2472300</v>
      </c>
      <c r="J7" s="40">
        <v>2485743</v>
      </c>
      <c r="K7" s="40">
        <v>2498745</v>
      </c>
      <c r="L7" s="40">
        <v>2511157</v>
      </c>
      <c r="M7" s="40">
        <v>2522847</v>
      </c>
      <c r="N7" s="40">
        <v>2533691</v>
      </c>
      <c r="O7" s="40">
        <v>2543582</v>
      </c>
      <c r="P7" s="40">
        <v>2552421</v>
      </c>
      <c r="Q7" s="40">
        <v>2560126</v>
      </c>
      <c r="R7" s="40">
        <v>2566625</v>
      </c>
      <c r="S7" s="40">
        <v>2571858</v>
      </c>
      <c r="T7" s="40">
        <v>2575780</v>
      </c>
      <c r="U7" s="40">
        <v>2578358</v>
      </c>
      <c r="V7" s="40">
        <v>2579569</v>
      </c>
      <c r="W7" s="40">
        <v>2579406</v>
      </c>
      <c r="X7" s="40">
        <v>2577874</v>
      </c>
      <c r="Y7" s="40">
        <v>2574988</v>
      </c>
      <c r="Z7" s="40">
        <v>2570778</v>
      </c>
      <c r="AA7" s="40">
        <v>2565286</v>
      </c>
      <c r="AB7" s="40">
        <v>2558567</v>
      </c>
      <c r="AC7" s="40">
        <v>2550688</v>
      </c>
      <c r="AD7" s="40">
        <v>2541729</v>
      </c>
      <c r="AE7" s="40">
        <v>2531782</v>
      </c>
      <c r="AF7" s="40">
        <v>2520952</v>
      </c>
      <c r="AG7" s="40">
        <v>2509358</v>
      </c>
      <c r="AH7" s="40">
        <v>2497128</v>
      </c>
      <c r="AI7" s="40">
        <v>2484406</v>
      </c>
      <c r="AJ7" s="40">
        <v>2471348</v>
      </c>
      <c r="AK7" s="40">
        <v>2458121</v>
      </c>
      <c r="AL7" s="40">
        <v>2444906</v>
      </c>
      <c r="AM7" s="40">
        <v>2431896</v>
      </c>
      <c r="AN7" s="40">
        <v>2419297</v>
      </c>
      <c r="AO7" s="40">
        <v>2407328</v>
      </c>
      <c r="AP7" s="40">
        <v>2396220</v>
      </c>
      <c r="AQ7" s="40">
        <v>2386216</v>
      </c>
      <c r="AR7" s="40">
        <v>2377572</v>
      </c>
      <c r="AS7" s="40">
        <v>2370558</v>
      </c>
      <c r="AT7" s="40">
        <v>2365454</v>
      </c>
    </row>
    <row r="8" spans="1:46" ht="15.75" x14ac:dyDescent="0.4">
      <c r="A8" s="39" t="s">
        <v>100</v>
      </c>
      <c r="E8" s="40">
        <v>5044987</v>
      </c>
      <c r="F8" s="40">
        <v>5092298</v>
      </c>
      <c r="G8" s="40">
        <v>5142085</v>
      </c>
      <c r="H8" s="40">
        <v>5193678</v>
      </c>
      <c r="I8" s="40">
        <v>5246450</v>
      </c>
      <c r="J8" s="40">
        <v>5299809</v>
      </c>
      <c r="K8" s="40">
        <v>5353205</v>
      </c>
      <c r="L8" s="40">
        <v>5406125</v>
      </c>
      <c r="M8" s="40">
        <v>5458096</v>
      </c>
      <c r="N8" s="40">
        <v>5508684</v>
      </c>
      <c r="O8" s="40">
        <v>5557494</v>
      </c>
      <c r="P8" s="40">
        <v>5604168</v>
      </c>
      <c r="Q8" s="40">
        <v>5648390</v>
      </c>
      <c r="R8" s="40">
        <v>5689882</v>
      </c>
      <c r="S8" s="40">
        <v>5728404</v>
      </c>
      <c r="T8" s="40">
        <v>5763757</v>
      </c>
      <c r="U8" s="40">
        <v>5795777</v>
      </c>
      <c r="V8" s="40">
        <v>5824344</v>
      </c>
      <c r="W8" s="40">
        <v>5849374</v>
      </c>
      <c r="X8" s="40">
        <v>5870823</v>
      </c>
      <c r="Y8" s="40">
        <v>5888685</v>
      </c>
      <c r="Z8" s="40">
        <v>5902993</v>
      </c>
      <c r="AA8" s="40">
        <v>5913821</v>
      </c>
      <c r="AB8" s="40">
        <v>5921281</v>
      </c>
      <c r="AC8" s="40">
        <v>5925521</v>
      </c>
      <c r="AD8" s="40">
        <v>5926734</v>
      </c>
      <c r="AE8" s="40">
        <v>5925146</v>
      </c>
      <c r="AF8" s="40">
        <v>5921025</v>
      </c>
      <c r="AG8" s="40">
        <v>5914679</v>
      </c>
      <c r="AH8" s="40">
        <v>5906453</v>
      </c>
      <c r="AI8" s="40">
        <v>5896730</v>
      </c>
      <c r="AJ8" s="40">
        <v>5885936</v>
      </c>
      <c r="AK8" s="40">
        <v>5874531</v>
      </c>
      <c r="AL8" s="40">
        <v>5863019</v>
      </c>
      <c r="AM8" s="40">
        <v>5851939</v>
      </c>
      <c r="AN8" s="40">
        <v>5841870</v>
      </c>
      <c r="AO8" s="40">
        <v>5833432</v>
      </c>
      <c r="AP8" s="40">
        <v>5827283</v>
      </c>
      <c r="AQ8" s="40">
        <v>5824117</v>
      </c>
      <c r="AR8" s="40">
        <v>5824671</v>
      </c>
      <c r="AS8" s="40">
        <v>5829720</v>
      </c>
      <c r="AT8" s="40">
        <v>5840077</v>
      </c>
    </row>
    <row r="9" spans="1:46" ht="15.75" x14ac:dyDescent="0.4">
      <c r="A9" s="39" t="s">
        <v>101</v>
      </c>
      <c r="E9" s="40">
        <v>1242418</v>
      </c>
      <c r="F9" s="40">
        <v>1253798</v>
      </c>
      <c r="G9" s="40">
        <v>1264471</v>
      </c>
      <c r="H9" s="40">
        <v>1274431</v>
      </c>
      <c r="I9" s="40">
        <v>1283674</v>
      </c>
      <c r="J9" s="40">
        <v>1292196</v>
      </c>
      <c r="K9" s="40">
        <v>1299998</v>
      </c>
      <c r="L9" s="40">
        <v>1307079</v>
      </c>
      <c r="M9" s="40">
        <v>1313442</v>
      </c>
      <c r="N9" s="40">
        <v>1319090</v>
      </c>
      <c r="O9" s="40">
        <v>1324030</v>
      </c>
      <c r="P9" s="40">
        <v>1328268</v>
      </c>
      <c r="Q9" s="40">
        <v>1331813</v>
      </c>
      <c r="R9" s="40">
        <v>1334675</v>
      </c>
      <c r="S9" s="40">
        <v>1336867</v>
      </c>
      <c r="T9" s="40">
        <v>1338402</v>
      </c>
      <c r="U9" s="40">
        <v>1339296</v>
      </c>
      <c r="V9" s="40">
        <v>1339565</v>
      </c>
      <c r="W9" s="40">
        <v>1339228</v>
      </c>
      <c r="X9" s="40">
        <v>1338305</v>
      </c>
      <c r="Y9" s="40">
        <v>1336819</v>
      </c>
      <c r="Z9" s="40">
        <v>1334792</v>
      </c>
      <c r="AA9" s="40">
        <v>1332250</v>
      </c>
      <c r="AB9" s="40">
        <v>1329220</v>
      </c>
      <c r="AC9" s="40">
        <v>1325729</v>
      </c>
      <c r="AD9" s="40">
        <v>1321809</v>
      </c>
      <c r="AE9" s="40">
        <v>1317490</v>
      </c>
      <c r="AF9" s="40">
        <v>1312807</v>
      </c>
      <c r="AG9" s="40">
        <v>1307793</v>
      </c>
      <c r="AH9" s="40">
        <v>1302487</v>
      </c>
      <c r="AI9" s="40">
        <v>1296925</v>
      </c>
      <c r="AJ9" s="40">
        <v>1291147</v>
      </c>
      <c r="AK9" s="40">
        <v>1285196</v>
      </c>
      <c r="AL9" s="40">
        <v>1279114</v>
      </c>
      <c r="AM9" s="40">
        <v>1272947</v>
      </c>
      <c r="AN9" s="40">
        <v>1266740</v>
      </c>
      <c r="AO9" s="40">
        <v>1260542</v>
      </c>
      <c r="AP9" s="40">
        <v>1254402</v>
      </c>
      <c r="AQ9" s="40">
        <v>1248371</v>
      </c>
      <c r="AR9" s="40">
        <v>1242504</v>
      </c>
      <c r="AS9" s="40">
        <v>1236853</v>
      </c>
      <c r="AT9" s="40">
        <v>1231476</v>
      </c>
    </row>
    <row r="10" spans="1:46" ht="15.75" x14ac:dyDescent="0.4">
      <c r="A10" s="39" t="s">
        <v>102</v>
      </c>
      <c r="E10" s="40">
        <v>2386658</v>
      </c>
      <c r="F10" s="40">
        <v>2404792</v>
      </c>
      <c r="G10" s="40">
        <v>2421771</v>
      </c>
      <c r="H10" s="40">
        <v>2437589</v>
      </c>
      <c r="I10" s="40">
        <v>2452242</v>
      </c>
      <c r="J10" s="40">
        <v>2465727</v>
      </c>
      <c r="K10" s="40">
        <v>2478044</v>
      </c>
      <c r="L10" s="40">
        <v>2489196</v>
      </c>
      <c r="M10" s="40">
        <v>2499186</v>
      </c>
      <c r="N10" s="40">
        <v>2508019</v>
      </c>
      <c r="O10" s="40">
        <v>2515703</v>
      </c>
      <c r="P10" s="40">
        <v>2522249</v>
      </c>
      <c r="Q10" s="40">
        <v>2527667</v>
      </c>
      <c r="R10" s="40">
        <v>2531972</v>
      </c>
      <c r="S10" s="40">
        <v>2535178</v>
      </c>
      <c r="T10" s="40">
        <v>2537304</v>
      </c>
      <c r="U10" s="40">
        <v>2538369</v>
      </c>
      <c r="V10" s="40">
        <v>2538394</v>
      </c>
      <c r="W10" s="40">
        <v>2537404</v>
      </c>
      <c r="X10" s="40">
        <v>2535422</v>
      </c>
      <c r="Y10" s="40">
        <v>2532478</v>
      </c>
      <c r="Z10" s="40">
        <v>2528600</v>
      </c>
      <c r="AA10" s="40">
        <v>2523820</v>
      </c>
      <c r="AB10" s="40">
        <v>2518171</v>
      </c>
      <c r="AC10" s="40">
        <v>2511688</v>
      </c>
      <c r="AD10" s="40">
        <v>2504408</v>
      </c>
      <c r="AE10" s="40">
        <v>2496372</v>
      </c>
      <c r="AF10" s="40">
        <v>2487620</v>
      </c>
      <c r="AG10" s="40">
        <v>2478195</v>
      </c>
      <c r="AH10" s="40">
        <v>2468143</v>
      </c>
      <c r="AI10" s="40">
        <v>2457511</v>
      </c>
      <c r="AJ10" s="40">
        <v>2446348</v>
      </c>
      <c r="AK10" s="40">
        <v>2434704</v>
      </c>
      <c r="AL10" s="40">
        <v>2422634</v>
      </c>
      <c r="AM10" s="40">
        <v>2410192</v>
      </c>
      <c r="AN10" s="40">
        <v>2397435</v>
      </c>
      <c r="AO10" s="40">
        <v>2384422</v>
      </c>
      <c r="AP10" s="40">
        <v>2371215</v>
      </c>
      <c r="AQ10" s="40">
        <v>2357875</v>
      </c>
      <c r="AR10" s="40">
        <v>2344469</v>
      </c>
      <c r="AS10" s="40">
        <v>2331062</v>
      </c>
      <c r="AT10" s="40">
        <v>2317725</v>
      </c>
    </row>
    <row r="11" spans="1:46" ht="15.75" x14ac:dyDescent="0.4">
      <c r="A11" s="39" t="s">
        <v>103</v>
      </c>
      <c r="E11" s="40">
        <v>2239293</v>
      </c>
      <c r="F11" s="40">
        <v>2257841</v>
      </c>
      <c r="G11" s="40">
        <v>2275739</v>
      </c>
      <c r="H11" s="40">
        <v>2292925</v>
      </c>
      <c r="I11" s="40">
        <v>2309339</v>
      </c>
      <c r="J11" s="40">
        <v>2324930</v>
      </c>
      <c r="K11" s="40">
        <v>2339646</v>
      </c>
      <c r="L11" s="40">
        <v>2353446</v>
      </c>
      <c r="M11" s="40">
        <v>2366290</v>
      </c>
      <c r="N11" s="40">
        <v>2378144</v>
      </c>
      <c r="O11" s="40">
        <v>2388979</v>
      </c>
      <c r="P11" s="40">
        <v>2398771</v>
      </c>
      <c r="Q11" s="40">
        <v>2407501</v>
      </c>
      <c r="R11" s="40">
        <v>2415153</v>
      </c>
      <c r="S11" s="40">
        <v>2421719</v>
      </c>
      <c r="T11" s="40">
        <v>2427194</v>
      </c>
      <c r="U11" s="40">
        <v>2431578</v>
      </c>
      <c r="V11" s="40">
        <v>2434876</v>
      </c>
      <c r="W11" s="40">
        <v>2437098</v>
      </c>
      <c r="X11" s="40">
        <v>2438259</v>
      </c>
      <c r="Y11" s="40">
        <v>2438379</v>
      </c>
      <c r="Z11" s="40">
        <v>2437483</v>
      </c>
      <c r="AA11" s="40">
        <v>2435600</v>
      </c>
      <c r="AB11" s="40">
        <v>2432764</v>
      </c>
      <c r="AC11" s="40">
        <v>2429016</v>
      </c>
      <c r="AD11" s="40">
        <v>2424398</v>
      </c>
      <c r="AE11" s="40">
        <v>2418961</v>
      </c>
      <c r="AF11" s="40">
        <v>2412758</v>
      </c>
      <c r="AG11" s="40">
        <v>2405848</v>
      </c>
      <c r="AH11" s="40">
        <v>2398295</v>
      </c>
      <c r="AI11" s="40">
        <v>2390168</v>
      </c>
      <c r="AJ11" s="40">
        <v>2381540</v>
      </c>
      <c r="AK11" s="40">
        <v>2372489</v>
      </c>
      <c r="AL11" s="40">
        <v>2363100</v>
      </c>
      <c r="AM11" s="40">
        <v>2353459</v>
      </c>
      <c r="AN11" s="40">
        <v>2343661</v>
      </c>
      <c r="AO11" s="40">
        <v>2333804</v>
      </c>
      <c r="AP11" s="40">
        <v>2323989</v>
      </c>
      <c r="AQ11" s="40">
        <v>2314326</v>
      </c>
      <c r="AR11" s="40">
        <v>2304926</v>
      </c>
      <c r="AS11" s="40">
        <v>2295908</v>
      </c>
      <c r="AT11" s="40">
        <v>2287393</v>
      </c>
    </row>
    <row r="12" spans="1:46" ht="15.75" x14ac:dyDescent="0.4">
      <c r="A12" s="39" t="s">
        <v>104</v>
      </c>
      <c r="E12" s="40">
        <v>2400395</v>
      </c>
      <c r="F12" s="40">
        <v>2416565</v>
      </c>
      <c r="G12" s="40">
        <v>2431829</v>
      </c>
      <c r="H12" s="40">
        <v>2446121</v>
      </c>
      <c r="I12" s="40">
        <v>2459380</v>
      </c>
      <c r="J12" s="40">
        <v>2471552</v>
      </c>
      <c r="K12" s="40">
        <v>2482590</v>
      </c>
      <c r="L12" s="40">
        <v>2492452</v>
      </c>
      <c r="M12" s="40">
        <v>2501102</v>
      </c>
      <c r="N12" s="40">
        <v>2508511</v>
      </c>
      <c r="O12" s="40">
        <v>2514655</v>
      </c>
      <c r="P12" s="40">
        <v>2519518</v>
      </c>
      <c r="Q12" s="40">
        <v>2523087</v>
      </c>
      <c r="R12" s="40">
        <v>2525359</v>
      </c>
      <c r="S12" s="40">
        <v>2526334</v>
      </c>
      <c r="T12" s="40">
        <v>2526021</v>
      </c>
      <c r="U12" s="40">
        <v>2524431</v>
      </c>
      <c r="V12" s="40">
        <v>2521586</v>
      </c>
      <c r="W12" s="40">
        <v>2517510</v>
      </c>
      <c r="X12" s="40">
        <v>2512236</v>
      </c>
      <c r="Y12" s="40">
        <v>2505802</v>
      </c>
      <c r="Z12" s="40">
        <v>2498252</v>
      </c>
      <c r="AA12" s="40">
        <v>2489637</v>
      </c>
      <c r="AB12" s="40">
        <v>2480012</v>
      </c>
      <c r="AC12" s="40">
        <v>2469440</v>
      </c>
      <c r="AD12" s="40">
        <v>2457991</v>
      </c>
      <c r="AE12" s="40">
        <v>2445739</v>
      </c>
      <c r="AF12" s="40">
        <v>2432765</v>
      </c>
      <c r="AG12" s="40">
        <v>2419157</v>
      </c>
      <c r="AH12" s="40">
        <v>2405007</v>
      </c>
      <c r="AI12" s="40">
        <v>2390415</v>
      </c>
      <c r="AJ12" s="40">
        <v>2375488</v>
      </c>
      <c r="AK12" s="40">
        <v>2360335</v>
      </c>
      <c r="AL12" s="40">
        <v>2345076</v>
      </c>
      <c r="AM12" s="40">
        <v>2329834</v>
      </c>
      <c r="AN12" s="40">
        <v>2314740</v>
      </c>
      <c r="AO12" s="40">
        <v>2299930</v>
      </c>
      <c r="AP12" s="40">
        <v>2285546</v>
      </c>
      <c r="AQ12" s="40">
        <v>2271737</v>
      </c>
      <c r="AR12" s="40">
        <v>2258657</v>
      </c>
      <c r="AS12" s="40">
        <v>2246468</v>
      </c>
      <c r="AT12" s="40">
        <v>2235336</v>
      </c>
    </row>
    <row r="13" spans="1:46" ht="15.75" x14ac:dyDescent="0.4">
      <c r="A13" s="39" t="s">
        <v>105</v>
      </c>
      <c r="E13" s="40">
        <v>4451889</v>
      </c>
      <c r="F13" s="40">
        <v>4478110</v>
      </c>
      <c r="G13" s="40">
        <v>4505313</v>
      </c>
      <c r="H13" s="40">
        <v>4533120</v>
      </c>
      <c r="I13" s="40">
        <v>4561172</v>
      </c>
      <c r="J13" s="40">
        <v>4589132</v>
      </c>
      <c r="K13" s="40">
        <v>4616686</v>
      </c>
      <c r="L13" s="40">
        <v>4643541</v>
      </c>
      <c r="M13" s="40">
        <v>4669428</v>
      </c>
      <c r="N13" s="40">
        <v>4694099</v>
      </c>
      <c r="O13" s="40">
        <v>4717327</v>
      </c>
      <c r="P13" s="40">
        <v>4738909</v>
      </c>
      <c r="Q13" s="40">
        <v>4758663</v>
      </c>
      <c r="R13" s="40">
        <v>4776429</v>
      </c>
      <c r="S13" s="40">
        <v>4792070</v>
      </c>
      <c r="T13" s="40">
        <v>4805470</v>
      </c>
      <c r="U13" s="40">
        <v>4816536</v>
      </c>
      <c r="V13" s="40">
        <v>4825197</v>
      </c>
      <c r="W13" s="40">
        <v>4831404</v>
      </c>
      <c r="X13" s="40">
        <v>4835129</v>
      </c>
      <c r="Y13" s="40">
        <v>4836367</v>
      </c>
      <c r="Z13" s="40">
        <v>4835136</v>
      </c>
      <c r="AA13" s="40">
        <v>4831475</v>
      </c>
      <c r="AB13" s="40">
        <v>4825445</v>
      </c>
      <c r="AC13" s="40">
        <v>4817129</v>
      </c>
      <c r="AD13" s="40">
        <v>4806633</v>
      </c>
      <c r="AE13" s="40">
        <v>4794085</v>
      </c>
      <c r="AF13" s="40">
        <v>4779634</v>
      </c>
      <c r="AG13" s="40">
        <v>4763452</v>
      </c>
      <c r="AH13" s="40">
        <v>4745733</v>
      </c>
      <c r="AI13" s="40">
        <v>4726693</v>
      </c>
      <c r="AJ13" s="40">
        <v>4706570</v>
      </c>
      <c r="AK13" s="40">
        <v>4685624</v>
      </c>
      <c r="AL13" s="40">
        <v>4664137</v>
      </c>
      <c r="AM13" s="40">
        <v>4642414</v>
      </c>
      <c r="AN13" s="40">
        <v>4620781</v>
      </c>
      <c r="AO13" s="40">
        <v>4599587</v>
      </c>
      <c r="AP13" s="40">
        <v>4579202</v>
      </c>
      <c r="AQ13" s="40">
        <v>4560019</v>
      </c>
      <c r="AR13" s="40">
        <v>4542454</v>
      </c>
      <c r="AS13" s="40">
        <v>4526942</v>
      </c>
      <c r="AT13" s="40">
        <v>4513943</v>
      </c>
    </row>
    <row r="14" spans="1:46" ht="15.75" x14ac:dyDescent="0.4">
      <c r="A14" s="39" t="s">
        <v>106</v>
      </c>
      <c r="E14" s="40">
        <v>3481538</v>
      </c>
      <c r="F14" s="40">
        <v>3502975</v>
      </c>
      <c r="G14" s="40">
        <v>3526053</v>
      </c>
      <c r="H14" s="40">
        <v>3550381</v>
      </c>
      <c r="I14" s="40">
        <v>3575593</v>
      </c>
      <c r="J14" s="40">
        <v>3601342</v>
      </c>
      <c r="K14" s="40">
        <v>3627305</v>
      </c>
      <c r="L14" s="40">
        <v>3653177</v>
      </c>
      <c r="M14" s="40">
        <v>3678678</v>
      </c>
      <c r="N14" s="40">
        <v>3703546</v>
      </c>
      <c r="O14" s="40">
        <v>3727543</v>
      </c>
      <c r="P14" s="40">
        <v>3750451</v>
      </c>
      <c r="Q14" s="40">
        <v>3772074</v>
      </c>
      <c r="R14" s="40">
        <v>3792238</v>
      </c>
      <c r="S14" s="40">
        <v>3810788</v>
      </c>
      <c r="T14" s="40">
        <v>3827593</v>
      </c>
      <c r="U14" s="40">
        <v>3842543</v>
      </c>
      <c r="V14" s="40">
        <v>3855548</v>
      </c>
      <c r="W14" s="40">
        <v>3866541</v>
      </c>
      <c r="X14" s="40">
        <v>3875476</v>
      </c>
      <c r="Y14" s="40">
        <v>3882327</v>
      </c>
      <c r="Z14" s="40">
        <v>3887090</v>
      </c>
      <c r="AA14" s="40">
        <v>3889785</v>
      </c>
      <c r="AB14" s="40">
        <v>3890450</v>
      </c>
      <c r="AC14" s="40">
        <v>3889146</v>
      </c>
      <c r="AD14" s="40">
        <v>3885955</v>
      </c>
      <c r="AE14" s="40">
        <v>3880981</v>
      </c>
      <c r="AF14" s="40">
        <v>3874348</v>
      </c>
      <c r="AG14" s="40">
        <v>3866203</v>
      </c>
      <c r="AH14" s="40">
        <v>3856714</v>
      </c>
      <c r="AI14" s="40">
        <v>3846070</v>
      </c>
      <c r="AJ14" s="40">
        <v>3834481</v>
      </c>
      <c r="AK14" s="40">
        <v>3822180</v>
      </c>
      <c r="AL14" s="40">
        <v>3809419</v>
      </c>
      <c r="AM14" s="40">
        <v>3796475</v>
      </c>
      <c r="AN14" s="40">
        <v>3783642</v>
      </c>
      <c r="AO14" s="40">
        <v>3771238</v>
      </c>
      <c r="AP14" s="40">
        <v>3759603</v>
      </c>
      <c r="AQ14" s="40">
        <v>3749097</v>
      </c>
      <c r="AR14" s="40">
        <v>3740101</v>
      </c>
      <c r="AS14" s="40">
        <v>3733019</v>
      </c>
      <c r="AT14" s="40">
        <v>3728276</v>
      </c>
    </row>
    <row r="15" spans="1:46" ht="15.75" x14ac:dyDescent="0.4">
      <c r="A15" s="39" t="s">
        <v>107</v>
      </c>
      <c r="E15" s="40">
        <v>1290923</v>
      </c>
      <c r="F15" s="40">
        <v>1301331</v>
      </c>
      <c r="G15" s="40">
        <v>1311232</v>
      </c>
      <c r="H15" s="40">
        <v>1320601</v>
      </c>
      <c r="I15" s="40">
        <v>1329417</v>
      </c>
      <c r="J15" s="40">
        <v>1337659</v>
      </c>
      <c r="K15" s="40">
        <v>1345310</v>
      </c>
      <c r="L15" s="40">
        <v>1352354</v>
      </c>
      <c r="M15" s="40">
        <v>1358778</v>
      </c>
      <c r="N15" s="40">
        <v>1364570</v>
      </c>
      <c r="O15" s="40">
        <v>1369723</v>
      </c>
      <c r="P15" s="40">
        <v>1374228</v>
      </c>
      <c r="Q15" s="40">
        <v>1378082</v>
      </c>
      <c r="R15" s="40">
        <v>1381282</v>
      </c>
      <c r="S15" s="40">
        <v>1383828</v>
      </c>
      <c r="T15" s="40">
        <v>1385722</v>
      </c>
      <c r="U15" s="40">
        <v>1386968</v>
      </c>
      <c r="V15" s="40">
        <v>1387572</v>
      </c>
      <c r="W15" s="40">
        <v>1387543</v>
      </c>
      <c r="X15" s="40">
        <v>1386891</v>
      </c>
      <c r="Y15" s="40">
        <v>1385630</v>
      </c>
      <c r="Z15" s="40">
        <v>1383775</v>
      </c>
      <c r="AA15" s="40">
        <v>1381343</v>
      </c>
      <c r="AB15" s="40">
        <v>1378353</v>
      </c>
      <c r="AC15" s="40">
        <v>1374827</v>
      </c>
      <c r="AD15" s="40">
        <v>1370790</v>
      </c>
      <c r="AE15" s="40">
        <v>1366266</v>
      </c>
      <c r="AF15" s="40">
        <v>1361284</v>
      </c>
      <c r="AG15" s="40">
        <v>1355875</v>
      </c>
      <c r="AH15" s="40">
        <v>1350072</v>
      </c>
      <c r="AI15" s="40">
        <v>1343908</v>
      </c>
      <c r="AJ15" s="40">
        <v>1337422</v>
      </c>
      <c r="AK15" s="40">
        <v>1330652</v>
      </c>
      <c r="AL15" s="40">
        <v>1323639</v>
      </c>
      <c r="AM15" s="40">
        <v>1316427</v>
      </c>
      <c r="AN15" s="40">
        <v>1309063</v>
      </c>
      <c r="AO15" s="40">
        <v>1301593</v>
      </c>
      <c r="AP15" s="40">
        <v>1294068</v>
      </c>
      <c r="AQ15" s="40">
        <v>1286540</v>
      </c>
      <c r="AR15" s="40">
        <v>1279063</v>
      </c>
      <c r="AS15" s="40">
        <v>1271696</v>
      </c>
      <c r="AT15" s="40">
        <v>1264495</v>
      </c>
    </row>
    <row r="16" spans="1:46" ht="15.75" x14ac:dyDescent="0.4">
      <c r="A16" s="39" t="s">
        <v>108</v>
      </c>
      <c r="E16" s="40">
        <v>3317758</v>
      </c>
      <c r="F16" s="40">
        <v>3337303</v>
      </c>
      <c r="G16" s="40">
        <v>3356632</v>
      </c>
      <c r="H16" s="40">
        <v>3375550</v>
      </c>
      <c r="I16" s="40">
        <v>3393876</v>
      </c>
      <c r="J16" s="40">
        <v>3411441</v>
      </c>
      <c r="K16" s="40">
        <v>3428090</v>
      </c>
      <c r="L16" s="40">
        <v>3443679</v>
      </c>
      <c r="M16" s="40">
        <v>3458079</v>
      </c>
      <c r="N16" s="40">
        <v>3471173</v>
      </c>
      <c r="O16" s="40">
        <v>3482857</v>
      </c>
      <c r="P16" s="40">
        <v>3493040</v>
      </c>
      <c r="Q16" s="40">
        <v>3501645</v>
      </c>
      <c r="R16" s="40">
        <v>3508606</v>
      </c>
      <c r="S16" s="40">
        <v>3513871</v>
      </c>
      <c r="T16" s="40">
        <v>3517401</v>
      </c>
      <c r="U16" s="40">
        <v>3519170</v>
      </c>
      <c r="V16" s="40">
        <v>3519166</v>
      </c>
      <c r="W16" s="40">
        <v>3517387</v>
      </c>
      <c r="X16" s="40">
        <v>3513848</v>
      </c>
      <c r="Y16" s="40">
        <v>3508573</v>
      </c>
      <c r="Z16" s="40">
        <v>3501602</v>
      </c>
      <c r="AA16" s="40">
        <v>3492985</v>
      </c>
      <c r="AB16" s="40">
        <v>3482789</v>
      </c>
      <c r="AC16" s="40">
        <v>3471091</v>
      </c>
      <c r="AD16" s="40">
        <v>3457980</v>
      </c>
      <c r="AE16" s="40">
        <v>3443562</v>
      </c>
      <c r="AF16" s="40">
        <v>3427952</v>
      </c>
      <c r="AG16" s="40">
        <v>3411281</v>
      </c>
      <c r="AH16" s="40">
        <v>3393690</v>
      </c>
      <c r="AI16" s="40">
        <v>3375335</v>
      </c>
      <c r="AJ16" s="40">
        <v>3356385</v>
      </c>
      <c r="AK16" s="40">
        <v>3337021</v>
      </c>
      <c r="AL16" s="40">
        <v>3317438</v>
      </c>
      <c r="AM16" s="40">
        <v>3297842</v>
      </c>
      <c r="AN16" s="40">
        <v>3278455</v>
      </c>
      <c r="AO16" s="40">
        <v>3259509</v>
      </c>
      <c r="AP16" s="40">
        <v>3241251</v>
      </c>
      <c r="AQ16" s="40">
        <v>3223941</v>
      </c>
      <c r="AR16" s="40">
        <v>3207849</v>
      </c>
      <c r="AS16" s="40">
        <v>3193263</v>
      </c>
      <c r="AT16" s="40">
        <v>3180479</v>
      </c>
    </row>
    <row r="17" spans="1:46" ht="15.75" x14ac:dyDescent="0.4">
      <c r="A17" s="39" t="s">
        <v>109</v>
      </c>
      <c r="E17" s="40">
        <v>1305541</v>
      </c>
      <c r="F17" s="40">
        <v>1315638</v>
      </c>
      <c r="G17" s="40">
        <v>1325626</v>
      </c>
      <c r="H17" s="40">
        <v>1335438</v>
      </c>
      <c r="I17" s="40">
        <v>1345010</v>
      </c>
      <c r="J17" s="40">
        <v>1354282</v>
      </c>
      <c r="K17" s="40">
        <v>1363199</v>
      </c>
      <c r="L17" s="40">
        <v>1371710</v>
      </c>
      <c r="M17" s="40">
        <v>1379768</v>
      </c>
      <c r="N17" s="40">
        <v>1387332</v>
      </c>
      <c r="O17" s="40">
        <v>1394362</v>
      </c>
      <c r="P17" s="40">
        <v>1400826</v>
      </c>
      <c r="Q17" s="40">
        <v>1406694</v>
      </c>
      <c r="R17" s="40">
        <v>1411940</v>
      </c>
      <c r="S17" s="40">
        <v>1416545</v>
      </c>
      <c r="T17" s="40">
        <v>1420491</v>
      </c>
      <c r="U17" s="40">
        <v>1423767</v>
      </c>
      <c r="V17" s="40">
        <v>1426364</v>
      </c>
      <c r="W17" s="40">
        <v>1428280</v>
      </c>
      <c r="X17" s="40">
        <v>1429514</v>
      </c>
      <c r="Y17" s="40">
        <v>1430072</v>
      </c>
      <c r="Z17" s="40">
        <v>1429963</v>
      </c>
      <c r="AA17" s="40">
        <v>1429201</v>
      </c>
      <c r="AB17" s="40">
        <v>1427804</v>
      </c>
      <c r="AC17" s="40">
        <v>1425794</v>
      </c>
      <c r="AD17" s="40">
        <v>1423198</v>
      </c>
      <c r="AE17" s="40">
        <v>1420047</v>
      </c>
      <c r="AF17" s="40">
        <v>1416375</v>
      </c>
      <c r="AG17" s="40">
        <v>1412222</v>
      </c>
      <c r="AH17" s="40">
        <v>1407633</v>
      </c>
      <c r="AI17" s="40">
        <v>1402655</v>
      </c>
      <c r="AJ17" s="40">
        <v>1397341</v>
      </c>
      <c r="AK17" s="40">
        <v>1391748</v>
      </c>
      <c r="AL17" s="40">
        <v>1385936</v>
      </c>
      <c r="AM17" s="40">
        <v>1379970</v>
      </c>
      <c r="AN17" s="40">
        <v>1373922</v>
      </c>
      <c r="AO17" s="40">
        <v>1367864</v>
      </c>
      <c r="AP17" s="40">
        <v>1361874</v>
      </c>
      <c r="AQ17" s="40">
        <v>1356036</v>
      </c>
      <c r="AR17" s="40">
        <v>1350436</v>
      </c>
      <c r="AS17" s="40">
        <v>1345166</v>
      </c>
      <c r="AT17" s="40">
        <v>1340321</v>
      </c>
    </row>
    <row r="18" spans="1:46" ht="15.75" x14ac:dyDescent="0.4">
      <c r="A18" s="39" t="s">
        <v>110</v>
      </c>
      <c r="E18" s="40">
        <v>548146</v>
      </c>
      <c r="F18" s="40">
        <v>552662</v>
      </c>
      <c r="G18" s="40">
        <v>557176</v>
      </c>
      <c r="H18" s="40">
        <v>561655</v>
      </c>
      <c r="I18" s="40">
        <v>566070</v>
      </c>
      <c r="J18" s="40">
        <v>570391</v>
      </c>
      <c r="K18" s="40">
        <v>574591</v>
      </c>
      <c r="L18" s="40">
        <v>578645</v>
      </c>
      <c r="M18" s="40">
        <v>582532</v>
      </c>
      <c r="N18" s="40">
        <v>586229</v>
      </c>
      <c r="O18" s="40">
        <v>589717</v>
      </c>
      <c r="P18" s="40">
        <v>592980</v>
      </c>
      <c r="Q18" s="40">
        <v>596003</v>
      </c>
      <c r="R18" s="40">
        <v>598771</v>
      </c>
      <c r="S18" s="40">
        <v>601275</v>
      </c>
      <c r="T18" s="40">
        <v>603504</v>
      </c>
      <c r="U18" s="40">
        <v>605452</v>
      </c>
      <c r="V18" s="40">
        <v>607112</v>
      </c>
      <c r="W18" s="40">
        <v>608482</v>
      </c>
      <c r="X18" s="40">
        <v>609560</v>
      </c>
      <c r="Y18" s="40">
        <v>610346</v>
      </c>
      <c r="Z18" s="40">
        <v>610843</v>
      </c>
      <c r="AA18" s="40">
        <v>611056</v>
      </c>
      <c r="AB18" s="40">
        <v>610989</v>
      </c>
      <c r="AC18" s="40">
        <v>610652</v>
      </c>
      <c r="AD18" s="40">
        <v>610055</v>
      </c>
      <c r="AE18" s="40">
        <v>609210</v>
      </c>
      <c r="AF18" s="40">
        <v>608131</v>
      </c>
      <c r="AG18" s="40">
        <v>606833</v>
      </c>
      <c r="AH18" s="40">
        <v>605336</v>
      </c>
      <c r="AI18" s="40">
        <v>603658</v>
      </c>
      <c r="AJ18" s="40">
        <v>601822</v>
      </c>
      <c r="AK18" s="40">
        <v>599852</v>
      </c>
      <c r="AL18" s="40">
        <v>597772</v>
      </c>
      <c r="AM18" s="40">
        <v>595612</v>
      </c>
      <c r="AN18" s="40">
        <v>593400</v>
      </c>
      <c r="AO18" s="40">
        <v>591168</v>
      </c>
      <c r="AP18" s="40">
        <v>588950</v>
      </c>
      <c r="AQ18" s="40">
        <v>586781</v>
      </c>
      <c r="AR18" s="40">
        <v>584698</v>
      </c>
      <c r="AS18" s="40">
        <v>582741</v>
      </c>
      <c r="AT18" s="40">
        <v>580951</v>
      </c>
    </row>
    <row r="19" spans="1:46" ht="15.75" x14ac:dyDescent="0.4">
      <c r="A19" s="39" t="s">
        <v>111</v>
      </c>
      <c r="E19" s="40">
        <v>383410</v>
      </c>
      <c r="F19" s="40">
        <v>387491</v>
      </c>
      <c r="G19" s="40">
        <v>391291</v>
      </c>
      <c r="H19" s="40">
        <v>394817</v>
      </c>
      <c r="I19" s="40">
        <v>398077</v>
      </c>
      <c r="J19" s="40">
        <v>401078</v>
      </c>
      <c r="K19" s="40">
        <v>403828</v>
      </c>
      <c r="L19" s="40">
        <v>406335</v>
      </c>
      <c r="M19" s="40">
        <v>408604</v>
      </c>
      <c r="N19" s="40">
        <v>410644</v>
      </c>
      <c r="O19" s="40">
        <v>412462</v>
      </c>
      <c r="P19" s="40">
        <v>414064</v>
      </c>
      <c r="Q19" s="40">
        <v>415458</v>
      </c>
      <c r="R19" s="40">
        <v>416650</v>
      </c>
      <c r="S19" s="40">
        <v>417648</v>
      </c>
      <c r="T19" s="40">
        <v>418458</v>
      </c>
      <c r="U19" s="40">
        <v>419086</v>
      </c>
      <c r="V19" s="40">
        <v>419540</v>
      </c>
      <c r="W19" s="40">
        <v>419825</v>
      </c>
      <c r="X19" s="40">
        <v>419948</v>
      </c>
      <c r="Y19" s="40">
        <v>419916</v>
      </c>
      <c r="Z19" s="40">
        <v>419734</v>
      </c>
      <c r="AA19" s="40">
        <v>419409</v>
      </c>
      <c r="AB19" s="40">
        <v>418947</v>
      </c>
      <c r="AC19" s="40">
        <v>418354</v>
      </c>
      <c r="AD19" s="40">
        <v>417636</v>
      </c>
      <c r="AE19" s="40">
        <v>416799</v>
      </c>
      <c r="AF19" s="40">
        <v>415849</v>
      </c>
      <c r="AG19" s="40">
        <v>414790</v>
      </c>
      <c r="AH19" s="40">
        <v>413630</v>
      </c>
      <c r="AI19" s="40">
        <v>412373</v>
      </c>
      <c r="AJ19" s="40">
        <v>411025</v>
      </c>
      <c r="AK19" s="40">
        <v>409591</v>
      </c>
      <c r="AL19" s="40">
        <v>408078</v>
      </c>
      <c r="AM19" s="40">
        <v>406489</v>
      </c>
      <c r="AN19" s="40">
        <v>404830</v>
      </c>
      <c r="AO19" s="40">
        <v>403107</v>
      </c>
      <c r="AP19" s="40">
        <v>401324</v>
      </c>
      <c r="AQ19" s="40">
        <v>399486</v>
      </c>
      <c r="AR19" s="40">
        <v>397598</v>
      </c>
      <c r="AS19" s="40">
        <v>395665</v>
      </c>
      <c r="AT19" s="40">
        <v>393692</v>
      </c>
    </row>
    <row r="23" spans="1:46" x14ac:dyDescent="0.3">
      <c r="A23" s="32" t="s">
        <v>112</v>
      </c>
      <c r="B23" s="32"/>
      <c r="C23" s="32"/>
      <c r="D23" s="32"/>
      <c r="E23">
        <f t="shared" ref="E23:J23" si="0">SUM(E4:E21)/10000</f>
        <v>4686.6745000000001</v>
      </c>
      <c r="F23">
        <f t="shared" si="0"/>
        <v>4720.5847000000003</v>
      </c>
      <c r="G23">
        <f t="shared" si="0"/>
        <v>4754.1783999999998</v>
      </c>
      <c r="H23">
        <f t="shared" si="0"/>
        <v>4787.1869999999999</v>
      </c>
      <c r="I23">
        <f t="shared" si="0"/>
        <v>4819.3606</v>
      </c>
      <c r="J23">
        <f t="shared" si="0"/>
        <v>4850.4652999999998</v>
      </c>
      <c r="K23">
        <f t="shared" ref="K23:AT23" si="1">SUM(K4:K21)/10000</f>
        <v>4880.2865000000002</v>
      </c>
      <c r="L23">
        <f t="shared" si="1"/>
        <v>4908.6255000000001</v>
      </c>
      <c r="M23">
        <f t="shared" si="1"/>
        <v>4935.3026</v>
      </c>
      <c r="N23">
        <f t="shared" si="1"/>
        <v>4960.1543000000001</v>
      </c>
      <c r="O23">
        <f t="shared" si="1"/>
        <v>4983.0357999999997</v>
      </c>
      <c r="P23">
        <f t="shared" si="1"/>
        <v>5003.8191999999999</v>
      </c>
      <c r="Q23">
        <f t="shared" si="1"/>
        <v>5022.3945999999996</v>
      </c>
      <c r="R23">
        <f t="shared" si="1"/>
        <v>5038.6689999999999</v>
      </c>
      <c r="S23">
        <f t="shared" si="1"/>
        <v>5052.5676999999996</v>
      </c>
      <c r="T23">
        <f t="shared" si="1"/>
        <v>5064.0333000000001</v>
      </c>
      <c r="U23">
        <f t="shared" si="1"/>
        <v>5073.0257000000001</v>
      </c>
      <c r="V23">
        <f t="shared" si="1"/>
        <v>5079.5225</v>
      </c>
      <c r="W23">
        <f t="shared" si="1"/>
        <v>5083.5192999999999</v>
      </c>
      <c r="X23">
        <f t="shared" si="1"/>
        <v>5085.0285999999996</v>
      </c>
      <c r="Y23">
        <f t="shared" si="1"/>
        <v>5084.0808999999999</v>
      </c>
      <c r="Z23">
        <f t="shared" si="1"/>
        <v>5080.7237999999998</v>
      </c>
      <c r="AA23">
        <f t="shared" si="1"/>
        <v>5075.0234</v>
      </c>
      <c r="AB23">
        <f t="shared" si="1"/>
        <v>5067.0622000000003</v>
      </c>
      <c r="AC23">
        <f t="shared" si="1"/>
        <v>5056.9407000000001</v>
      </c>
      <c r="AD23">
        <f t="shared" si="1"/>
        <v>5044.7775000000001</v>
      </c>
      <c r="AE23">
        <f t="shared" si="1"/>
        <v>5030.7082</v>
      </c>
      <c r="AF23">
        <f t="shared" si="1"/>
        <v>5014.8855999999996</v>
      </c>
      <c r="AG23">
        <f t="shared" si="1"/>
        <v>4997.4811</v>
      </c>
      <c r="AH23">
        <f t="shared" si="1"/>
        <v>4978.6832000000004</v>
      </c>
      <c r="AI23">
        <f t="shared" si="1"/>
        <v>4958.6971999999996</v>
      </c>
      <c r="AJ23">
        <f t="shared" si="1"/>
        <v>4937.7474000000002</v>
      </c>
      <c r="AK23">
        <f t="shared" si="1"/>
        <v>4916.0740999999998</v>
      </c>
      <c r="AL23">
        <f t="shared" si="1"/>
        <v>4893.9363999999996</v>
      </c>
      <c r="AM23">
        <f t="shared" si="1"/>
        <v>4871.6103000000003</v>
      </c>
      <c r="AN23">
        <f t="shared" si="1"/>
        <v>4849.3899000000001</v>
      </c>
      <c r="AO23">
        <f t="shared" si="1"/>
        <v>4827.5862999999999</v>
      </c>
      <c r="AP23">
        <f t="shared" si="1"/>
        <v>4806.5284000000001</v>
      </c>
      <c r="AQ23">
        <f t="shared" si="1"/>
        <v>4786.5625</v>
      </c>
      <c r="AR23">
        <f t="shared" si="1"/>
        <v>4768.0526</v>
      </c>
      <c r="AS23">
        <f t="shared" si="1"/>
        <v>4751.3806999999997</v>
      </c>
      <c r="AT23">
        <f t="shared" si="1"/>
        <v>4736.9454999999998</v>
      </c>
    </row>
    <row r="24" spans="1:46" x14ac:dyDescent="0.3">
      <c r="A24" t="s">
        <v>80</v>
      </c>
      <c r="B24" s="41">
        <v>0.44644002565747298</v>
      </c>
      <c r="C24" s="41">
        <v>0.46281696143192003</v>
      </c>
      <c r="D24" s="41">
        <v>0.47437805655964299</v>
      </c>
      <c r="E24" s="41">
        <v>0.48663555366991901</v>
      </c>
      <c r="F24" s="41">
        <v>0.50042354934349897</v>
      </c>
      <c r="G24" s="41">
        <v>0.51044776119403001</v>
      </c>
      <c r="H24" s="41">
        <v>0.53149757836758804</v>
      </c>
      <c r="I24" s="41">
        <v>0.55341544676347598</v>
      </c>
      <c r="J24" s="41">
        <v>0.57623716303106098</v>
      </c>
      <c r="K24" s="41">
        <v>0.6</v>
      </c>
      <c r="L24" s="41">
        <v>0.60755698270761704</v>
      </c>
      <c r="M24" s="41">
        <v>0.61520914539464</v>
      </c>
      <c r="N24" s="41">
        <v>0.62295768685016495</v>
      </c>
      <c r="O24" s="41">
        <v>0.63080382096200505</v>
      </c>
      <c r="P24" s="41">
        <v>0.63874877690685194</v>
      </c>
      <c r="Q24" s="41">
        <v>0.64679379934284698</v>
      </c>
      <c r="R24" s="41">
        <v>0.65494014860455996</v>
      </c>
      <c r="S24" s="41">
        <v>0.66318910090044103</v>
      </c>
      <c r="T24" s="41">
        <v>0.67154194851274895</v>
      </c>
      <c r="U24" s="41">
        <v>0.68</v>
      </c>
      <c r="V24" s="41">
        <v>0.68340000000000001</v>
      </c>
      <c r="W24" s="41">
        <v>0.68681700000000001</v>
      </c>
      <c r="X24" s="41">
        <v>0.69025108499999999</v>
      </c>
      <c r="Y24" s="41">
        <v>0.69370234042500001</v>
      </c>
      <c r="Z24" s="41">
        <v>0.69717085212712504</v>
      </c>
      <c r="AA24" s="41">
        <v>0.699801646823206</v>
      </c>
      <c r="AB24" s="41">
        <v>0.70244236890037604</v>
      </c>
      <c r="AC24" s="41">
        <v>0.70509305581989801</v>
      </c>
      <c r="AD24" s="41">
        <v>0.70775374518439904</v>
      </c>
      <c r="AE24" s="41">
        <v>0.71042447473839798</v>
      </c>
      <c r="AF24" s="41">
        <v>0.71310528236884596</v>
      </c>
      <c r="AG24" s="41">
        <v>0.71579620610565997</v>
      </c>
      <c r="AH24" s="41">
        <v>0.71849728412226399</v>
      </c>
      <c r="AI24" s="41">
        <v>0.72120855473613199</v>
      </c>
      <c r="AJ24" s="41">
        <v>0.72393005640932895</v>
      </c>
      <c r="AK24" s="41">
        <v>0.72666182774905796</v>
      </c>
      <c r="AL24" s="41">
        <v>0.72940390750820805</v>
      </c>
      <c r="AM24" s="41">
        <v>0.73215633458590101</v>
      </c>
      <c r="AN24" s="41">
        <v>0.73491914802805003</v>
      </c>
      <c r="AO24" s="41">
        <v>0.73769238702790396</v>
      </c>
      <c r="AP24" s="41">
        <v>0.74047609092661304</v>
      </c>
      <c r="AQ24" s="41">
        <v>0.74327029921377996</v>
      </c>
      <c r="AR24" s="41">
        <v>0.746075051528022</v>
      </c>
      <c r="AS24" s="41">
        <v>0.74889038765753801</v>
      </c>
      <c r="AT24" s="41">
        <v>0.75171634754066297</v>
      </c>
    </row>
    <row r="25" spans="1:46" x14ac:dyDescent="0.3">
      <c r="A25" s="32" t="s">
        <v>113</v>
      </c>
      <c r="B25" s="32"/>
      <c r="C25" s="32"/>
      <c r="D25" s="32"/>
      <c r="E25">
        <f t="shared" ref="E25:J25" si="2">E23*E24</f>
        <v>2280.702440178191</v>
      </c>
      <c r="F25">
        <f t="shared" si="2"/>
        <v>2362.2917505506166</v>
      </c>
      <c r="G25">
        <f t="shared" si="2"/>
        <v>2426.7597205970155</v>
      </c>
      <c r="H25">
        <f t="shared" si="2"/>
        <v>2544.3782976927987</v>
      </c>
      <c r="I25">
        <f t="shared" si="2"/>
        <v>2667.1085995632939</v>
      </c>
      <c r="J25">
        <f t="shared" si="2"/>
        <v>2795.0183638526041</v>
      </c>
      <c r="K25">
        <f t="shared" ref="K25:AT25" si="3">K23*K24</f>
        <v>2928.1718999999998</v>
      </c>
      <c r="L25">
        <f t="shared" si="3"/>
        <v>2982.2696980216683</v>
      </c>
      <c r="M25">
        <f t="shared" si="3"/>
        <v>3036.2432948099449</v>
      </c>
      <c r="N25">
        <f t="shared" si="3"/>
        <v>3089.9662491478994</v>
      </c>
      <c r="O25">
        <f t="shared" si="3"/>
        <v>3143.3180226304612</v>
      </c>
      <c r="P25">
        <f t="shared" si="3"/>
        <v>3196.1833938630225</v>
      </c>
      <c r="Q25">
        <f t="shared" si="3"/>
        <v>3248.4536851329981</v>
      </c>
      <c r="R25">
        <f t="shared" si="3"/>
        <v>3300.0266236291895</v>
      </c>
      <c r="S25">
        <f t="shared" si="3"/>
        <v>3350.8078302016088</v>
      </c>
      <c r="T25">
        <f t="shared" si="3"/>
        <v>3400.7107896154462</v>
      </c>
      <c r="U25">
        <f t="shared" si="3"/>
        <v>3449.6574760000003</v>
      </c>
      <c r="V25">
        <f t="shared" si="3"/>
        <v>3471.3456765000001</v>
      </c>
      <c r="W25">
        <f t="shared" si="3"/>
        <v>3491.4474750681002</v>
      </c>
      <c r="X25">
        <f t="shared" si="3"/>
        <v>3509.9465084060307</v>
      </c>
      <c r="Y25">
        <f t="shared" si="3"/>
        <v>3526.8388192400403</v>
      </c>
      <c r="Z25">
        <f t="shared" si="3"/>
        <v>3542.1325410685645</v>
      </c>
      <c r="AA25">
        <f t="shared" si="3"/>
        <v>3551.5097329863061</v>
      </c>
      <c r="AB25">
        <f t="shared" si="3"/>
        <v>3559.3191751335512</v>
      </c>
      <c r="AC25">
        <f t="shared" si="3"/>
        <v>3565.6137712630143</v>
      </c>
      <c r="AD25">
        <f t="shared" si="3"/>
        <v>3570.4601692469896</v>
      </c>
      <c r="AE25">
        <f t="shared" si="3"/>
        <v>3573.9382305471518</v>
      </c>
      <c r="AF25">
        <f t="shared" si="3"/>
        <v>3576.1414118354592</v>
      </c>
      <c r="AG25">
        <f t="shared" si="3"/>
        <v>3577.1780114647404</v>
      </c>
      <c r="AH25">
        <f t="shared" si="3"/>
        <v>3577.1703577051426</v>
      </c>
      <c r="AI25">
        <f t="shared" si="3"/>
        <v>3576.2548409861042</v>
      </c>
      <c r="AJ25">
        <f t="shared" si="3"/>
        <v>3574.5837538170176</v>
      </c>
      <c r="AK25">
        <f t="shared" si="3"/>
        <v>3572.323390855805</v>
      </c>
      <c r="AL25">
        <f t="shared" si="3"/>
        <v>3569.6563332566525</v>
      </c>
      <c r="AM25">
        <f t="shared" si="3"/>
        <v>3566.780340778922</v>
      </c>
      <c r="AN25">
        <f t="shared" si="3"/>
        <v>3563.9094937638306</v>
      </c>
      <c r="AO25">
        <f t="shared" si="3"/>
        <v>3561.2736612302069</v>
      </c>
      <c r="AP25">
        <f t="shared" si="3"/>
        <v>3559.1193605597482</v>
      </c>
      <c r="AQ25">
        <f t="shared" si="3"/>
        <v>3557.7097415804587</v>
      </c>
      <c r="AR25">
        <f t="shared" si="3"/>
        <v>3557.3250892333194</v>
      </c>
      <c r="AS25">
        <f t="shared" si="3"/>
        <v>3558.2633343315442</v>
      </c>
      <c r="AT25">
        <f t="shared" si="3"/>
        <v>3560.8393697591791</v>
      </c>
    </row>
    <row r="26" spans="1:46" x14ac:dyDescent="0.3">
      <c r="A26" s="32" t="s">
        <v>114</v>
      </c>
      <c r="B26" s="32"/>
      <c r="C26" s="32"/>
      <c r="D26" s="32"/>
      <c r="E26">
        <f t="shared" ref="E26:J26" si="4">E23-E25</f>
        <v>2405.9720598218091</v>
      </c>
      <c r="F26">
        <f t="shared" si="4"/>
        <v>2358.2929494493837</v>
      </c>
      <c r="G26">
        <f t="shared" si="4"/>
        <v>2327.4186794029843</v>
      </c>
      <c r="H26">
        <f t="shared" si="4"/>
        <v>2242.8087023072012</v>
      </c>
      <c r="I26">
        <f t="shared" si="4"/>
        <v>2152.2520004367061</v>
      </c>
      <c r="J26">
        <f t="shared" si="4"/>
        <v>2055.4469361473957</v>
      </c>
      <c r="K26">
        <f t="shared" ref="K26:AT26" si="5">K23-K25</f>
        <v>1952.1146000000003</v>
      </c>
      <c r="L26">
        <f t="shared" si="5"/>
        <v>1926.3558019783318</v>
      </c>
      <c r="M26">
        <f t="shared" si="5"/>
        <v>1899.0593051900551</v>
      </c>
      <c r="N26">
        <f t="shared" si="5"/>
        <v>1870.1880508521008</v>
      </c>
      <c r="O26">
        <f t="shared" si="5"/>
        <v>1839.7177773695385</v>
      </c>
      <c r="P26">
        <f t="shared" si="5"/>
        <v>1807.6358061369774</v>
      </c>
      <c r="Q26">
        <f t="shared" si="5"/>
        <v>1773.9409148670015</v>
      </c>
      <c r="R26">
        <f t="shared" si="5"/>
        <v>1738.6423763708103</v>
      </c>
      <c r="S26">
        <f t="shared" si="5"/>
        <v>1701.7598697983908</v>
      </c>
      <c r="T26">
        <f t="shared" si="5"/>
        <v>1663.3225103845539</v>
      </c>
      <c r="U26">
        <f t="shared" si="5"/>
        <v>1623.3682239999998</v>
      </c>
      <c r="V26">
        <f t="shared" si="5"/>
        <v>1608.1768235</v>
      </c>
      <c r="W26">
        <f t="shared" si="5"/>
        <v>1592.0718249318998</v>
      </c>
      <c r="X26">
        <f t="shared" si="5"/>
        <v>1575.0820915939689</v>
      </c>
      <c r="Y26">
        <f t="shared" si="5"/>
        <v>1557.2420807599597</v>
      </c>
      <c r="Z26">
        <f t="shared" si="5"/>
        <v>1538.5912589314353</v>
      </c>
      <c r="AA26">
        <f t="shared" si="5"/>
        <v>1523.513667013694</v>
      </c>
      <c r="AB26">
        <f t="shared" si="5"/>
        <v>1507.7430248664491</v>
      </c>
      <c r="AC26">
        <f t="shared" si="5"/>
        <v>1491.3269287369858</v>
      </c>
      <c r="AD26">
        <f t="shared" si="5"/>
        <v>1474.3173307530105</v>
      </c>
      <c r="AE26">
        <f t="shared" si="5"/>
        <v>1456.7699694528483</v>
      </c>
      <c r="AF26">
        <f t="shared" si="5"/>
        <v>1438.7441881645404</v>
      </c>
      <c r="AG26">
        <f t="shared" si="5"/>
        <v>1420.3030885352596</v>
      </c>
      <c r="AH26">
        <f t="shared" si="5"/>
        <v>1401.5128422948578</v>
      </c>
      <c r="AI26">
        <f t="shared" si="5"/>
        <v>1382.4423590138954</v>
      </c>
      <c r="AJ26">
        <f t="shared" si="5"/>
        <v>1363.1636461829826</v>
      </c>
      <c r="AK26">
        <f t="shared" si="5"/>
        <v>1343.7507091441948</v>
      </c>
      <c r="AL26">
        <f t="shared" si="5"/>
        <v>1324.2800667433471</v>
      </c>
      <c r="AM26">
        <f t="shared" si="5"/>
        <v>1304.8299592210783</v>
      </c>
      <c r="AN26">
        <f t="shared" si="5"/>
        <v>1285.4804062361695</v>
      </c>
      <c r="AO26">
        <f t="shared" si="5"/>
        <v>1266.312638769793</v>
      </c>
      <c r="AP26">
        <f t="shared" si="5"/>
        <v>1247.4090394402519</v>
      </c>
      <c r="AQ26">
        <f t="shared" si="5"/>
        <v>1228.8527584195413</v>
      </c>
      <c r="AR26">
        <f t="shared" si="5"/>
        <v>1210.7275107666806</v>
      </c>
      <c r="AS26">
        <f t="shared" si="5"/>
        <v>1193.1173656684555</v>
      </c>
      <c r="AT26">
        <f t="shared" si="5"/>
        <v>1176.1061302408207</v>
      </c>
    </row>
    <row r="28" spans="1:46" x14ac:dyDescent="0.3">
      <c r="A28" s="32" t="s">
        <v>115</v>
      </c>
      <c r="B28" t="s">
        <v>116</v>
      </c>
      <c r="E28">
        <f t="shared" ref="E28:J28" si="6">E25/$F$1</f>
        <v>872.21919804931031</v>
      </c>
      <c r="F28">
        <f t="shared" si="6"/>
        <v>903.42176161427642</v>
      </c>
      <c r="G28">
        <f t="shared" si="6"/>
        <v>928.07653469784611</v>
      </c>
      <c r="H28">
        <f t="shared" si="6"/>
        <v>973.05793129869767</v>
      </c>
      <c r="I28">
        <f t="shared" si="6"/>
        <v>1019.994227585323</v>
      </c>
      <c r="J28">
        <f t="shared" si="6"/>
        <v>1068.9113287668265</v>
      </c>
      <c r="K28">
        <f t="shared" ref="K28:AT28" si="7">K25/$F$1</f>
        <v>1119.8338289886606</v>
      </c>
      <c r="L28">
        <f t="shared" si="7"/>
        <v>1140.5226909705887</v>
      </c>
      <c r="M28">
        <f t="shared" si="7"/>
        <v>1161.1640541213333</v>
      </c>
      <c r="N28">
        <f t="shared" si="7"/>
        <v>1181.7095629628238</v>
      </c>
      <c r="O28">
        <f t="shared" si="7"/>
        <v>1202.1131194556353</v>
      </c>
      <c r="P28">
        <f t="shared" si="7"/>
        <v>1222.3306589683484</v>
      </c>
      <c r="Q28">
        <f t="shared" si="7"/>
        <v>1242.3206193990216</v>
      </c>
      <c r="R28">
        <f t="shared" si="7"/>
        <v>1262.0438881006942</v>
      </c>
      <c r="S28">
        <f t="shared" si="7"/>
        <v>1281.4643712344393</v>
      </c>
      <c r="T28">
        <f t="shared" si="7"/>
        <v>1300.5489823934574</v>
      </c>
      <c r="U28">
        <f t="shared" si="7"/>
        <v>1319.2678817962972</v>
      </c>
      <c r="V28">
        <f t="shared" si="7"/>
        <v>1327.5621969660413</v>
      </c>
      <c r="W28">
        <f t="shared" si="7"/>
        <v>1335.2498173752374</v>
      </c>
      <c r="X28">
        <f t="shared" si="7"/>
        <v>1342.3244851348056</v>
      </c>
      <c r="Y28">
        <f t="shared" si="7"/>
        <v>1348.7846868469098</v>
      </c>
      <c r="Z28">
        <f t="shared" si="7"/>
        <v>1354.6335330416034</v>
      </c>
      <c r="AA28">
        <f t="shared" si="7"/>
        <v>1358.2196943357562</v>
      </c>
      <c r="AB28">
        <f t="shared" si="7"/>
        <v>1361.2062940985691</v>
      </c>
      <c r="AC28">
        <f t="shared" si="7"/>
        <v>1363.6135645479555</v>
      </c>
      <c r="AD28">
        <f t="shared" si="7"/>
        <v>1365.4669941267307</v>
      </c>
      <c r="AE28">
        <f t="shared" si="7"/>
        <v>1366.7971246095817</v>
      </c>
      <c r="AF28">
        <f t="shared" si="7"/>
        <v>1367.6396970480514</v>
      </c>
      <c r="AG28">
        <f t="shared" si="7"/>
        <v>1368.0361284638388</v>
      </c>
      <c r="AH28">
        <f t="shared" si="7"/>
        <v>1368.0332014024473</v>
      </c>
      <c r="AI28">
        <f t="shared" si="7"/>
        <v>1367.6830762636246</v>
      </c>
      <c r="AJ28">
        <f t="shared" si="7"/>
        <v>1367.043994950423</v>
      </c>
      <c r="AK28">
        <f t="shared" si="7"/>
        <v>1366.1795542699565</v>
      </c>
      <c r="AL28">
        <f t="shared" si="7"/>
        <v>1365.1595795466856</v>
      </c>
      <c r="AM28">
        <f t="shared" si="7"/>
        <v>1364.0597009266908</v>
      </c>
      <c r="AN28">
        <f t="shared" si="7"/>
        <v>1362.9617901089036</v>
      </c>
      <c r="AO28">
        <f t="shared" si="7"/>
        <v>1361.953756926596</v>
      </c>
      <c r="AP28">
        <f t="shared" si="7"/>
        <v>1361.1298781206444</v>
      </c>
      <c r="AQ28">
        <f t="shared" si="7"/>
        <v>1360.5907912524888</v>
      </c>
      <c r="AR28">
        <f t="shared" si="7"/>
        <v>1360.4436869411857</v>
      </c>
      <c r="AS28">
        <f t="shared" si="7"/>
        <v>1360.8025041953485</v>
      </c>
      <c r="AT28">
        <f t="shared" si="7"/>
        <v>1361.7876689039297</v>
      </c>
    </row>
    <row r="29" spans="1:46" x14ac:dyDescent="0.3">
      <c r="A29" s="32" t="s">
        <v>117</v>
      </c>
      <c r="B29" t="s">
        <v>116</v>
      </c>
      <c r="E29">
        <f t="shared" ref="E29:J29" si="8">E26/$D$1</f>
        <v>756.59498736534874</v>
      </c>
      <c r="F29">
        <f t="shared" si="8"/>
        <v>741.60155643062376</v>
      </c>
      <c r="G29">
        <f t="shared" si="8"/>
        <v>731.89266647892578</v>
      </c>
      <c r="H29">
        <f t="shared" si="8"/>
        <v>705.28575544251612</v>
      </c>
      <c r="I29">
        <f t="shared" si="8"/>
        <v>676.80880516877551</v>
      </c>
      <c r="J29">
        <f t="shared" si="8"/>
        <v>646.36696105264014</v>
      </c>
      <c r="K29">
        <f t="shared" ref="K29:AT29" si="9">K26/$D$1</f>
        <v>613.87251572327057</v>
      </c>
      <c r="L29">
        <f t="shared" si="9"/>
        <v>605.77226477306033</v>
      </c>
      <c r="M29">
        <f t="shared" si="9"/>
        <v>597.18846075158956</v>
      </c>
      <c r="N29">
        <f t="shared" si="9"/>
        <v>588.10944995349075</v>
      </c>
      <c r="O29">
        <f t="shared" si="9"/>
        <v>578.52760294639575</v>
      </c>
      <c r="P29">
        <f t="shared" si="9"/>
        <v>568.43893274747711</v>
      </c>
      <c r="Q29">
        <f t="shared" si="9"/>
        <v>557.84305498962306</v>
      </c>
      <c r="R29">
        <f t="shared" si="9"/>
        <v>546.74288565119821</v>
      </c>
      <c r="S29">
        <f t="shared" si="9"/>
        <v>535.14461314414802</v>
      </c>
      <c r="T29">
        <f t="shared" si="9"/>
        <v>523.05739320268992</v>
      </c>
      <c r="U29">
        <f t="shared" si="9"/>
        <v>510.49315220125777</v>
      </c>
      <c r="V29">
        <f t="shared" si="9"/>
        <v>505.71598223270439</v>
      </c>
      <c r="W29">
        <f t="shared" si="9"/>
        <v>500.65151727418231</v>
      </c>
      <c r="X29">
        <f t="shared" si="9"/>
        <v>495.30883383458138</v>
      </c>
      <c r="Y29">
        <f t="shared" si="9"/>
        <v>489.69876753457851</v>
      </c>
      <c r="Z29">
        <f t="shared" si="9"/>
        <v>483.83372922372178</v>
      </c>
      <c r="AA29">
        <f t="shared" si="9"/>
        <v>479.09234811751378</v>
      </c>
      <c r="AB29">
        <f t="shared" si="9"/>
        <v>474.13302668756256</v>
      </c>
      <c r="AC29">
        <f t="shared" si="9"/>
        <v>468.97073230722822</v>
      </c>
      <c r="AD29">
        <f t="shared" si="9"/>
        <v>463.62180212358817</v>
      </c>
      <c r="AE29">
        <f t="shared" si="9"/>
        <v>458.10376397888308</v>
      </c>
      <c r="AF29">
        <f t="shared" si="9"/>
        <v>452.43527929702526</v>
      </c>
      <c r="AG29">
        <f t="shared" si="9"/>
        <v>446.63619136328913</v>
      </c>
      <c r="AH29">
        <f t="shared" si="9"/>
        <v>440.72730889775403</v>
      </c>
      <c r="AI29">
        <f t="shared" si="9"/>
        <v>434.73030157669666</v>
      </c>
      <c r="AJ29">
        <f t="shared" si="9"/>
        <v>428.66781326508885</v>
      </c>
      <c r="AK29">
        <f t="shared" si="9"/>
        <v>422.5631160830801</v>
      </c>
      <c r="AL29">
        <f t="shared" si="9"/>
        <v>416.44027256080096</v>
      </c>
      <c r="AM29">
        <f t="shared" si="9"/>
        <v>410.32388654750889</v>
      </c>
      <c r="AN29">
        <f t="shared" si="9"/>
        <v>404.23912145791491</v>
      </c>
      <c r="AO29">
        <f t="shared" si="9"/>
        <v>398.21152162572105</v>
      </c>
      <c r="AP29">
        <f t="shared" si="9"/>
        <v>392.26699353467041</v>
      </c>
      <c r="AQ29">
        <f t="shared" si="9"/>
        <v>386.43168503759159</v>
      </c>
      <c r="AR29">
        <f t="shared" si="9"/>
        <v>380.73192162474231</v>
      </c>
      <c r="AS29">
        <f t="shared" si="9"/>
        <v>375.19414014731302</v>
      </c>
      <c r="AT29">
        <f t="shared" si="9"/>
        <v>369.84469504428318</v>
      </c>
    </row>
    <row r="31" spans="1:46" x14ac:dyDescent="0.3">
      <c r="A31" s="32" t="s">
        <v>118</v>
      </c>
      <c r="C31" t="s">
        <v>119</v>
      </c>
      <c r="E31">
        <f t="shared" ref="E31:J31" si="10">E28*$J$1*$B$1*10</f>
        <v>7744.5583764417324</v>
      </c>
      <c r="F31">
        <f t="shared" si="10"/>
        <v>8021.6103784659435</v>
      </c>
      <c r="G31">
        <f t="shared" si="10"/>
        <v>8240.5236170539756</v>
      </c>
      <c r="H31">
        <f t="shared" si="10"/>
        <v>8639.919838334441</v>
      </c>
      <c r="I31">
        <f t="shared" si="10"/>
        <v>9056.6738921074975</v>
      </c>
      <c r="J31">
        <f t="shared" si="10"/>
        <v>9491.0157944111015</v>
      </c>
      <c r="K31">
        <f t="shared" ref="K31:AT31" si="11">K28*$J$1*$B$1*10</f>
        <v>9943.1639201624748</v>
      </c>
      <c r="L31">
        <f t="shared" si="11"/>
        <v>10126.863269729107</v>
      </c>
      <c r="M31">
        <f t="shared" si="11"/>
        <v>10310.140870414569</v>
      </c>
      <c r="N31">
        <f t="shared" si="11"/>
        <v>10492.567367048076</v>
      </c>
      <c r="O31">
        <f t="shared" si="11"/>
        <v>10673.733448577816</v>
      </c>
      <c r="P31">
        <f t="shared" si="11"/>
        <v>10853.247858871009</v>
      </c>
      <c r="Q31">
        <f t="shared" si="11"/>
        <v>11030.741562110223</v>
      </c>
      <c r="R31">
        <f t="shared" si="11"/>
        <v>11205.867271537352</v>
      </c>
      <c r="S31">
        <f t="shared" si="11"/>
        <v>11378.304504820411</v>
      </c>
      <c r="T31">
        <f t="shared" si="11"/>
        <v>11547.759483045222</v>
      </c>
      <c r="U31">
        <f t="shared" si="11"/>
        <v>11713.967254546069</v>
      </c>
      <c r="V31">
        <f t="shared" si="11"/>
        <v>11787.613659220893</v>
      </c>
      <c r="W31">
        <f t="shared" si="11"/>
        <v>11855.873134784029</v>
      </c>
      <c r="X31">
        <f t="shared" si="11"/>
        <v>11918.690116547838</v>
      </c>
      <c r="Y31">
        <f t="shared" si="11"/>
        <v>11976.051166837573</v>
      </c>
      <c r="Z31">
        <f t="shared" si="11"/>
        <v>12027.98390449221</v>
      </c>
      <c r="AA31">
        <f t="shared" si="11"/>
        <v>12059.825940934443</v>
      </c>
      <c r="AB31">
        <f t="shared" si="11"/>
        <v>12086.34438522219</v>
      </c>
      <c r="AC31">
        <f t="shared" si="11"/>
        <v>12107.718882097344</v>
      </c>
      <c r="AD31">
        <f t="shared" si="11"/>
        <v>12124.175747070678</v>
      </c>
      <c r="AE31">
        <f t="shared" si="11"/>
        <v>12135.986164905738</v>
      </c>
      <c r="AF31">
        <f t="shared" si="11"/>
        <v>12143.467485485135</v>
      </c>
      <c r="AG31">
        <f t="shared" si="11"/>
        <v>12146.987456438181</v>
      </c>
      <c r="AH31">
        <f t="shared" si="11"/>
        <v>12146.961466643561</v>
      </c>
      <c r="AI31">
        <f t="shared" si="11"/>
        <v>12143.852655713081</v>
      </c>
      <c r="AJ31">
        <f t="shared" si="11"/>
        <v>12138.178161791768</v>
      </c>
      <c r="AK31">
        <f t="shared" si="11"/>
        <v>12130.502669979829</v>
      </c>
      <c r="AL31">
        <f t="shared" si="11"/>
        <v>12121.446169269302</v>
      </c>
      <c r="AM31">
        <f t="shared" si="11"/>
        <v>12111.680190489431</v>
      </c>
      <c r="AN31">
        <f t="shared" si="11"/>
        <v>12101.931684105373</v>
      </c>
      <c r="AO31">
        <f t="shared" si="11"/>
        <v>12092.981214036345</v>
      </c>
      <c r="AP31">
        <f t="shared" si="11"/>
        <v>12085.665876880186</v>
      </c>
      <c r="AQ31">
        <f t="shared" si="11"/>
        <v>12080.879247865665</v>
      </c>
      <c r="AR31">
        <f t="shared" si="11"/>
        <v>12079.573087752633</v>
      </c>
      <c r="AS31">
        <f t="shared" si="11"/>
        <v>12082.759077212111</v>
      </c>
      <c r="AT31">
        <f t="shared" si="11"/>
        <v>12091.506494848734</v>
      </c>
    </row>
    <row r="32" spans="1:46" x14ac:dyDescent="0.3">
      <c r="A32" s="32" t="s">
        <v>120</v>
      </c>
      <c r="C32" t="s">
        <v>119</v>
      </c>
      <c r="E32">
        <f t="shared" ref="E32:J32" si="12">E29*$H$1*$B$1*10</f>
        <v>26871.658225724474</v>
      </c>
      <c r="F32">
        <f t="shared" si="12"/>
        <v>26339.142998374205</v>
      </c>
      <c r="G32">
        <f t="shared" si="12"/>
        <v>25994.316536541963</v>
      </c>
      <c r="H32">
        <f t="shared" si="12"/>
        <v>25049.33033949833</v>
      </c>
      <c r="I32">
        <f t="shared" si="12"/>
        <v>24037.926764473857</v>
      </c>
      <c r="J32">
        <f t="shared" si="12"/>
        <v>22956.736901323791</v>
      </c>
      <c r="K32">
        <f t="shared" ref="K32:AT32" si="13">K29*$H$1*$B$1*10</f>
        <v>21802.645685142284</v>
      </c>
      <c r="L32">
        <f t="shared" si="13"/>
        <v>21514.952561725459</v>
      </c>
      <c r="M32">
        <f t="shared" si="13"/>
        <v>21210.085292190961</v>
      </c>
      <c r="N32">
        <f t="shared" si="13"/>
        <v>20887.629976905657</v>
      </c>
      <c r="O32">
        <f t="shared" si="13"/>
        <v>20547.315644606882</v>
      </c>
      <c r="P32">
        <f t="shared" si="13"/>
        <v>20189.000691343143</v>
      </c>
      <c r="Q32">
        <f t="shared" si="13"/>
        <v>19812.67146571332</v>
      </c>
      <c r="R32">
        <f t="shared" si="13"/>
        <v>19418.431533264778</v>
      </c>
      <c r="S32">
        <f t="shared" si="13"/>
        <v>19006.500685158629</v>
      </c>
      <c r="T32">
        <f t="shared" si="13"/>
        <v>18577.204101662788</v>
      </c>
      <c r="U32">
        <f t="shared" si="13"/>
        <v>18130.96536668015</v>
      </c>
      <c r="V32">
        <f t="shared" si="13"/>
        <v>17961.29667890814</v>
      </c>
      <c r="W32">
        <f t="shared" si="13"/>
        <v>17781.424258743864</v>
      </c>
      <c r="X32">
        <f t="shared" si="13"/>
        <v>17591.670472643418</v>
      </c>
      <c r="Y32">
        <f t="shared" si="13"/>
        <v>17392.420164678402</v>
      </c>
      <c r="Z32">
        <f t="shared" si="13"/>
        <v>17184.114125645639</v>
      </c>
      <c r="AA32">
        <f t="shared" si="13"/>
        <v>17015.716535479729</v>
      </c>
      <c r="AB32">
        <f t="shared" si="13"/>
        <v>16839.578452723959</v>
      </c>
      <c r="AC32">
        <f t="shared" si="13"/>
        <v>16656.231467130016</v>
      </c>
      <c r="AD32">
        <f t="shared" si="13"/>
        <v>16466.255818112626</v>
      </c>
      <c r="AE32">
        <f t="shared" si="13"/>
        <v>16270.274034493666</v>
      </c>
      <c r="AF32">
        <f t="shared" si="13"/>
        <v>16068.948906026904</v>
      </c>
      <c r="AG32">
        <f t="shared" si="13"/>
        <v>15862.985198126957</v>
      </c>
      <c r="AH32">
        <f t="shared" si="13"/>
        <v>15653.121965140506</v>
      </c>
      <c r="AI32">
        <f t="shared" si="13"/>
        <v>15440.128839624587</v>
      </c>
      <c r="AJ32">
        <f t="shared" si="13"/>
        <v>15224.810053976451</v>
      </c>
      <c r="AK32">
        <f t="shared" si="13"/>
        <v>15007.992154061831</v>
      </c>
      <c r="AL32">
        <f t="shared" si="13"/>
        <v>14790.529758397261</v>
      </c>
      <c r="AM32">
        <f t="shared" si="13"/>
        <v>14573.296711297489</v>
      </c>
      <c r="AN32">
        <f t="shared" si="13"/>
        <v>14357.186730922436</v>
      </c>
      <c r="AO32">
        <f t="shared" si="13"/>
        <v>14143.107064367714</v>
      </c>
      <c r="AP32">
        <f t="shared" si="13"/>
        <v>13931.977821055934</v>
      </c>
      <c r="AQ32">
        <f t="shared" si="13"/>
        <v>13724.727683011541</v>
      </c>
      <c r="AR32">
        <f t="shared" si="13"/>
        <v>13522.291641331005</v>
      </c>
      <c r="AS32">
        <f t="shared" si="13"/>
        <v>13325.608642269091</v>
      </c>
      <c r="AT32">
        <f t="shared" si="13"/>
        <v>13135.61470508156</v>
      </c>
    </row>
    <row r="34" spans="5:46" x14ac:dyDescent="0.3">
      <c r="E34">
        <f t="shared" ref="E34:J34" si="14">E31+E32</f>
        <v>34616.216602166205</v>
      </c>
      <c r="F34">
        <f t="shared" si="14"/>
        <v>34360.753376840148</v>
      </c>
      <c r="G34">
        <f t="shared" si="14"/>
        <v>34234.840153595942</v>
      </c>
      <c r="H34">
        <f t="shared" si="14"/>
        <v>33689.250177832771</v>
      </c>
      <c r="I34">
        <f t="shared" si="14"/>
        <v>33094.600656581359</v>
      </c>
      <c r="J34">
        <f t="shared" si="14"/>
        <v>32447.752695734893</v>
      </c>
      <c r="K34">
        <f t="shared" ref="K34:AT34" si="15">K31+K32</f>
        <v>31745.809605304759</v>
      </c>
      <c r="L34">
        <f t="shared" si="15"/>
        <v>31641.815831454565</v>
      </c>
      <c r="M34">
        <f t="shared" si="15"/>
        <v>31520.22616260553</v>
      </c>
      <c r="N34">
        <f t="shared" si="15"/>
        <v>31380.197343953732</v>
      </c>
      <c r="O34">
        <f t="shared" si="15"/>
        <v>31221.049093184698</v>
      </c>
      <c r="P34">
        <f t="shared" si="15"/>
        <v>31042.24855021415</v>
      </c>
      <c r="Q34">
        <f t="shared" si="15"/>
        <v>30843.413027823543</v>
      </c>
      <c r="R34">
        <f t="shared" si="15"/>
        <v>30624.298804802129</v>
      </c>
      <c r="S34">
        <f t="shared" si="15"/>
        <v>30384.805189979041</v>
      </c>
      <c r="T34">
        <f t="shared" si="15"/>
        <v>30124.96358470801</v>
      </c>
      <c r="U34">
        <f t="shared" si="15"/>
        <v>29844.932621226217</v>
      </c>
      <c r="V34">
        <f t="shared" si="15"/>
        <v>29748.910338129033</v>
      </c>
      <c r="W34">
        <f t="shared" si="15"/>
        <v>29637.297393527893</v>
      </c>
      <c r="X34">
        <f t="shared" si="15"/>
        <v>29510.360589191256</v>
      </c>
      <c r="Y34">
        <f t="shared" si="15"/>
        <v>29368.471331515975</v>
      </c>
      <c r="Z34">
        <f t="shared" si="15"/>
        <v>29212.098030137851</v>
      </c>
      <c r="AA34">
        <f t="shared" si="15"/>
        <v>29075.542476414172</v>
      </c>
      <c r="AB34">
        <f t="shared" si="15"/>
        <v>28925.922837946149</v>
      </c>
      <c r="AC34">
        <f t="shared" si="15"/>
        <v>28763.950349227358</v>
      </c>
      <c r="AD34">
        <f t="shared" si="15"/>
        <v>28590.431565183302</v>
      </c>
      <c r="AE34">
        <f t="shared" si="15"/>
        <v>28406.260199399403</v>
      </c>
      <c r="AF34">
        <f t="shared" si="15"/>
        <v>28212.416391512037</v>
      </c>
      <c r="AG34">
        <f t="shared" si="15"/>
        <v>28009.972654565136</v>
      </c>
      <c r="AH34">
        <f t="shared" si="15"/>
        <v>27800.083431784067</v>
      </c>
      <c r="AI34">
        <f t="shared" si="15"/>
        <v>27583.98149533767</v>
      </c>
      <c r="AJ34">
        <f t="shared" si="15"/>
        <v>27362.988215768219</v>
      </c>
      <c r="AK34">
        <f t="shared" si="15"/>
        <v>27138.49482404166</v>
      </c>
      <c r="AL34">
        <f t="shared" si="15"/>
        <v>26911.975927666565</v>
      </c>
      <c r="AM34">
        <f t="shared" si="15"/>
        <v>26684.976901786918</v>
      </c>
      <c r="AN34">
        <f t="shared" si="15"/>
        <v>26459.11841502781</v>
      </c>
      <c r="AO34">
        <f t="shared" si="15"/>
        <v>26236.088278404059</v>
      </c>
      <c r="AP34">
        <f t="shared" si="15"/>
        <v>26017.643697936121</v>
      </c>
      <c r="AQ34">
        <f t="shared" si="15"/>
        <v>25805.606930877206</v>
      </c>
      <c r="AR34">
        <f t="shared" si="15"/>
        <v>25601.864729083638</v>
      </c>
      <c r="AS34">
        <f t="shared" si="15"/>
        <v>25408.367719481204</v>
      </c>
      <c r="AT34">
        <f t="shared" si="15"/>
        <v>25227.121199930294</v>
      </c>
    </row>
  </sheetData>
  <phoneticPr fontId="18"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26"/>
  <sheetViews>
    <sheetView topLeftCell="A4" workbookViewId="0">
      <selection activeCell="J35" sqref="J35"/>
    </sheetView>
  </sheetViews>
  <sheetFormatPr defaultColWidth="8.9296875" defaultRowHeight="13.5" x14ac:dyDescent="0.3"/>
  <cols>
    <col min="1" max="1" width="11.9296875" customWidth="1"/>
    <col min="2" max="2" width="6.59765625" customWidth="1"/>
    <col min="3" max="3" width="8.59765625" customWidth="1"/>
    <col min="4" max="4" width="9.59765625" customWidth="1"/>
    <col min="5" max="5" width="5.59765625" customWidth="1"/>
    <col min="6" max="6" width="7.59765625" customWidth="1"/>
    <col min="7" max="7" width="9.59765625" customWidth="1"/>
    <col min="8" max="43" width="5.59765625" customWidth="1"/>
  </cols>
  <sheetData>
    <row r="1" spans="1:43" x14ac:dyDescent="0.3">
      <c r="B1">
        <v>2019</v>
      </c>
      <c r="C1">
        <v>2020</v>
      </c>
      <c r="D1" t="s">
        <v>121</v>
      </c>
      <c r="F1">
        <v>2021</v>
      </c>
      <c r="G1" t="s">
        <v>122</v>
      </c>
    </row>
    <row r="2" spans="1:43" x14ac:dyDescent="0.3">
      <c r="A2" t="s">
        <v>123</v>
      </c>
      <c r="B2">
        <f>'Energy Bureau photovoltaic data'!J28+'Energy Bureau photovoltaic data'!D28</f>
        <v>375</v>
      </c>
      <c r="C2">
        <f>'Energy Bureau photovoltaic data'!K28+'Energy Bureau photovoltaic data'!E28</f>
        <v>333.83</v>
      </c>
      <c r="D2">
        <f>C2-B2</f>
        <v>-41.170000000000016</v>
      </c>
      <c r="F2">
        <f>'Energy Bureau photovoltaic data'!F28+'Energy Bureau photovoltaic data'!L28</f>
        <v>397.11</v>
      </c>
      <c r="G2">
        <f>F2-C2</f>
        <v>63.28000000000003</v>
      </c>
    </row>
    <row r="3" spans="1:43" x14ac:dyDescent="0.3">
      <c r="A3" t="s">
        <v>124</v>
      </c>
      <c r="B3">
        <f>'Energy Bureau photovoltaic data'!J28</f>
        <v>25</v>
      </c>
      <c r="C3">
        <f>'Energy Bureau photovoltaic data'!K28</f>
        <v>38.4</v>
      </c>
      <c r="D3">
        <f>C3-B3</f>
        <v>13.399999999999999</v>
      </c>
      <c r="F3">
        <f>'Energy Bureau photovoltaic data'!L28</f>
        <v>47.2</v>
      </c>
      <c r="G3">
        <f>F3-C3</f>
        <v>8.8000000000000043</v>
      </c>
    </row>
    <row r="4" spans="1:43" x14ac:dyDescent="0.3">
      <c r="A4" t="s">
        <v>125</v>
      </c>
      <c r="B4">
        <f t="shared" ref="B4:G4" si="0">B2-B3</f>
        <v>350</v>
      </c>
      <c r="C4">
        <f t="shared" si="0"/>
        <v>295.43</v>
      </c>
      <c r="D4">
        <f t="shared" si="0"/>
        <v>-54.570000000000014</v>
      </c>
      <c r="F4">
        <f t="shared" si="0"/>
        <v>349.91</v>
      </c>
      <c r="G4">
        <f t="shared" si="0"/>
        <v>54.480000000000025</v>
      </c>
    </row>
    <row r="6" spans="1:43" x14ac:dyDescent="0.3">
      <c r="A6" t="s">
        <v>8</v>
      </c>
      <c r="B6">
        <f t="shared" ref="B6:F6" si="1">B4</f>
        <v>350</v>
      </c>
      <c r="C6">
        <f t="shared" si="1"/>
        <v>295.43</v>
      </c>
      <c r="F6">
        <f t="shared" si="1"/>
        <v>349.91</v>
      </c>
    </row>
    <row r="7" spans="1:43" x14ac:dyDescent="0.3">
      <c r="A7" t="s">
        <v>9</v>
      </c>
      <c r="B7">
        <f t="shared" ref="B7:F7" si="2">B3</f>
        <v>25</v>
      </c>
      <c r="C7">
        <f t="shared" si="2"/>
        <v>38.4</v>
      </c>
      <c r="F7">
        <f t="shared" si="2"/>
        <v>47.2</v>
      </c>
    </row>
    <row r="10" spans="1:43" x14ac:dyDescent="0.3">
      <c r="B10">
        <v>2019</v>
      </c>
      <c r="C10">
        <v>2020</v>
      </c>
      <c r="D10" t="s">
        <v>121</v>
      </c>
      <c r="F10">
        <v>2021</v>
      </c>
      <c r="G10" t="s">
        <v>122</v>
      </c>
    </row>
    <row r="11" spans="1:43" x14ac:dyDescent="0.3">
      <c r="A11" t="s">
        <v>126</v>
      </c>
      <c r="B11">
        <f t="shared" ref="B11:F11" si="3">B3</f>
        <v>25</v>
      </c>
      <c r="C11">
        <f t="shared" si="3"/>
        <v>38.4</v>
      </c>
      <c r="F11">
        <f t="shared" si="3"/>
        <v>47.2</v>
      </c>
    </row>
    <row r="12" spans="1:43" x14ac:dyDescent="0.3">
      <c r="A12" t="s">
        <v>127</v>
      </c>
      <c r="B12" s="32"/>
      <c r="C12" s="32"/>
      <c r="D12" s="32"/>
    </row>
    <row r="13" spans="1:43" x14ac:dyDescent="0.3">
      <c r="A13" t="s">
        <v>128</v>
      </c>
      <c r="B13" s="32"/>
      <c r="C13" s="32"/>
      <c r="D13" s="32"/>
    </row>
    <row r="16" spans="1:43" x14ac:dyDescent="0.3">
      <c r="A16" s="33"/>
      <c r="B16" s="33">
        <v>2019</v>
      </c>
      <c r="C16" s="33">
        <v>2020</v>
      </c>
      <c r="D16" s="33">
        <v>2021</v>
      </c>
      <c r="E16" s="33">
        <v>2022</v>
      </c>
      <c r="F16" s="33">
        <v>2023</v>
      </c>
      <c r="G16" s="33">
        <v>2024</v>
      </c>
      <c r="H16" s="33">
        <v>2025</v>
      </c>
      <c r="I16" s="33">
        <v>2026</v>
      </c>
      <c r="J16" s="33">
        <v>2027</v>
      </c>
      <c r="K16" s="33">
        <v>2028</v>
      </c>
      <c r="L16" s="33">
        <v>2029</v>
      </c>
      <c r="M16" s="33">
        <v>2030</v>
      </c>
      <c r="N16" s="33">
        <v>2031</v>
      </c>
      <c r="O16" s="33">
        <v>2032</v>
      </c>
      <c r="P16" s="33">
        <v>2033</v>
      </c>
      <c r="Q16" s="33">
        <v>2034</v>
      </c>
      <c r="R16" s="33">
        <v>2035</v>
      </c>
      <c r="S16" s="33">
        <v>2036</v>
      </c>
      <c r="T16" s="33">
        <v>2037</v>
      </c>
      <c r="U16" s="33">
        <v>2038</v>
      </c>
      <c r="V16" s="33">
        <v>2039</v>
      </c>
      <c r="W16" s="33">
        <v>2040</v>
      </c>
      <c r="X16" s="33">
        <v>2041</v>
      </c>
      <c r="Y16" s="33">
        <v>2042</v>
      </c>
      <c r="Z16" s="33">
        <v>2043</v>
      </c>
      <c r="AA16" s="33">
        <v>2044</v>
      </c>
      <c r="AB16" s="33">
        <v>2045</v>
      </c>
      <c r="AC16" s="33">
        <v>2046</v>
      </c>
      <c r="AD16" s="33">
        <v>2047</v>
      </c>
      <c r="AE16" s="33">
        <v>2048</v>
      </c>
      <c r="AF16" s="33">
        <v>2049</v>
      </c>
      <c r="AG16" s="33">
        <v>2050</v>
      </c>
      <c r="AH16" s="33">
        <v>2051</v>
      </c>
      <c r="AI16" s="33">
        <v>2052</v>
      </c>
      <c r="AJ16" s="33">
        <v>2053</v>
      </c>
      <c r="AK16" s="33">
        <v>2054</v>
      </c>
      <c r="AL16" s="33">
        <v>2055</v>
      </c>
      <c r="AM16" s="33">
        <v>2056</v>
      </c>
      <c r="AN16" s="33">
        <v>2057</v>
      </c>
      <c r="AO16" s="33">
        <v>2058</v>
      </c>
      <c r="AP16" s="33">
        <v>2059</v>
      </c>
      <c r="AQ16" s="33">
        <v>2060</v>
      </c>
    </row>
    <row r="17" spans="1:43" x14ac:dyDescent="0.3">
      <c r="A17" s="33" t="s">
        <v>125</v>
      </c>
      <c r="B17">
        <f>'Energy Bureau photovoltaic data'!D12*10</f>
        <v>60</v>
      </c>
      <c r="C17">
        <f>'Energy Bureau photovoltaic data'!E12*10</f>
        <v>197</v>
      </c>
      <c r="D17">
        <f>'Energy Bureau photovoltaic data'!F12*10</f>
        <v>240.9</v>
      </c>
      <c r="E17">
        <f>285.2*10</f>
        <v>2852</v>
      </c>
    </row>
    <row r="18" spans="1:43" x14ac:dyDescent="0.3">
      <c r="A18" s="33" t="s">
        <v>129</v>
      </c>
      <c r="B18">
        <f>0.3*B22</f>
        <v>309</v>
      </c>
      <c r="C18">
        <f>C22-C19</f>
        <v>444.06500000000005</v>
      </c>
      <c r="D18">
        <f>D22-D19</f>
        <v>716.56595000000004</v>
      </c>
      <c r="E18">
        <f>E22-E19</f>
        <v>965.11395000000005</v>
      </c>
      <c r="F18">
        <f>TREND($B18:$E18,$B$16:$E$16,F16)</f>
        <v>1168.8969250000082</v>
      </c>
      <c r="G18">
        <f t="shared" ref="G18:AQ18" si="4">TREND($B18:$E18,$B$16:$E$16,G16)</f>
        <v>1392.9812050000182</v>
      </c>
      <c r="H18">
        <f t="shared" si="4"/>
        <v>1617.0654850000283</v>
      </c>
      <c r="I18">
        <f t="shared" si="4"/>
        <v>1841.1497650000383</v>
      </c>
      <c r="J18">
        <f t="shared" si="4"/>
        <v>2065.2340450000484</v>
      </c>
      <c r="K18">
        <f t="shared" si="4"/>
        <v>2289.3183250000002</v>
      </c>
      <c r="L18">
        <f t="shared" si="4"/>
        <v>2513.4026050000102</v>
      </c>
      <c r="M18">
        <f t="shared" si="4"/>
        <v>2737.4868850000203</v>
      </c>
      <c r="N18">
        <f t="shared" si="4"/>
        <v>2961.5711650000303</v>
      </c>
      <c r="O18">
        <f t="shared" si="4"/>
        <v>3185.6554450000403</v>
      </c>
      <c r="P18">
        <f t="shared" si="4"/>
        <v>3409.7397250000504</v>
      </c>
      <c r="Q18">
        <f t="shared" si="4"/>
        <v>3633.8240050000022</v>
      </c>
      <c r="R18">
        <f t="shared" si="4"/>
        <v>3857.9082850000123</v>
      </c>
      <c r="S18">
        <f t="shared" si="4"/>
        <v>4081.9925650000223</v>
      </c>
      <c r="T18">
        <f t="shared" si="4"/>
        <v>4306.0768450000323</v>
      </c>
      <c r="U18">
        <f t="shared" si="4"/>
        <v>4530.1611250000424</v>
      </c>
      <c r="V18">
        <f t="shared" si="4"/>
        <v>4754.2454050000524</v>
      </c>
      <c r="W18">
        <f t="shared" si="4"/>
        <v>4978.3296850000042</v>
      </c>
      <c r="X18">
        <f t="shared" si="4"/>
        <v>5202.4139650000143</v>
      </c>
      <c r="Y18">
        <f t="shared" si="4"/>
        <v>5426.4982450000243</v>
      </c>
      <c r="Z18">
        <f t="shared" si="4"/>
        <v>5650.5825250000344</v>
      </c>
      <c r="AA18">
        <f t="shared" si="4"/>
        <v>5874.6668050000444</v>
      </c>
      <c r="AB18">
        <f t="shared" si="4"/>
        <v>6098.7510850000544</v>
      </c>
      <c r="AC18">
        <f t="shared" si="4"/>
        <v>6322.8353650000063</v>
      </c>
      <c r="AD18">
        <f t="shared" si="4"/>
        <v>6546.9196450000163</v>
      </c>
      <c r="AE18">
        <f t="shared" si="4"/>
        <v>6771.0039250000264</v>
      </c>
      <c r="AF18">
        <f t="shared" si="4"/>
        <v>6995.0882050000364</v>
      </c>
      <c r="AG18">
        <f t="shared" si="4"/>
        <v>7219.1724850000464</v>
      </c>
      <c r="AH18">
        <f t="shared" si="4"/>
        <v>7443.2567649999983</v>
      </c>
      <c r="AI18">
        <f t="shared" si="4"/>
        <v>7667.3410450000083</v>
      </c>
      <c r="AJ18">
        <f t="shared" si="4"/>
        <v>7891.4253250000183</v>
      </c>
      <c r="AK18">
        <f t="shared" si="4"/>
        <v>8115.5096050000284</v>
      </c>
      <c r="AL18">
        <f t="shared" si="4"/>
        <v>8339.5938850000384</v>
      </c>
      <c r="AM18">
        <f t="shared" si="4"/>
        <v>8563.6781650000485</v>
      </c>
      <c r="AN18">
        <f t="shared" si="4"/>
        <v>8787.7624450000003</v>
      </c>
      <c r="AO18">
        <f t="shared" si="4"/>
        <v>9011.8467250000103</v>
      </c>
      <c r="AP18">
        <f t="shared" si="4"/>
        <v>9235.9310050000204</v>
      </c>
      <c r="AQ18">
        <f t="shared" si="4"/>
        <v>9460.0152850000304</v>
      </c>
    </row>
    <row r="19" spans="1:43" x14ac:dyDescent="0.3">
      <c r="A19" s="33" t="s">
        <v>130</v>
      </c>
      <c r="B19">
        <f>B22-B18</f>
        <v>721</v>
      </c>
      <c r="C19">
        <f>B19+SUM('User PV installation data'!G33:K33)*10</f>
        <v>724.93499999999995</v>
      </c>
      <c r="D19">
        <f>C19+SUM('User PV installation data'!N33:X33)*10</f>
        <v>725.43404999999996</v>
      </c>
      <c r="E19">
        <f>D19+SUM('User PV installation data'!Z33:AK33)*10</f>
        <v>735.88604999999995</v>
      </c>
      <c r="F19">
        <f>F20+F21</f>
        <v>738.10307499999919</v>
      </c>
      <c r="G19">
        <f t="shared" ref="G19:AQ19" si="5">G20+G21</f>
        <v>742.61879499999861</v>
      </c>
      <c r="H19">
        <f t="shared" si="5"/>
        <v>747.13451499999996</v>
      </c>
      <c r="I19">
        <f t="shared" si="5"/>
        <v>751.65023499999938</v>
      </c>
      <c r="J19">
        <f t="shared" si="5"/>
        <v>756.16595499999892</v>
      </c>
      <c r="K19">
        <f t="shared" si="5"/>
        <v>760.68167500000015</v>
      </c>
      <c r="L19">
        <f t="shared" si="5"/>
        <v>765.19739499999969</v>
      </c>
      <c r="M19">
        <f t="shared" si="5"/>
        <v>769.71311499999911</v>
      </c>
      <c r="N19">
        <f t="shared" si="5"/>
        <v>774.22883499999864</v>
      </c>
      <c r="O19">
        <f t="shared" si="5"/>
        <v>778.74455499999988</v>
      </c>
      <c r="P19">
        <f t="shared" si="5"/>
        <v>783.26027499999941</v>
      </c>
      <c r="Q19">
        <f t="shared" si="5"/>
        <v>787.77599499999883</v>
      </c>
      <c r="R19">
        <f t="shared" si="5"/>
        <v>792.29171499999836</v>
      </c>
      <c r="S19">
        <f t="shared" si="5"/>
        <v>796.8074349999996</v>
      </c>
      <c r="T19">
        <f t="shared" si="5"/>
        <v>801.32315499999913</v>
      </c>
      <c r="U19">
        <f t="shared" si="5"/>
        <v>805.83887499999855</v>
      </c>
      <c r="V19">
        <f t="shared" si="5"/>
        <v>810.3545949999999</v>
      </c>
      <c r="W19">
        <f t="shared" si="5"/>
        <v>814.87031499999932</v>
      </c>
      <c r="X19">
        <f t="shared" si="5"/>
        <v>819.38603499999886</v>
      </c>
      <c r="Y19">
        <f t="shared" si="5"/>
        <v>823.90175499999827</v>
      </c>
      <c r="Z19">
        <f t="shared" si="5"/>
        <v>828.41747499999963</v>
      </c>
      <c r="AA19">
        <f t="shared" si="5"/>
        <v>832.93319499999905</v>
      </c>
      <c r="AB19">
        <f t="shared" si="5"/>
        <v>837.44891499999858</v>
      </c>
      <c r="AC19">
        <f t="shared" si="5"/>
        <v>841.964634999998</v>
      </c>
      <c r="AD19">
        <f t="shared" si="5"/>
        <v>846.48035499999935</v>
      </c>
      <c r="AE19">
        <f t="shared" si="5"/>
        <v>850.99607499999877</v>
      </c>
      <c r="AF19">
        <f t="shared" si="5"/>
        <v>855.51179499999819</v>
      </c>
      <c r="AG19">
        <f t="shared" si="5"/>
        <v>860.02751499999954</v>
      </c>
      <c r="AH19">
        <f t="shared" si="5"/>
        <v>864.54323499999896</v>
      </c>
      <c r="AI19">
        <f t="shared" si="5"/>
        <v>869.05895499999849</v>
      </c>
      <c r="AJ19">
        <f t="shared" si="5"/>
        <v>873.57467499999791</v>
      </c>
      <c r="AK19">
        <f t="shared" si="5"/>
        <v>878.09039499999926</v>
      </c>
      <c r="AL19">
        <f t="shared" si="5"/>
        <v>882.60611499999868</v>
      </c>
      <c r="AM19">
        <f t="shared" si="5"/>
        <v>887.12183499999821</v>
      </c>
      <c r="AN19">
        <f t="shared" si="5"/>
        <v>891.63755499999763</v>
      </c>
      <c r="AO19">
        <f t="shared" si="5"/>
        <v>896.15327499999898</v>
      </c>
      <c r="AP19">
        <f t="shared" si="5"/>
        <v>900.6689949999984</v>
      </c>
      <c r="AQ19">
        <f t="shared" si="5"/>
        <v>905.18471499999794</v>
      </c>
    </row>
    <row r="20" spans="1:43" x14ac:dyDescent="0.3">
      <c r="A20" s="33" t="s">
        <v>131</v>
      </c>
      <c r="B20">
        <f>0.1*B19</f>
        <v>72.100000000000009</v>
      </c>
      <c r="C20">
        <f>0.1*C19</f>
        <v>72.493499999999997</v>
      </c>
      <c r="D20">
        <f>0.1*D19</f>
        <v>72.543404999999993</v>
      </c>
      <c r="E20">
        <f>0.1*E19</f>
        <v>73.588605000000001</v>
      </c>
      <c r="F20">
        <f>MIN(TREND($B20:$E20,$B$16:$E$16,F$16),'User PV upper limit simulation'!I$31)</f>
        <v>73.810307500000022</v>
      </c>
      <c r="G20">
        <f>MIN(TREND($B20:$E20,$B$16:$E$16,G$16),'User PV upper limit simulation'!J$31)</f>
        <v>74.261879499999964</v>
      </c>
      <c r="H20">
        <f>MIN(TREND($B20:$E20,$B$16:$E$16,H$16),'User PV upper limit simulation'!K$31)</f>
        <v>74.713451500000019</v>
      </c>
      <c r="I20">
        <f>MIN(TREND($B20:$E20,$B$16:$E$16,I$16),'User PV upper limit simulation'!L$31)</f>
        <v>75.165023499999961</v>
      </c>
      <c r="J20">
        <f>MIN(TREND($B20:$E20,$B$16:$E$16,J$16),'User PV upper limit simulation'!M$31)</f>
        <v>75.616595500000017</v>
      </c>
      <c r="K20">
        <f>MIN(TREND($B20:$E20,$B$16:$E$16,K$16),'User PV upper limit simulation'!N$31)</f>
        <v>76.068167499999959</v>
      </c>
      <c r="L20">
        <f>MIN(TREND($B20:$E20,$B$16:$E$16,L$16),'User PV upper limit simulation'!O$31)</f>
        <v>76.519739500000014</v>
      </c>
      <c r="M20">
        <f>MIN(TREND($B20:$E20,$B$16:$E$16,M$16),'User PV upper limit simulation'!P$31)</f>
        <v>76.971311499999956</v>
      </c>
      <c r="N20">
        <f>MIN(TREND($B20:$E20,$B$16:$E$16,N$16),'User PV upper limit simulation'!Q$31)</f>
        <v>77.422883500000012</v>
      </c>
      <c r="O20">
        <f>MIN(TREND($B20:$E20,$B$16:$E$16,O$16),'User PV upper limit simulation'!R$31)</f>
        <v>77.874455499999954</v>
      </c>
      <c r="P20">
        <f>MIN(TREND($B20:$E20,$B$16:$E$16,P$16),'User PV upper limit simulation'!S$31)</f>
        <v>78.326027500000009</v>
      </c>
      <c r="Q20">
        <f>MIN(TREND($B20:$E20,$B$16:$E$16,Q$16),'User PV upper limit simulation'!T$31)</f>
        <v>78.777599499999951</v>
      </c>
      <c r="R20">
        <f>MIN(TREND($B20:$E20,$B$16:$E$16,R$16),'User PV upper limit simulation'!U$31)</f>
        <v>79.229171500000007</v>
      </c>
      <c r="S20">
        <f>MIN(TREND($B20:$E20,$B$16:$E$16,S$16),'User PV upper limit simulation'!V$31)</f>
        <v>79.680743499999949</v>
      </c>
      <c r="T20">
        <f>MIN(TREND($B20:$E20,$B$16:$E$16,T$16),'User PV upper limit simulation'!W$31)</f>
        <v>80.132315500000004</v>
      </c>
      <c r="U20">
        <f>MIN(TREND($B20:$E20,$B$16:$E$16,U$16),'User PV upper limit simulation'!X$31)</f>
        <v>80.583887499999946</v>
      </c>
      <c r="V20">
        <f>MIN(TREND($B20:$E20,$B$16:$E$16,V$16),'User PV upper limit simulation'!Y$31)</f>
        <v>81.035459500000002</v>
      </c>
      <c r="W20">
        <f>MIN(TREND($B20:$E20,$B$16:$E$16,W$16),'User PV upper limit simulation'!Z$31)</f>
        <v>81.487031499999944</v>
      </c>
      <c r="X20">
        <f>MIN(TREND($B20:$E20,$B$16:$E$16,X$16),'User PV upper limit simulation'!AA$31)</f>
        <v>81.938603499999999</v>
      </c>
      <c r="Y20">
        <f>MIN(TREND($B20:$E20,$B$16:$E$16,Y$16),'User PV upper limit simulation'!AB$31)</f>
        <v>82.390175499999941</v>
      </c>
      <c r="Z20">
        <f>MIN(TREND($B20:$E20,$B$16:$E$16,Z$16),'User PV upper limit simulation'!AC$31)</f>
        <v>82.841747499999997</v>
      </c>
      <c r="AA20">
        <f>MIN(TREND($B20:$E20,$B$16:$E$16,AA$16),'User PV upper limit simulation'!AD$31)</f>
        <v>83.293319499999939</v>
      </c>
      <c r="AB20">
        <f>MIN(TREND($B20:$E20,$B$16:$E$16,AB$16),'User PV upper limit simulation'!AE$31)</f>
        <v>83.744891499999994</v>
      </c>
      <c r="AC20">
        <f>MIN(TREND($B20:$E20,$B$16:$E$16,AC$16),'User PV upper limit simulation'!AF$31)</f>
        <v>84.196463499999936</v>
      </c>
      <c r="AD20">
        <f>MIN(TREND($B20:$E20,$B$16:$E$16,AD$16),'User PV upper limit simulation'!AG$31)</f>
        <v>84.648035499999992</v>
      </c>
      <c r="AE20">
        <f>MIN(TREND($B20:$E20,$B$16:$E$16,AE$16),'User PV upper limit simulation'!AH$31)</f>
        <v>85.099607499999934</v>
      </c>
      <c r="AF20">
        <f>MIN(TREND($B20:$E20,$B$16:$E$16,AF$16),'User PV upper limit simulation'!AI$31)</f>
        <v>85.551179499999876</v>
      </c>
      <c r="AG20">
        <f>MIN(TREND($B20:$E20,$B$16:$E$16,AG$16),'User PV upper limit simulation'!AJ$31)</f>
        <v>86.002751499999931</v>
      </c>
      <c r="AH20">
        <f>MIN(TREND($B20:$E20,$B$16:$E$16,AH$16),'User PV upper limit simulation'!AK$31)</f>
        <v>86.454323499999873</v>
      </c>
      <c r="AI20">
        <f>MIN(TREND($B20:$E20,$B$16:$E$16,AI$16),'User PV upper limit simulation'!AL$31)</f>
        <v>86.905895499999929</v>
      </c>
      <c r="AJ20">
        <f>MIN(TREND($B20:$E20,$B$16:$E$16,AJ$16),'User PV upper limit simulation'!AM$31)</f>
        <v>87.357467499999871</v>
      </c>
      <c r="AK20">
        <f>MIN(TREND($B20:$E20,$B$16:$E$16,AK$16),'User PV upper limit simulation'!AN$31)</f>
        <v>87.809039499999926</v>
      </c>
      <c r="AL20">
        <f>MIN(TREND($B20:$E20,$B$16:$E$16,AL$16),'User PV upper limit simulation'!AO$31)</f>
        <v>88.260611499999868</v>
      </c>
      <c r="AM20">
        <f>MIN(TREND($B20:$E20,$B$16:$E$16,AM$16),'User PV upper limit simulation'!AP$31)</f>
        <v>88.712183499999924</v>
      </c>
      <c r="AN20">
        <f>MIN(TREND($B20:$E20,$B$16:$E$16,AN$16),'User PV upper limit simulation'!AQ$31)</f>
        <v>89.163755499999866</v>
      </c>
      <c r="AO20">
        <f>MIN(TREND($B20:$E20,$B$16:$E$16,AO$16),'User PV upper limit simulation'!AR$31)</f>
        <v>89.615327499999921</v>
      </c>
      <c r="AP20">
        <f>MIN(TREND($B20:$E20,$B$16:$E$16,AP$16),'User PV upper limit simulation'!AS$31)</f>
        <v>90.066899499999863</v>
      </c>
      <c r="AQ20">
        <f>MIN(TREND($B20:$E20,$B$16:$E$16,AQ$16),'User PV upper limit simulation'!AT$31)</f>
        <v>90.518471499999919</v>
      </c>
    </row>
    <row r="21" spans="1:43" x14ac:dyDescent="0.3">
      <c r="A21" s="33" t="s">
        <v>132</v>
      </c>
      <c r="B21">
        <f>0.9*B19</f>
        <v>648.9</v>
      </c>
      <c r="C21">
        <f>0.9*C19</f>
        <v>652.44150000000002</v>
      </c>
      <c r="D21">
        <f>0.9*D19</f>
        <v>652.89064499999995</v>
      </c>
      <c r="E21">
        <f>0.9*E19</f>
        <v>662.29744499999993</v>
      </c>
      <c r="F21">
        <f>MIN(TREND($B21:$E21,$B$16:$E$16,F$16),'User PV upper limit simulation'!I$32)</f>
        <v>664.29276749999917</v>
      </c>
      <c r="G21">
        <f>MIN(TREND($B21:$E21,$B$16:$E$16,G$16),'User PV upper limit simulation'!J$32)</f>
        <v>668.35691549999865</v>
      </c>
      <c r="H21">
        <f>MIN(TREND($B21:$E21,$B$16:$E$16,H$16),'User PV upper limit simulation'!K$32)</f>
        <v>672.42106349999995</v>
      </c>
      <c r="I21">
        <f>MIN(TREND($B21:$E21,$B$16:$E$16,I$16),'User PV upper limit simulation'!L$32)</f>
        <v>676.48521149999942</v>
      </c>
      <c r="J21">
        <f>MIN(TREND($B21:$E21,$B$16:$E$16,J$16),'User PV upper limit simulation'!M$32)</f>
        <v>680.5493594999989</v>
      </c>
      <c r="K21">
        <f>MIN(TREND($B21:$E21,$B$16:$E$16,K$16),'User PV upper limit simulation'!N$32)</f>
        <v>684.6135075000002</v>
      </c>
      <c r="L21">
        <f>MIN(TREND($B21:$E21,$B$16:$E$16,L$16),'User PV upper limit simulation'!O$32)</f>
        <v>688.67765549999967</v>
      </c>
      <c r="M21">
        <f>MIN(TREND($B21:$E21,$B$16:$E$16,M$16),'User PV upper limit simulation'!P$32)</f>
        <v>692.74180349999915</v>
      </c>
      <c r="N21">
        <f>MIN(TREND($B21:$E21,$B$16:$E$16,N$16),'User PV upper limit simulation'!Q$32)</f>
        <v>696.80595149999863</v>
      </c>
      <c r="O21">
        <f>MIN(TREND($B21:$E21,$B$16:$E$16,O$16),'User PV upper limit simulation'!R$32)</f>
        <v>700.87009949999992</v>
      </c>
      <c r="P21">
        <f>MIN(TREND($B21:$E21,$B$16:$E$16,P$16),'User PV upper limit simulation'!S$32)</f>
        <v>704.9342474999994</v>
      </c>
      <c r="Q21">
        <f>MIN(TREND($B21:$E21,$B$16:$E$16,Q$16),'User PV upper limit simulation'!T$32)</f>
        <v>708.99839549999888</v>
      </c>
      <c r="R21">
        <f>MIN(TREND($B21:$E21,$B$16:$E$16,R$16),'User PV upper limit simulation'!U$32)</f>
        <v>713.06254349999836</v>
      </c>
      <c r="S21">
        <f>MIN(TREND($B21:$E21,$B$16:$E$16,S$16),'User PV upper limit simulation'!V$32)</f>
        <v>717.12669149999965</v>
      </c>
      <c r="T21">
        <f>MIN(TREND($B21:$E21,$B$16:$E$16,T$16),'User PV upper limit simulation'!W$32)</f>
        <v>721.19083949999913</v>
      </c>
      <c r="U21">
        <f>MIN(TREND($B21:$E21,$B$16:$E$16,U$16),'User PV upper limit simulation'!X$32)</f>
        <v>725.25498749999861</v>
      </c>
      <c r="V21">
        <f>MIN(TREND($B21:$E21,$B$16:$E$16,V$16),'User PV upper limit simulation'!Y$32)</f>
        <v>729.3191354999999</v>
      </c>
      <c r="W21">
        <f>MIN(TREND($B21:$E21,$B$16:$E$16,W$16),'User PV upper limit simulation'!Z$32)</f>
        <v>733.38328349999938</v>
      </c>
      <c r="X21">
        <f>MIN(TREND($B21:$E21,$B$16:$E$16,X$16),'User PV upper limit simulation'!AA$32)</f>
        <v>737.44743149999886</v>
      </c>
      <c r="Y21">
        <f>MIN(TREND($B21:$E21,$B$16:$E$16,Y$16),'User PV upper limit simulation'!AB$32)</f>
        <v>741.51157949999833</v>
      </c>
      <c r="Z21">
        <f>MIN(TREND($B21:$E21,$B$16:$E$16,Z$16),'User PV upper limit simulation'!AC$32)</f>
        <v>745.57572749999963</v>
      </c>
      <c r="AA21">
        <f>MIN(TREND($B21:$E21,$B$16:$E$16,AA$16),'User PV upper limit simulation'!AD$32)</f>
        <v>749.63987549999911</v>
      </c>
      <c r="AB21">
        <f>MIN(TREND($B21:$E21,$B$16:$E$16,AB$16),'User PV upper limit simulation'!AE$32)</f>
        <v>753.70402349999858</v>
      </c>
      <c r="AC21">
        <f>MIN(TREND($B21:$E21,$B$16:$E$16,AC$16),'User PV upper limit simulation'!AF$32)</f>
        <v>757.76817149999806</v>
      </c>
      <c r="AD21">
        <f>MIN(TREND($B21:$E21,$B$16:$E$16,AD$16),'User PV upper limit simulation'!AG$32)</f>
        <v>761.83231949999936</v>
      </c>
      <c r="AE21">
        <f>MIN(TREND($B21:$E21,$B$16:$E$16,AE$16),'User PV upper limit simulation'!AH$32)</f>
        <v>765.89646749999883</v>
      </c>
      <c r="AF21">
        <f>MIN(TREND($B21:$E21,$B$16:$E$16,AF$16),'User PV upper limit simulation'!AI$32)</f>
        <v>769.96061549999831</v>
      </c>
      <c r="AG21">
        <f>MIN(TREND($B21:$E21,$B$16:$E$16,AG$16),'User PV upper limit simulation'!AJ$32)</f>
        <v>774.02476349999961</v>
      </c>
      <c r="AH21">
        <f>MIN(TREND($B21:$E21,$B$16:$E$16,AH$16),'User PV upper limit simulation'!AK$32)</f>
        <v>778.08891149999909</v>
      </c>
      <c r="AI21">
        <f>MIN(TREND($B21:$E21,$B$16:$E$16,AI$16),'User PV upper limit simulation'!AL$32)</f>
        <v>782.15305949999856</v>
      </c>
      <c r="AJ21">
        <f>MIN(TREND($B21:$E21,$B$16:$E$16,AJ$16),'User PV upper limit simulation'!AM$32)</f>
        <v>786.21720749999804</v>
      </c>
      <c r="AK21">
        <f>MIN(TREND($B21:$E21,$B$16:$E$16,AK$16),'User PV upper limit simulation'!AN$32)</f>
        <v>790.28135549999934</v>
      </c>
      <c r="AL21">
        <f>MIN(TREND($B21:$E21,$B$16:$E$16,AL$16),'User PV upper limit simulation'!AO$32)</f>
        <v>794.34550349999881</v>
      </c>
      <c r="AM21">
        <f>MIN(TREND($B21:$E21,$B$16:$E$16,AM$16),'User PV upper limit simulation'!AP$32)</f>
        <v>798.40965149999829</v>
      </c>
      <c r="AN21">
        <f>MIN(TREND($B21:$E21,$B$16:$E$16,AN$16),'User PV upper limit simulation'!AQ$32)</f>
        <v>802.47379949999777</v>
      </c>
      <c r="AO21">
        <f>MIN(TREND($B21:$E21,$B$16:$E$16,AO$16),'User PV upper limit simulation'!AR$32)</f>
        <v>806.53794749999906</v>
      </c>
      <c r="AP21">
        <f>MIN(TREND($B21:$E21,$B$16:$E$16,AP$16),'User PV upper limit simulation'!AS$32)</f>
        <v>810.60209549999854</v>
      </c>
      <c r="AQ21">
        <f>MIN(TREND($B21:$E21,$B$16:$E$16,AQ$16),'User PV upper limit simulation'!AT$32)</f>
        <v>814.66624349999802</v>
      </c>
    </row>
    <row r="22" spans="1:43" x14ac:dyDescent="0.3">
      <c r="A22" s="33" t="s">
        <v>133</v>
      </c>
      <c r="B22">
        <f>'Energy Bureau photovoltaic data'!J12*10</f>
        <v>1030</v>
      </c>
      <c r="C22">
        <f>'Energy Bureau photovoltaic data'!K12*10</f>
        <v>1169</v>
      </c>
      <c r="D22">
        <f>'Energy Bureau photovoltaic data'!L12*10</f>
        <v>1442</v>
      </c>
      <c r="E22">
        <f>170.1*10</f>
        <v>1701</v>
      </c>
      <c r="F22" s="32">
        <f>F19+F18</f>
        <v>1907.0000000000073</v>
      </c>
      <c r="G22" s="32">
        <f t="shared" ref="G22:AQ22" si="6">G19+G18</f>
        <v>2135.6000000000167</v>
      </c>
      <c r="H22" s="32">
        <f t="shared" si="6"/>
        <v>2364.200000000028</v>
      </c>
      <c r="I22" s="32">
        <f t="shared" si="6"/>
        <v>2592.8000000000375</v>
      </c>
      <c r="J22" s="32">
        <f t="shared" si="6"/>
        <v>2821.4000000000474</v>
      </c>
      <c r="K22" s="32">
        <f t="shared" si="6"/>
        <v>3050.0000000000005</v>
      </c>
      <c r="L22" s="32">
        <f t="shared" si="6"/>
        <v>3278.6000000000099</v>
      </c>
      <c r="M22" s="32">
        <f t="shared" si="6"/>
        <v>3507.2000000000194</v>
      </c>
      <c r="N22" s="32">
        <f t="shared" si="6"/>
        <v>3735.8000000000288</v>
      </c>
      <c r="O22" s="32">
        <f t="shared" si="6"/>
        <v>3964.4000000000401</v>
      </c>
      <c r="P22" s="32">
        <f t="shared" si="6"/>
        <v>4193.00000000005</v>
      </c>
      <c r="Q22" s="32">
        <f t="shared" si="6"/>
        <v>4421.6000000000013</v>
      </c>
      <c r="R22" s="32">
        <f t="shared" si="6"/>
        <v>4650.2000000000107</v>
      </c>
      <c r="S22" s="32">
        <f t="shared" si="6"/>
        <v>4878.800000000022</v>
      </c>
      <c r="T22" s="32">
        <f t="shared" si="6"/>
        <v>5107.4000000000315</v>
      </c>
      <c r="U22" s="32">
        <f t="shared" si="6"/>
        <v>5336.0000000000409</v>
      </c>
      <c r="V22" s="32">
        <f t="shared" si="6"/>
        <v>5564.6000000000522</v>
      </c>
      <c r="W22" s="32">
        <f t="shared" si="6"/>
        <v>5793.2000000000035</v>
      </c>
      <c r="X22" s="32">
        <f t="shared" si="6"/>
        <v>6021.8000000000129</v>
      </c>
      <c r="Y22" s="32">
        <f t="shared" si="6"/>
        <v>6250.4000000000224</v>
      </c>
      <c r="Z22" s="32">
        <f t="shared" si="6"/>
        <v>6479.0000000000337</v>
      </c>
      <c r="AA22" s="32">
        <f t="shared" si="6"/>
        <v>6707.6000000000431</v>
      </c>
      <c r="AB22" s="32">
        <f t="shared" si="6"/>
        <v>6936.2000000000535</v>
      </c>
      <c r="AC22" s="32">
        <f t="shared" si="6"/>
        <v>7164.8000000000047</v>
      </c>
      <c r="AD22" s="32">
        <f t="shared" si="6"/>
        <v>7393.400000000016</v>
      </c>
      <c r="AE22" s="32">
        <f t="shared" si="6"/>
        <v>7622.0000000000255</v>
      </c>
      <c r="AF22" s="32">
        <f t="shared" si="6"/>
        <v>7850.6000000000349</v>
      </c>
      <c r="AG22" s="32">
        <f t="shared" si="6"/>
        <v>8079.2000000000462</v>
      </c>
      <c r="AH22" s="32">
        <f t="shared" si="6"/>
        <v>8307.7999999999975</v>
      </c>
      <c r="AI22" s="32">
        <f t="shared" si="6"/>
        <v>8536.4000000000069</v>
      </c>
      <c r="AJ22" s="32">
        <f t="shared" si="6"/>
        <v>8765.0000000000164</v>
      </c>
      <c r="AK22" s="32">
        <f t="shared" si="6"/>
        <v>8993.6000000000276</v>
      </c>
      <c r="AL22" s="32">
        <f t="shared" si="6"/>
        <v>9222.2000000000371</v>
      </c>
      <c r="AM22" s="32">
        <f t="shared" si="6"/>
        <v>9450.8000000000466</v>
      </c>
      <c r="AN22" s="32">
        <f t="shared" si="6"/>
        <v>9679.3999999999978</v>
      </c>
      <c r="AO22" s="32">
        <f t="shared" si="6"/>
        <v>9908.0000000000091</v>
      </c>
      <c r="AP22" s="32">
        <f t="shared" si="6"/>
        <v>10136.600000000019</v>
      </c>
      <c r="AQ22" s="32">
        <f t="shared" si="6"/>
        <v>10365.200000000028</v>
      </c>
    </row>
    <row r="23" spans="1:43" x14ac:dyDescent="0.3">
      <c r="A23" s="33" t="s">
        <v>134</v>
      </c>
      <c r="B23">
        <f>B17+B22</f>
        <v>1090</v>
      </c>
      <c r="C23">
        <f>C17+C22</f>
        <v>1366</v>
      </c>
      <c r="D23">
        <f>D17+D22</f>
        <v>1682.9</v>
      </c>
      <c r="E23">
        <f>E22+E17</f>
        <v>4553</v>
      </c>
    </row>
    <row r="24" spans="1:43" x14ac:dyDescent="0.3">
      <c r="A24" s="34"/>
    </row>
    <row r="26" spans="1:43" x14ac:dyDescent="0.3">
      <c r="B26" t="s">
        <v>135</v>
      </c>
    </row>
  </sheetData>
  <phoneticPr fontId="18"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D17"/>
  <sheetViews>
    <sheetView tabSelected="1" workbookViewId="0">
      <selection activeCell="F25" sqref="F25"/>
    </sheetView>
  </sheetViews>
  <sheetFormatPr defaultColWidth="8.9296875" defaultRowHeight="13.5" x14ac:dyDescent="0.3"/>
  <cols>
    <col min="1" max="1" width="33.06640625" customWidth="1"/>
    <col min="2" max="3" width="21.9296875" customWidth="1"/>
    <col min="4" max="4" width="13.06640625" customWidth="1"/>
  </cols>
  <sheetData>
    <row r="1" spans="1:4" x14ac:dyDescent="0.3">
      <c r="A1" s="31" t="s">
        <v>119</v>
      </c>
      <c r="B1" s="31" t="s">
        <v>136</v>
      </c>
      <c r="C1" s="31" t="s">
        <v>137</v>
      </c>
      <c r="D1" s="31" t="s">
        <v>138</v>
      </c>
    </row>
    <row r="2" spans="1:4" x14ac:dyDescent="0.3">
      <c r="A2" s="31" t="s">
        <v>139</v>
      </c>
      <c r="B2">
        <v>0</v>
      </c>
      <c r="C2">
        <v>0</v>
      </c>
      <c r="D2">
        <v>0</v>
      </c>
    </row>
    <row r="3" spans="1:4" x14ac:dyDescent="0.3">
      <c r="A3" s="31" t="s">
        <v>140</v>
      </c>
      <c r="B3">
        <v>0</v>
      </c>
      <c r="C3">
        <v>0</v>
      </c>
      <c r="D3">
        <v>0</v>
      </c>
    </row>
    <row r="4" spans="1:4" x14ac:dyDescent="0.3">
      <c r="A4" s="31" t="s">
        <v>141</v>
      </c>
      <c r="B4">
        <v>0</v>
      </c>
      <c r="C4">
        <v>0</v>
      </c>
      <c r="D4">
        <v>0</v>
      </c>
    </row>
    <row r="5" spans="1:4" x14ac:dyDescent="0.3">
      <c r="A5" s="31" t="s">
        <v>142</v>
      </c>
      <c r="B5">
        <v>0</v>
      </c>
      <c r="C5">
        <v>0</v>
      </c>
      <c r="D5">
        <v>0</v>
      </c>
    </row>
    <row r="6" spans="1:4" x14ac:dyDescent="0.3">
      <c r="A6" s="31" t="s">
        <v>143</v>
      </c>
      <c r="B6">
        <v>0</v>
      </c>
      <c r="C6">
        <v>0</v>
      </c>
      <c r="D6">
        <v>0</v>
      </c>
    </row>
    <row r="7" spans="1:4" x14ac:dyDescent="0.3">
      <c r="A7" s="31" t="s">
        <v>144</v>
      </c>
      <c r="B7">
        <f>'Shanghai photovoltaic data'!B20</f>
        <v>72.100000000000009</v>
      </c>
      <c r="C7">
        <f>'Shanghai photovoltaic data'!B21</f>
        <v>648.9</v>
      </c>
      <c r="D7">
        <f>'Shanghai photovoltaic data'!B18</f>
        <v>309</v>
      </c>
    </row>
    <row r="8" spans="1:4" x14ac:dyDescent="0.3">
      <c r="A8" s="31" t="s">
        <v>145</v>
      </c>
      <c r="B8">
        <v>0</v>
      </c>
      <c r="C8">
        <v>0</v>
      </c>
      <c r="D8">
        <v>0</v>
      </c>
    </row>
    <row r="9" spans="1:4" x14ac:dyDescent="0.3">
      <c r="A9" s="31" t="s">
        <v>146</v>
      </c>
      <c r="B9">
        <v>0</v>
      </c>
      <c r="C9">
        <v>0</v>
      </c>
      <c r="D9">
        <v>0</v>
      </c>
    </row>
    <row r="10" spans="1:4" x14ac:dyDescent="0.3">
      <c r="A10" s="31" t="s">
        <v>147</v>
      </c>
      <c r="B10">
        <v>0</v>
      </c>
      <c r="C10">
        <v>0</v>
      </c>
      <c r="D10">
        <v>0</v>
      </c>
    </row>
    <row r="11" spans="1:4" x14ac:dyDescent="0.3">
      <c r="A11" s="31" t="s">
        <v>148</v>
      </c>
      <c r="B11">
        <v>0</v>
      </c>
      <c r="C11">
        <v>0</v>
      </c>
      <c r="D11">
        <v>0</v>
      </c>
    </row>
    <row r="12" spans="1:4" x14ac:dyDescent="0.3">
      <c r="A12" s="31" t="s">
        <v>149</v>
      </c>
      <c r="B12">
        <v>0</v>
      </c>
      <c r="C12">
        <v>0</v>
      </c>
      <c r="D12">
        <v>0</v>
      </c>
    </row>
    <row r="13" spans="1:4" x14ac:dyDescent="0.3">
      <c r="A13" s="31" t="s">
        <v>150</v>
      </c>
      <c r="B13">
        <v>0</v>
      </c>
      <c r="C13">
        <v>0</v>
      </c>
      <c r="D13">
        <v>0</v>
      </c>
    </row>
    <row r="14" spans="1:4" x14ac:dyDescent="0.3">
      <c r="A14" s="31" t="s">
        <v>151</v>
      </c>
      <c r="B14">
        <v>0</v>
      </c>
      <c r="C14">
        <v>0</v>
      </c>
      <c r="D14">
        <v>0</v>
      </c>
    </row>
    <row r="15" spans="1:4" x14ac:dyDescent="0.3">
      <c r="A15" s="31" t="s">
        <v>152</v>
      </c>
      <c r="B15">
        <v>0</v>
      </c>
      <c r="C15">
        <v>0</v>
      </c>
      <c r="D15">
        <v>0</v>
      </c>
    </row>
    <row r="16" spans="1:4" x14ac:dyDescent="0.3">
      <c r="A16" s="31" t="s">
        <v>153</v>
      </c>
      <c r="B16">
        <v>0</v>
      </c>
      <c r="C16">
        <v>0</v>
      </c>
      <c r="D16">
        <v>0</v>
      </c>
    </row>
    <row r="17" spans="1:4" x14ac:dyDescent="0.3">
      <c r="A17" s="31" t="s">
        <v>154</v>
      </c>
      <c r="B17">
        <v>0</v>
      </c>
      <c r="C17">
        <v>0</v>
      </c>
      <c r="D17">
        <v>0</v>
      </c>
    </row>
  </sheetData>
  <phoneticPr fontId="1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17"/>
  <sheetViews>
    <sheetView workbookViewId="0">
      <selection activeCell="B7" sqref="B7:AQ7"/>
    </sheetView>
  </sheetViews>
  <sheetFormatPr defaultColWidth="8.9296875" defaultRowHeight="13.5" x14ac:dyDescent="0.3"/>
  <cols>
    <col min="1" max="1" width="29.9296875" customWidth="1"/>
    <col min="2" max="4" width="7.59765625" customWidth="1"/>
    <col min="5" max="8" width="8.59765625" customWidth="1"/>
    <col min="9" max="13" width="12.9296875" customWidth="1"/>
    <col min="14" max="14" width="11.796875" customWidth="1"/>
    <col min="15" max="15" width="9.59765625" customWidth="1"/>
    <col min="16" max="16" width="11.796875" customWidth="1"/>
    <col min="17" max="34" width="12.9296875" customWidth="1"/>
    <col min="35" max="37" width="11.796875" customWidth="1"/>
    <col min="38" max="43" width="12.9296875" customWidth="1"/>
  </cols>
  <sheetData>
    <row r="1" spans="1:43" x14ac:dyDescent="0.3">
      <c r="A1" s="30" t="s">
        <v>119</v>
      </c>
      <c r="B1" s="30">
        <v>2019</v>
      </c>
      <c r="C1" s="30">
        <v>2020</v>
      </c>
      <c r="D1" s="30">
        <v>2021</v>
      </c>
      <c r="E1" s="30">
        <v>2022</v>
      </c>
      <c r="F1" s="30">
        <v>2023</v>
      </c>
      <c r="G1" s="30">
        <v>2024</v>
      </c>
      <c r="H1" s="30">
        <v>2025</v>
      </c>
      <c r="I1" s="30">
        <v>2026</v>
      </c>
      <c r="J1" s="30">
        <v>2027</v>
      </c>
      <c r="K1" s="30">
        <v>2028</v>
      </c>
      <c r="L1" s="30">
        <v>2029</v>
      </c>
      <c r="M1" s="30">
        <v>2030</v>
      </c>
      <c r="N1" s="30">
        <v>2031</v>
      </c>
      <c r="O1" s="30">
        <v>2032</v>
      </c>
      <c r="P1" s="30">
        <v>2033</v>
      </c>
      <c r="Q1" s="30">
        <v>2034</v>
      </c>
      <c r="R1" s="30">
        <v>2035</v>
      </c>
      <c r="S1" s="30">
        <v>2036</v>
      </c>
      <c r="T1" s="30">
        <v>2037</v>
      </c>
      <c r="U1" s="30">
        <v>2038</v>
      </c>
      <c r="V1" s="30">
        <v>2039</v>
      </c>
      <c r="W1" s="30">
        <v>2040</v>
      </c>
      <c r="X1" s="30">
        <v>2041</v>
      </c>
      <c r="Y1" s="30">
        <v>2042</v>
      </c>
      <c r="Z1" s="30">
        <v>2043</v>
      </c>
      <c r="AA1" s="30">
        <v>2044</v>
      </c>
      <c r="AB1" s="30">
        <v>2045</v>
      </c>
      <c r="AC1" s="30">
        <v>2046</v>
      </c>
      <c r="AD1" s="30">
        <v>2047</v>
      </c>
      <c r="AE1" s="30">
        <v>2048</v>
      </c>
      <c r="AF1" s="30">
        <v>2049</v>
      </c>
      <c r="AG1" s="30">
        <v>2050</v>
      </c>
      <c r="AH1" s="30">
        <v>2051</v>
      </c>
      <c r="AI1" s="30">
        <v>2052</v>
      </c>
      <c r="AJ1" s="30">
        <v>2053</v>
      </c>
      <c r="AK1" s="30">
        <v>2054</v>
      </c>
      <c r="AL1" s="30">
        <v>2055</v>
      </c>
      <c r="AM1" s="30">
        <v>2056</v>
      </c>
      <c r="AN1" s="30">
        <v>2057</v>
      </c>
      <c r="AO1" s="30">
        <v>2058</v>
      </c>
      <c r="AP1" s="30">
        <v>2059</v>
      </c>
      <c r="AQ1" s="30">
        <v>2060</v>
      </c>
    </row>
    <row r="2" spans="1:43" x14ac:dyDescent="0.3">
      <c r="A2" s="30" t="s">
        <v>139</v>
      </c>
      <c r="B2" s="29">
        <v>0</v>
      </c>
      <c r="C2" s="29">
        <v>0</v>
      </c>
      <c r="D2" s="29">
        <v>0</v>
      </c>
      <c r="E2" s="29">
        <v>0</v>
      </c>
      <c r="F2" s="29">
        <v>0</v>
      </c>
      <c r="G2" s="29">
        <v>0</v>
      </c>
      <c r="H2" s="29">
        <v>0</v>
      </c>
      <c r="I2" s="29">
        <v>0</v>
      </c>
      <c r="J2" s="29">
        <v>0</v>
      </c>
      <c r="K2" s="29">
        <v>0</v>
      </c>
      <c r="L2" s="29">
        <v>0</v>
      </c>
      <c r="M2" s="29">
        <v>0</v>
      </c>
      <c r="N2" s="29">
        <v>0</v>
      </c>
      <c r="O2" s="29">
        <v>0</v>
      </c>
      <c r="P2" s="29">
        <v>0</v>
      </c>
      <c r="Q2" s="29">
        <v>0</v>
      </c>
      <c r="R2" s="29">
        <v>0</v>
      </c>
      <c r="S2" s="29">
        <v>0</v>
      </c>
      <c r="T2" s="29">
        <v>0</v>
      </c>
      <c r="U2" s="29">
        <v>0</v>
      </c>
      <c r="V2" s="29">
        <v>0</v>
      </c>
      <c r="W2" s="29">
        <v>0</v>
      </c>
      <c r="X2" s="29">
        <v>0</v>
      </c>
      <c r="Y2" s="29">
        <v>0</v>
      </c>
      <c r="Z2" s="29">
        <v>0</v>
      </c>
      <c r="AA2" s="29">
        <v>0</v>
      </c>
      <c r="AB2" s="29">
        <v>0</v>
      </c>
      <c r="AC2" s="29">
        <v>0</v>
      </c>
      <c r="AD2" s="29">
        <v>0</v>
      </c>
      <c r="AE2" s="29">
        <v>0</v>
      </c>
      <c r="AF2" s="29">
        <v>0</v>
      </c>
      <c r="AG2" s="29">
        <v>0</v>
      </c>
      <c r="AH2" s="29">
        <v>0</v>
      </c>
      <c r="AI2" s="29">
        <v>0</v>
      </c>
      <c r="AJ2" s="29">
        <v>0</v>
      </c>
      <c r="AK2" s="29">
        <v>0</v>
      </c>
      <c r="AL2" s="29">
        <v>0</v>
      </c>
      <c r="AM2" s="29">
        <v>0</v>
      </c>
      <c r="AN2" s="29">
        <v>0</v>
      </c>
      <c r="AO2" s="29">
        <v>0</v>
      </c>
      <c r="AP2" s="29">
        <v>0</v>
      </c>
      <c r="AQ2" s="29">
        <v>0</v>
      </c>
    </row>
    <row r="3" spans="1:43" x14ac:dyDescent="0.3">
      <c r="A3" s="30" t="s">
        <v>140</v>
      </c>
      <c r="B3" s="29">
        <v>0</v>
      </c>
      <c r="C3" s="29">
        <v>0</v>
      </c>
      <c r="D3" s="29">
        <v>0</v>
      </c>
      <c r="E3" s="29">
        <v>0</v>
      </c>
      <c r="F3" s="29">
        <v>0</v>
      </c>
      <c r="G3" s="29">
        <v>0</v>
      </c>
      <c r="H3" s="29">
        <v>0</v>
      </c>
      <c r="I3" s="29">
        <v>0</v>
      </c>
      <c r="J3" s="29">
        <v>0</v>
      </c>
      <c r="K3" s="29">
        <v>0</v>
      </c>
      <c r="L3" s="29">
        <v>0</v>
      </c>
      <c r="M3" s="29">
        <v>0</v>
      </c>
      <c r="N3" s="29">
        <v>0</v>
      </c>
      <c r="O3" s="29">
        <v>0</v>
      </c>
      <c r="P3" s="29">
        <v>0</v>
      </c>
      <c r="Q3" s="29">
        <v>0</v>
      </c>
      <c r="R3" s="29">
        <v>0</v>
      </c>
      <c r="S3" s="29">
        <v>0</v>
      </c>
      <c r="T3" s="29">
        <v>0</v>
      </c>
      <c r="U3" s="29">
        <v>0</v>
      </c>
      <c r="V3" s="29">
        <v>0</v>
      </c>
      <c r="W3" s="29">
        <v>0</v>
      </c>
      <c r="X3" s="29">
        <v>0</v>
      </c>
      <c r="Y3" s="29">
        <v>0</v>
      </c>
      <c r="Z3" s="29">
        <v>0</v>
      </c>
      <c r="AA3" s="29">
        <v>0</v>
      </c>
      <c r="AB3" s="29">
        <v>0</v>
      </c>
      <c r="AC3" s="29">
        <v>0</v>
      </c>
      <c r="AD3" s="29">
        <v>0</v>
      </c>
      <c r="AE3" s="29">
        <v>0</v>
      </c>
      <c r="AF3" s="29">
        <v>0</v>
      </c>
      <c r="AG3" s="29">
        <v>0</v>
      </c>
      <c r="AH3" s="29">
        <v>0</v>
      </c>
      <c r="AI3" s="29">
        <v>0</v>
      </c>
      <c r="AJ3" s="29">
        <v>0</v>
      </c>
      <c r="AK3" s="29">
        <v>0</v>
      </c>
      <c r="AL3" s="29">
        <v>0</v>
      </c>
      <c r="AM3" s="29">
        <v>0</v>
      </c>
      <c r="AN3" s="29">
        <v>0</v>
      </c>
      <c r="AO3" s="29">
        <v>0</v>
      </c>
      <c r="AP3" s="29">
        <v>0</v>
      </c>
      <c r="AQ3" s="29">
        <v>0</v>
      </c>
    </row>
    <row r="4" spans="1:43" x14ac:dyDescent="0.3">
      <c r="A4" s="30" t="s">
        <v>141</v>
      </c>
      <c r="B4" s="29">
        <v>0</v>
      </c>
      <c r="C4" s="29">
        <v>0</v>
      </c>
      <c r="D4" s="29">
        <v>0</v>
      </c>
      <c r="E4" s="29">
        <v>0</v>
      </c>
      <c r="F4" s="29">
        <v>0</v>
      </c>
      <c r="G4" s="29">
        <v>0</v>
      </c>
      <c r="H4" s="29">
        <v>0</v>
      </c>
      <c r="I4" s="29">
        <v>0</v>
      </c>
      <c r="J4" s="29">
        <v>0</v>
      </c>
      <c r="K4" s="29">
        <v>0</v>
      </c>
      <c r="L4" s="29">
        <v>0</v>
      </c>
      <c r="M4" s="29">
        <v>0</v>
      </c>
      <c r="N4" s="29">
        <v>0</v>
      </c>
      <c r="O4" s="29">
        <v>0</v>
      </c>
      <c r="P4" s="29">
        <v>0</v>
      </c>
      <c r="Q4" s="29">
        <v>0</v>
      </c>
      <c r="R4" s="29">
        <v>0</v>
      </c>
      <c r="S4" s="29">
        <v>0</v>
      </c>
      <c r="T4" s="29">
        <v>0</v>
      </c>
      <c r="U4" s="29">
        <v>0</v>
      </c>
      <c r="V4" s="29">
        <v>0</v>
      </c>
      <c r="W4" s="29">
        <v>0</v>
      </c>
      <c r="X4" s="29">
        <v>0</v>
      </c>
      <c r="Y4" s="29">
        <v>0</v>
      </c>
      <c r="Z4" s="29">
        <v>0</v>
      </c>
      <c r="AA4" s="29">
        <v>0</v>
      </c>
      <c r="AB4" s="29">
        <v>0</v>
      </c>
      <c r="AC4" s="29">
        <v>0</v>
      </c>
      <c r="AD4" s="29">
        <v>0</v>
      </c>
      <c r="AE4" s="29">
        <v>0</v>
      </c>
      <c r="AF4" s="29">
        <v>0</v>
      </c>
      <c r="AG4" s="29">
        <v>0</v>
      </c>
      <c r="AH4" s="29">
        <v>0</v>
      </c>
      <c r="AI4" s="29">
        <v>0</v>
      </c>
      <c r="AJ4" s="29">
        <v>0</v>
      </c>
      <c r="AK4" s="29">
        <v>0</v>
      </c>
      <c r="AL4" s="29">
        <v>0</v>
      </c>
      <c r="AM4" s="29">
        <v>0</v>
      </c>
      <c r="AN4" s="29">
        <v>0</v>
      </c>
      <c r="AO4" s="29">
        <v>0</v>
      </c>
      <c r="AP4" s="29">
        <v>0</v>
      </c>
      <c r="AQ4" s="29">
        <v>0</v>
      </c>
    </row>
    <row r="5" spans="1:43" x14ac:dyDescent="0.3">
      <c r="A5" s="30" t="s">
        <v>142</v>
      </c>
      <c r="B5" s="29">
        <v>0</v>
      </c>
      <c r="C5" s="29">
        <v>0</v>
      </c>
      <c r="D5" s="29">
        <v>0</v>
      </c>
      <c r="E5" s="29">
        <v>0</v>
      </c>
      <c r="F5" s="29">
        <v>0</v>
      </c>
      <c r="G5" s="29">
        <v>0</v>
      </c>
      <c r="H5" s="29">
        <v>0</v>
      </c>
      <c r="I5" s="29">
        <v>0</v>
      </c>
      <c r="J5" s="29">
        <v>0</v>
      </c>
      <c r="K5" s="29">
        <v>0</v>
      </c>
      <c r="L5" s="29">
        <v>0</v>
      </c>
      <c r="M5" s="29">
        <v>0</v>
      </c>
      <c r="N5" s="29">
        <v>0</v>
      </c>
      <c r="O5" s="29">
        <v>0</v>
      </c>
      <c r="P5" s="29">
        <v>0</v>
      </c>
      <c r="Q5" s="29">
        <v>0</v>
      </c>
      <c r="R5" s="29">
        <v>0</v>
      </c>
      <c r="S5" s="29">
        <v>0</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c r="AO5" s="29">
        <v>0</v>
      </c>
      <c r="AP5" s="29">
        <v>0</v>
      </c>
      <c r="AQ5" s="29">
        <v>0</v>
      </c>
    </row>
    <row r="6" spans="1:43" x14ac:dyDescent="0.3">
      <c r="A6" s="30" t="s">
        <v>143</v>
      </c>
      <c r="B6" s="29">
        <v>0</v>
      </c>
      <c r="C6" s="29">
        <v>0</v>
      </c>
      <c r="D6" s="29">
        <v>0</v>
      </c>
      <c r="E6" s="29">
        <v>0</v>
      </c>
      <c r="F6" s="29">
        <v>0</v>
      </c>
      <c r="G6" s="29">
        <v>0</v>
      </c>
      <c r="H6" s="29">
        <v>0</v>
      </c>
      <c r="I6" s="29">
        <v>0</v>
      </c>
      <c r="J6" s="29">
        <v>0</v>
      </c>
      <c r="K6" s="29">
        <v>0</v>
      </c>
      <c r="L6" s="29">
        <v>0</v>
      </c>
      <c r="M6" s="29">
        <v>0</v>
      </c>
      <c r="N6" s="29">
        <v>0</v>
      </c>
      <c r="O6" s="29">
        <v>0</v>
      </c>
      <c r="P6" s="29">
        <v>0</v>
      </c>
      <c r="Q6" s="29">
        <v>0</v>
      </c>
      <c r="R6" s="29">
        <v>0</v>
      </c>
      <c r="S6" s="29">
        <v>0</v>
      </c>
      <c r="T6" s="29">
        <v>0</v>
      </c>
      <c r="U6" s="29">
        <v>0</v>
      </c>
      <c r="V6" s="29">
        <v>0</v>
      </c>
      <c r="W6" s="29">
        <v>0</v>
      </c>
      <c r="X6" s="29">
        <v>0</v>
      </c>
      <c r="Y6" s="29">
        <v>0</v>
      </c>
      <c r="Z6" s="29">
        <v>0</v>
      </c>
      <c r="AA6" s="29">
        <v>0</v>
      </c>
      <c r="AB6" s="29">
        <v>0</v>
      </c>
      <c r="AC6" s="29">
        <v>0</v>
      </c>
      <c r="AD6" s="29">
        <v>0</v>
      </c>
      <c r="AE6" s="29">
        <v>0</v>
      </c>
      <c r="AF6" s="29">
        <v>0</v>
      </c>
      <c r="AG6" s="29">
        <v>0</v>
      </c>
      <c r="AH6" s="29">
        <v>0</v>
      </c>
      <c r="AI6" s="29">
        <v>0</v>
      </c>
      <c r="AJ6" s="29">
        <v>0</v>
      </c>
      <c r="AK6" s="29">
        <v>0</v>
      </c>
      <c r="AL6" s="29">
        <v>0</v>
      </c>
      <c r="AM6" s="29">
        <v>0</v>
      </c>
      <c r="AN6" s="29">
        <v>0</v>
      </c>
      <c r="AO6" s="29">
        <v>0</v>
      </c>
      <c r="AP6" s="29">
        <v>0</v>
      </c>
      <c r="AQ6" s="29">
        <v>0</v>
      </c>
    </row>
    <row r="7" spans="1:43" x14ac:dyDescent="0.3">
      <c r="A7" s="30" t="s">
        <v>144</v>
      </c>
      <c r="B7" s="29">
        <f>'Shanghai photovoltaic data'!B$20</f>
        <v>72.100000000000009</v>
      </c>
      <c r="C7" s="29">
        <f>'Shanghai photovoltaic data'!C$20</f>
        <v>72.493499999999997</v>
      </c>
      <c r="D7" s="29">
        <f>'Shanghai photovoltaic data'!D$20</f>
        <v>72.543404999999993</v>
      </c>
      <c r="E7" s="29">
        <f>'Shanghai photovoltaic data'!E$20</f>
        <v>73.588605000000001</v>
      </c>
      <c r="F7" s="29">
        <f>'Shanghai photovoltaic data'!F$20</f>
        <v>73.810307500000022</v>
      </c>
      <c r="G7" s="29">
        <f>'Shanghai photovoltaic data'!G$20</f>
        <v>74.261879499999964</v>
      </c>
      <c r="H7" s="29">
        <f>'Shanghai photovoltaic data'!H$20</f>
        <v>74.713451500000019</v>
      </c>
      <c r="I7" s="29">
        <f>'Shanghai photovoltaic data'!I$20</f>
        <v>75.165023499999961</v>
      </c>
      <c r="J7" s="29">
        <f>'Shanghai photovoltaic data'!J$20</f>
        <v>75.616595500000017</v>
      </c>
      <c r="K7" s="29">
        <f>'Shanghai photovoltaic data'!K$20</f>
        <v>76.068167499999959</v>
      </c>
      <c r="L7" s="29">
        <f>'Shanghai photovoltaic data'!L$20</f>
        <v>76.519739500000014</v>
      </c>
      <c r="M7" s="29">
        <f>'Shanghai photovoltaic data'!M$20</f>
        <v>76.971311499999956</v>
      </c>
      <c r="N7" s="29">
        <f>'Shanghai photovoltaic data'!N$20</f>
        <v>77.422883500000012</v>
      </c>
      <c r="O7" s="29">
        <f>'Shanghai photovoltaic data'!O$20</f>
        <v>77.874455499999954</v>
      </c>
      <c r="P7" s="29">
        <f>'Shanghai photovoltaic data'!P$20</f>
        <v>78.326027500000009</v>
      </c>
      <c r="Q7" s="29">
        <f>'Shanghai photovoltaic data'!Q$20</f>
        <v>78.777599499999951</v>
      </c>
      <c r="R7" s="29">
        <f>'Shanghai photovoltaic data'!R$20</f>
        <v>79.229171500000007</v>
      </c>
      <c r="S7" s="29">
        <f>'Shanghai photovoltaic data'!S$20</f>
        <v>79.680743499999949</v>
      </c>
      <c r="T7" s="29">
        <f>'Shanghai photovoltaic data'!T$20</f>
        <v>80.132315500000004</v>
      </c>
      <c r="U7" s="29">
        <f>'Shanghai photovoltaic data'!U$20</f>
        <v>80.583887499999946</v>
      </c>
      <c r="V7" s="29">
        <f>'Shanghai photovoltaic data'!V$20</f>
        <v>81.035459500000002</v>
      </c>
      <c r="W7" s="29">
        <f>'Shanghai photovoltaic data'!W$20</f>
        <v>81.487031499999944</v>
      </c>
      <c r="X7" s="29">
        <f>'Shanghai photovoltaic data'!X$20</f>
        <v>81.938603499999999</v>
      </c>
      <c r="Y7" s="29">
        <f>'Shanghai photovoltaic data'!Y$20</f>
        <v>82.390175499999941</v>
      </c>
      <c r="Z7" s="29">
        <f>'Shanghai photovoltaic data'!Z$20</f>
        <v>82.841747499999997</v>
      </c>
      <c r="AA7" s="29">
        <f>'Shanghai photovoltaic data'!AA$20</f>
        <v>83.293319499999939</v>
      </c>
      <c r="AB7" s="29">
        <f>'Shanghai photovoltaic data'!AB$20</f>
        <v>83.744891499999994</v>
      </c>
      <c r="AC7" s="29">
        <f>'Shanghai photovoltaic data'!AC$20</f>
        <v>84.196463499999936</v>
      </c>
      <c r="AD7" s="29">
        <f>'Shanghai photovoltaic data'!AD$20</f>
        <v>84.648035499999992</v>
      </c>
      <c r="AE7" s="29">
        <f>'Shanghai photovoltaic data'!AE$20</f>
        <v>85.099607499999934</v>
      </c>
      <c r="AF7" s="29">
        <f>'Shanghai photovoltaic data'!AF$20</f>
        <v>85.551179499999876</v>
      </c>
      <c r="AG7" s="29">
        <f>'Shanghai photovoltaic data'!AG$20</f>
        <v>86.002751499999931</v>
      </c>
      <c r="AH7" s="29">
        <f>'Shanghai photovoltaic data'!AH$20</f>
        <v>86.454323499999873</v>
      </c>
      <c r="AI7" s="29">
        <f>'Shanghai photovoltaic data'!AI$20</f>
        <v>86.905895499999929</v>
      </c>
      <c r="AJ7" s="29">
        <f>'Shanghai photovoltaic data'!AJ$20</f>
        <v>87.357467499999871</v>
      </c>
      <c r="AK7" s="29">
        <f>'Shanghai photovoltaic data'!AK$20</f>
        <v>87.809039499999926</v>
      </c>
      <c r="AL7" s="29">
        <f>'Shanghai photovoltaic data'!AL$20</f>
        <v>88.260611499999868</v>
      </c>
      <c r="AM7" s="29">
        <f>'Shanghai photovoltaic data'!AM$20</f>
        <v>88.712183499999924</v>
      </c>
      <c r="AN7" s="29">
        <f>'Shanghai photovoltaic data'!AN$20</f>
        <v>89.163755499999866</v>
      </c>
      <c r="AO7" s="29">
        <f>'Shanghai photovoltaic data'!AO$20</f>
        <v>89.615327499999921</v>
      </c>
      <c r="AP7" s="29">
        <f>'Shanghai photovoltaic data'!AP$20</f>
        <v>90.066899499999863</v>
      </c>
      <c r="AQ7" s="29">
        <f>'Shanghai photovoltaic data'!AQ$20</f>
        <v>90.518471499999919</v>
      </c>
    </row>
    <row r="8" spans="1:43" x14ac:dyDescent="0.3">
      <c r="A8" s="30" t="s">
        <v>145</v>
      </c>
      <c r="B8" s="29">
        <v>0</v>
      </c>
      <c r="C8" s="29">
        <v>0</v>
      </c>
      <c r="D8" s="29">
        <v>0</v>
      </c>
      <c r="E8" s="29">
        <v>0</v>
      </c>
      <c r="F8" s="29">
        <v>0</v>
      </c>
      <c r="G8" s="29">
        <v>0</v>
      </c>
      <c r="H8" s="29">
        <v>0</v>
      </c>
      <c r="I8" s="29">
        <v>0</v>
      </c>
      <c r="J8" s="29">
        <v>0</v>
      </c>
      <c r="K8" s="29">
        <v>0</v>
      </c>
      <c r="L8" s="29">
        <v>0</v>
      </c>
      <c r="M8" s="29">
        <v>0</v>
      </c>
      <c r="N8" s="29">
        <v>0</v>
      </c>
      <c r="O8" s="29">
        <v>0</v>
      </c>
      <c r="P8" s="29">
        <v>0</v>
      </c>
      <c r="Q8" s="29">
        <v>0</v>
      </c>
      <c r="R8" s="29">
        <v>0</v>
      </c>
      <c r="S8" s="29">
        <v>0</v>
      </c>
      <c r="T8" s="29">
        <v>0</v>
      </c>
      <c r="U8" s="29">
        <v>0</v>
      </c>
      <c r="V8" s="29">
        <v>0</v>
      </c>
      <c r="W8" s="29">
        <v>0</v>
      </c>
      <c r="X8" s="29">
        <v>0</v>
      </c>
      <c r="Y8" s="29">
        <v>0</v>
      </c>
      <c r="Z8" s="29">
        <v>0</v>
      </c>
      <c r="AA8" s="29">
        <v>0</v>
      </c>
      <c r="AB8" s="29">
        <v>0</v>
      </c>
      <c r="AC8" s="29">
        <v>0</v>
      </c>
      <c r="AD8" s="29">
        <v>0</v>
      </c>
      <c r="AE8" s="29">
        <v>0</v>
      </c>
      <c r="AF8" s="29">
        <v>0</v>
      </c>
      <c r="AG8" s="29">
        <v>0</v>
      </c>
      <c r="AH8" s="29">
        <v>0</v>
      </c>
      <c r="AI8" s="29">
        <v>0</v>
      </c>
      <c r="AJ8" s="29">
        <v>0</v>
      </c>
      <c r="AK8" s="29">
        <v>0</v>
      </c>
      <c r="AL8" s="29">
        <v>0</v>
      </c>
      <c r="AM8" s="29">
        <v>0</v>
      </c>
      <c r="AN8" s="29">
        <v>0</v>
      </c>
      <c r="AO8" s="29">
        <v>0</v>
      </c>
      <c r="AP8" s="29">
        <v>0</v>
      </c>
      <c r="AQ8" s="29">
        <v>0</v>
      </c>
    </row>
    <row r="9" spans="1:43" x14ac:dyDescent="0.3">
      <c r="A9" s="30" t="s">
        <v>146</v>
      </c>
      <c r="B9" s="29">
        <v>0</v>
      </c>
      <c r="C9" s="29">
        <v>0</v>
      </c>
      <c r="D9" s="29">
        <v>0</v>
      </c>
      <c r="E9" s="29">
        <v>0</v>
      </c>
      <c r="F9" s="29">
        <v>0</v>
      </c>
      <c r="G9" s="29">
        <v>0</v>
      </c>
      <c r="H9" s="29">
        <v>0</v>
      </c>
      <c r="I9" s="29">
        <v>0</v>
      </c>
      <c r="J9" s="29">
        <v>0</v>
      </c>
      <c r="K9" s="29">
        <v>0</v>
      </c>
      <c r="L9" s="29">
        <v>0</v>
      </c>
      <c r="M9" s="29">
        <v>0</v>
      </c>
      <c r="N9" s="29">
        <v>0</v>
      </c>
      <c r="O9" s="29">
        <v>0</v>
      </c>
      <c r="P9" s="29">
        <v>0</v>
      </c>
      <c r="Q9" s="29">
        <v>0</v>
      </c>
      <c r="R9" s="29">
        <v>0</v>
      </c>
      <c r="S9" s="29">
        <v>0</v>
      </c>
      <c r="T9" s="29">
        <v>0</v>
      </c>
      <c r="U9" s="29">
        <v>0</v>
      </c>
      <c r="V9" s="29">
        <v>0</v>
      </c>
      <c r="W9" s="29">
        <v>0</v>
      </c>
      <c r="X9" s="29">
        <v>0</v>
      </c>
      <c r="Y9" s="29">
        <v>0</v>
      </c>
      <c r="Z9" s="29">
        <v>0</v>
      </c>
      <c r="AA9" s="29">
        <v>0</v>
      </c>
      <c r="AB9" s="29">
        <v>0</v>
      </c>
      <c r="AC9" s="29">
        <v>0</v>
      </c>
      <c r="AD9" s="29">
        <v>0</v>
      </c>
      <c r="AE9" s="29">
        <v>0</v>
      </c>
      <c r="AF9" s="29">
        <v>0</v>
      </c>
      <c r="AG9" s="29">
        <v>0</v>
      </c>
      <c r="AH9" s="29">
        <v>0</v>
      </c>
      <c r="AI9" s="29">
        <v>0</v>
      </c>
      <c r="AJ9" s="29">
        <v>0</v>
      </c>
      <c r="AK9" s="29">
        <v>0</v>
      </c>
      <c r="AL9" s="29">
        <v>0</v>
      </c>
      <c r="AM9" s="29">
        <v>0</v>
      </c>
      <c r="AN9" s="29">
        <v>0</v>
      </c>
      <c r="AO9" s="29">
        <v>0</v>
      </c>
      <c r="AP9" s="29">
        <v>0</v>
      </c>
      <c r="AQ9" s="29">
        <v>0</v>
      </c>
    </row>
    <row r="10" spans="1:43" x14ac:dyDescent="0.3">
      <c r="A10" s="30" t="s">
        <v>147</v>
      </c>
      <c r="B10" s="29">
        <v>0</v>
      </c>
      <c r="C10" s="29">
        <v>0</v>
      </c>
      <c r="D10" s="29">
        <v>0</v>
      </c>
      <c r="E10" s="29">
        <v>0</v>
      </c>
      <c r="F10" s="29">
        <v>0</v>
      </c>
      <c r="G10" s="29">
        <v>0</v>
      </c>
      <c r="H10" s="29">
        <v>0</v>
      </c>
      <c r="I10" s="29">
        <v>0</v>
      </c>
      <c r="J10" s="29">
        <v>0</v>
      </c>
      <c r="K10" s="29">
        <v>0</v>
      </c>
      <c r="L10" s="29">
        <v>0</v>
      </c>
      <c r="M10" s="29">
        <v>0</v>
      </c>
      <c r="N10" s="29">
        <v>0</v>
      </c>
      <c r="O10" s="29">
        <v>0</v>
      </c>
      <c r="P10" s="29">
        <v>0</v>
      </c>
      <c r="Q10" s="29">
        <v>0</v>
      </c>
      <c r="R10" s="29">
        <v>0</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row>
    <row r="11" spans="1:43" x14ac:dyDescent="0.3">
      <c r="A11" s="30" t="s">
        <v>148</v>
      </c>
      <c r="B11" s="29">
        <v>0</v>
      </c>
      <c r="C11" s="29">
        <v>0</v>
      </c>
      <c r="D11" s="29">
        <v>0</v>
      </c>
      <c r="E11" s="29">
        <v>0</v>
      </c>
      <c r="F11" s="29">
        <v>0</v>
      </c>
      <c r="G11" s="29">
        <v>0</v>
      </c>
      <c r="H11" s="29">
        <v>0</v>
      </c>
      <c r="I11" s="29">
        <v>0</v>
      </c>
      <c r="J11" s="29">
        <v>0</v>
      </c>
      <c r="K11" s="29">
        <v>0</v>
      </c>
      <c r="L11" s="29">
        <v>0</v>
      </c>
      <c r="M11" s="29">
        <v>0</v>
      </c>
      <c r="N11" s="29">
        <v>0</v>
      </c>
      <c r="O11" s="29">
        <v>0</v>
      </c>
      <c r="P11" s="29">
        <v>0</v>
      </c>
      <c r="Q11" s="29">
        <v>0</v>
      </c>
      <c r="R11" s="29">
        <v>0</v>
      </c>
      <c r="S11" s="29">
        <v>0</v>
      </c>
      <c r="T11" s="29">
        <v>0</v>
      </c>
      <c r="U11" s="29">
        <v>0</v>
      </c>
      <c r="V11" s="29">
        <v>0</v>
      </c>
      <c r="W11" s="29">
        <v>0</v>
      </c>
      <c r="X11" s="29">
        <v>0</v>
      </c>
      <c r="Y11" s="29">
        <v>0</v>
      </c>
      <c r="Z11" s="29">
        <v>0</v>
      </c>
      <c r="AA11" s="29">
        <v>0</v>
      </c>
      <c r="AB11" s="29">
        <v>0</v>
      </c>
      <c r="AC11" s="29">
        <v>0</v>
      </c>
      <c r="AD11" s="29">
        <v>0</v>
      </c>
      <c r="AE11" s="29">
        <v>0</v>
      </c>
      <c r="AF11" s="29">
        <v>0</v>
      </c>
      <c r="AG11" s="29">
        <v>0</v>
      </c>
      <c r="AH11" s="29">
        <v>0</v>
      </c>
      <c r="AI11" s="29">
        <v>0</v>
      </c>
      <c r="AJ11" s="29">
        <v>0</v>
      </c>
      <c r="AK11" s="29">
        <v>0</v>
      </c>
      <c r="AL11" s="29">
        <v>0</v>
      </c>
      <c r="AM11" s="29">
        <v>0</v>
      </c>
      <c r="AN11" s="29">
        <v>0</v>
      </c>
      <c r="AO11" s="29">
        <v>0</v>
      </c>
      <c r="AP11" s="29">
        <v>0</v>
      </c>
      <c r="AQ11" s="29">
        <v>0</v>
      </c>
    </row>
    <row r="12" spans="1:43" x14ac:dyDescent="0.3">
      <c r="A12" s="30" t="s">
        <v>149</v>
      </c>
      <c r="B12" s="29">
        <v>0</v>
      </c>
      <c r="C12" s="29">
        <v>0</v>
      </c>
      <c r="D12" s="29">
        <v>0</v>
      </c>
      <c r="E12" s="29">
        <v>0</v>
      </c>
      <c r="F12" s="29">
        <v>0</v>
      </c>
      <c r="G12" s="29">
        <v>0</v>
      </c>
      <c r="H12" s="29">
        <v>0</v>
      </c>
      <c r="I12" s="29">
        <v>0</v>
      </c>
      <c r="J12" s="29">
        <v>0</v>
      </c>
      <c r="K12" s="29">
        <v>0</v>
      </c>
      <c r="L12" s="29">
        <v>0</v>
      </c>
      <c r="M12" s="29">
        <v>0</v>
      </c>
      <c r="N12" s="29">
        <v>0</v>
      </c>
      <c r="O12" s="29">
        <v>0</v>
      </c>
      <c r="P12" s="29">
        <v>0</v>
      </c>
      <c r="Q12" s="29">
        <v>0</v>
      </c>
      <c r="R12" s="29">
        <v>0</v>
      </c>
      <c r="S12" s="29">
        <v>0</v>
      </c>
      <c r="T12" s="29">
        <v>0</v>
      </c>
      <c r="U12" s="29">
        <v>0</v>
      </c>
      <c r="V12" s="29">
        <v>0</v>
      </c>
      <c r="W12" s="29">
        <v>0</v>
      </c>
      <c r="X12" s="29">
        <v>0</v>
      </c>
      <c r="Y12" s="29">
        <v>0</v>
      </c>
      <c r="Z12" s="29">
        <v>0</v>
      </c>
      <c r="AA12" s="29">
        <v>0</v>
      </c>
      <c r="AB12" s="29">
        <v>0</v>
      </c>
      <c r="AC12" s="29">
        <v>0</v>
      </c>
      <c r="AD12" s="29">
        <v>0</v>
      </c>
      <c r="AE12" s="29">
        <v>0</v>
      </c>
      <c r="AF12" s="29">
        <v>0</v>
      </c>
      <c r="AG12" s="29">
        <v>0</v>
      </c>
      <c r="AH12" s="29">
        <v>0</v>
      </c>
      <c r="AI12" s="29">
        <v>0</v>
      </c>
      <c r="AJ12" s="29">
        <v>0</v>
      </c>
      <c r="AK12" s="29">
        <v>0</v>
      </c>
      <c r="AL12" s="29">
        <v>0</v>
      </c>
      <c r="AM12" s="29">
        <v>0</v>
      </c>
      <c r="AN12" s="29">
        <v>0</v>
      </c>
      <c r="AO12" s="29">
        <v>0</v>
      </c>
      <c r="AP12" s="29">
        <v>0</v>
      </c>
      <c r="AQ12" s="29">
        <v>0</v>
      </c>
    </row>
    <row r="13" spans="1:43" x14ac:dyDescent="0.3">
      <c r="A13" s="30" t="s">
        <v>150</v>
      </c>
      <c r="B13" s="29">
        <v>0</v>
      </c>
      <c r="C13" s="29">
        <v>0</v>
      </c>
      <c r="D13" s="29">
        <v>0</v>
      </c>
      <c r="E13" s="29">
        <v>0</v>
      </c>
      <c r="F13" s="29">
        <v>0</v>
      </c>
      <c r="G13" s="29">
        <v>0</v>
      </c>
      <c r="H13" s="29">
        <v>0</v>
      </c>
      <c r="I13" s="29">
        <v>0</v>
      </c>
      <c r="J13" s="29">
        <v>0</v>
      </c>
      <c r="K13" s="29">
        <v>0</v>
      </c>
      <c r="L13" s="29">
        <v>0</v>
      </c>
      <c r="M13" s="29">
        <v>0</v>
      </c>
      <c r="N13" s="29">
        <v>0</v>
      </c>
      <c r="O13" s="29">
        <v>0</v>
      </c>
      <c r="P13" s="29">
        <v>0</v>
      </c>
      <c r="Q13" s="29">
        <v>0</v>
      </c>
      <c r="R13" s="29">
        <v>0</v>
      </c>
      <c r="S13" s="29">
        <v>0</v>
      </c>
      <c r="T13" s="29">
        <v>0</v>
      </c>
      <c r="U13" s="29">
        <v>0</v>
      </c>
      <c r="V13" s="29">
        <v>0</v>
      </c>
      <c r="W13" s="29">
        <v>0</v>
      </c>
      <c r="X13" s="29">
        <v>0</v>
      </c>
      <c r="Y13" s="29">
        <v>0</v>
      </c>
      <c r="Z13" s="29">
        <v>0</v>
      </c>
      <c r="AA13" s="29">
        <v>0</v>
      </c>
      <c r="AB13" s="29">
        <v>0</v>
      </c>
      <c r="AC13" s="29">
        <v>0</v>
      </c>
      <c r="AD13" s="29">
        <v>0</v>
      </c>
      <c r="AE13" s="29">
        <v>0</v>
      </c>
      <c r="AF13" s="29">
        <v>0</v>
      </c>
      <c r="AG13" s="29">
        <v>0</v>
      </c>
      <c r="AH13" s="29">
        <v>0</v>
      </c>
      <c r="AI13" s="29">
        <v>0</v>
      </c>
      <c r="AJ13" s="29">
        <v>0</v>
      </c>
      <c r="AK13" s="29">
        <v>0</v>
      </c>
      <c r="AL13" s="29">
        <v>0</v>
      </c>
      <c r="AM13" s="29">
        <v>0</v>
      </c>
      <c r="AN13" s="29">
        <v>0</v>
      </c>
      <c r="AO13" s="29">
        <v>0</v>
      </c>
      <c r="AP13" s="29">
        <v>0</v>
      </c>
      <c r="AQ13" s="29">
        <v>0</v>
      </c>
    </row>
    <row r="14" spans="1:43" x14ac:dyDescent="0.3">
      <c r="A14" s="30" t="s">
        <v>151</v>
      </c>
      <c r="B14" s="29">
        <v>0</v>
      </c>
      <c r="C14" s="29">
        <v>0</v>
      </c>
      <c r="D14" s="29">
        <v>0</v>
      </c>
      <c r="E14" s="29">
        <v>0</v>
      </c>
      <c r="F14" s="29">
        <v>0</v>
      </c>
      <c r="G14" s="29">
        <v>0</v>
      </c>
      <c r="H14" s="29">
        <v>0</v>
      </c>
      <c r="I14" s="29">
        <v>0</v>
      </c>
      <c r="J14" s="29">
        <v>0</v>
      </c>
      <c r="K14" s="29">
        <v>0</v>
      </c>
      <c r="L14" s="29">
        <v>0</v>
      </c>
      <c r="M14" s="29">
        <v>0</v>
      </c>
      <c r="N14" s="29">
        <v>0</v>
      </c>
      <c r="O14" s="29">
        <v>0</v>
      </c>
      <c r="P14" s="29">
        <v>0</v>
      </c>
      <c r="Q14" s="29">
        <v>0</v>
      </c>
      <c r="R14" s="29">
        <v>0</v>
      </c>
      <c r="S14" s="29">
        <v>0</v>
      </c>
      <c r="T14" s="29">
        <v>0</v>
      </c>
      <c r="U14" s="29">
        <v>0</v>
      </c>
      <c r="V14" s="29">
        <v>0</v>
      </c>
      <c r="W14" s="29">
        <v>0</v>
      </c>
      <c r="X14" s="29">
        <v>0</v>
      </c>
      <c r="Y14" s="29">
        <v>0</v>
      </c>
      <c r="Z14" s="29">
        <v>0</v>
      </c>
      <c r="AA14" s="29">
        <v>0</v>
      </c>
      <c r="AB14" s="29">
        <v>0</v>
      </c>
      <c r="AC14" s="29">
        <v>0</v>
      </c>
      <c r="AD14" s="29">
        <v>0</v>
      </c>
      <c r="AE14" s="29">
        <v>0</v>
      </c>
      <c r="AF14" s="29">
        <v>0</v>
      </c>
      <c r="AG14" s="29">
        <v>0</v>
      </c>
      <c r="AH14" s="29">
        <v>0</v>
      </c>
      <c r="AI14" s="29">
        <v>0</v>
      </c>
      <c r="AJ14" s="29">
        <v>0</v>
      </c>
      <c r="AK14" s="29">
        <v>0</v>
      </c>
      <c r="AL14" s="29">
        <v>0</v>
      </c>
      <c r="AM14" s="29">
        <v>0</v>
      </c>
      <c r="AN14" s="29">
        <v>0</v>
      </c>
      <c r="AO14" s="29">
        <v>0</v>
      </c>
      <c r="AP14" s="29">
        <v>0</v>
      </c>
      <c r="AQ14" s="29">
        <v>0</v>
      </c>
    </row>
    <row r="15" spans="1:43" x14ac:dyDescent="0.3">
      <c r="A15" s="30" t="s">
        <v>152</v>
      </c>
      <c r="B15" s="29">
        <v>0</v>
      </c>
      <c r="C15" s="29">
        <v>0</v>
      </c>
      <c r="D15" s="29">
        <v>0</v>
      </c>
      <c r="E15" s="29">
        <v>0</v>
      </c>
      <c r="F15" s="29">
        <v>0</v>
      </c>
      <c r="G15" s="29">
        <v>0</v>
      </c>
      <c r="H15" s="29">
        <v>0</v>
      </c>
      <c r="I15" s="29">
        <v>0</v>
      </c>
      <c r="J15" s="29">
        <v>0</v>
      </c>
      <c r="K15" s="29">
        <v>0</v>
      </c>
      <c r="L15" s="29">
        <v>0</v>
      </c>
      <c r="M15" s="29">
        <v>0</v>
      </c>
      <c r="N15" s="29">
        <v>0</v>
      </c>
      <c r="O15" s="29">
        <v>0</v>
      </c>
      <c r="P15" s="29">
        <v>0</v>
      </c>
      <c r="Q15" s="29">
        <v>0</v>
      </c>
      <c r="R15" s="29">
        <v>0</v>
      </c>
      <c r="S15" s="29">
        <v>0</v>
      </c>
      <c r="T15" s="29">
        <v>0</v>
      </c>
      <c r="U15" s="29">
        <v>0</v>
      </c>
      <c r="V15" s="29">
        <v>0</v>
      </c>
      <c r="W15" s="29">
        <v>0</v>
      </c>
      <c r="X15" s="29">
        <v>0</v>
      </c>
      <c r="Y15" s="29">
        <v>0</v>
      </c>
      <c r="Z15" s="29">
        <v>0</v>
      </c>
      <c r="AA15" s="29">
        <v>0</v>
      </c>
      <c r="AB15" s="29">
        <v>0</v>
      </c>
      <c r="AC15" s="29">
        <v>0</v>
      </c>
      <c r="AD15" s="29">
        <v>0</v>
      </c>
      <c r="AE15" s="29">
        <v>0</v>
      </c>
      <c r="AF15" s="29">
        <v>0</v>
      </c>
      <c r="AG15" s="29">
        <v>0</v>
      </c>
      <c r="AH15" s="29">
        <v>0</v>
      </c>
      <c r="AI15" s="29">
        <v>0</v>
      </c>
      <c r="AJ15" s="29">
        <v>0</v>
      </c>
      <c r="AK15" s="29">
        <v>0</v>
      </c>
      <c r="AL15" s="29">
        <v>0</v>
      </c>
      <c r="AM15" s="29">
        <v>0</v>
      </c>
      <c r="AN15" s="29">
        <v>0</v>
      </c>
      <c r="AO15" s="29">
        <v>0</v>
      </c>
      <c r="AP15" s="29">
        <v>0</v>
      </c>
      <c r="AQ15" s="29">
        <v>0</v>
      </c>
    </row>
    <row r="16" spans="1:43" x14ac:dyDescent="0.3">
      <c r="A16" s="30" t="s">
        <v>153</v>
      </c>
      <c r="B16" s="29">
        <v>0</v>
      </c>
      <c r="C16" s="29">
        <v>0</v>
      </c>
      <c r="D16" s="29">
        <v>0</v>
      </c>
      <c r="E16" s="29">
        <v>0</v>
      </c>
      <c r="F16" s="29">
        <v>0</v>
      </c>
      <c r="G16" s="29">
        <v>0</v>
      </c>
      <c r="H16" s="29">
        <v>0</v>
      </c>
      <c r="I16" s="29">
        <v>0</v>
      </c>
      <c r="J16" s="29">
        <v>0</v>
      </c>
      <c r="K16" s="29">
        <v>0</v>
      </c>
      <c r="L16" s="29">
        <v>0</v>
      </c>
      <c r="M16" s="29">
        <v>0</v>
      </c>
      <c r="N16" s="29">
        <v>0</v>
      </c>
      <c r="O16" s="29">
        <v>0</v>
      </c>
      <c r="P16" s="29">
        <v>0</v>
      </c>
      <c r="Q16" s="29">
        <v>0</v>
      </c>
      <c r="R16" s="29">
        <v>0</v>
      </c>
      <c r="S16" s="29">
        <v>0</v>
      </c>
      <c r="T16" s="29">
        <v>0</v>
      </c>
      <c r="U16" s="29">
        <v>0</v>
      </c>
      <c r="V16" s="29">
        <v>0</v>
      </c>
      <c r="W16" s="29">
        <v>0</v>
      </c>
      <c r="X16" s="29">
        <v>0</v>
      </c>
      <c r="Y16" s="29">
        <v>0</v>
      </c>
      <c r="Z16" s="29">
        <v>0</v>
      </c>
      <c r="AA16" s="29">
        <v>0</v>
      </c>
      <c r="AB16" s="29">
        <v>0</v>
      </c>
      <c r="AC16" s="29">
        <v>0</v>
      </c>
      <c r="AD16" s="29">
        <v>0</v>
      </c>
      <c r="AE16" s="29">
        <v>0</v>
      </c>
      <c r="AF16" s="29">
        <v>0</v>
      </c>
      <c r="AG16" s="29">
        <v>0</v>
      </c>
      <c r="AH16" s="29">
        <v>0</v>
      </c>
      <c r="AI16" s="29">
        <v>0</v>
      </c>
      <c r="AJ16" s="29">
        <v>0</v>
      </c>
      <c r="AK16" s="29">
        <v>0</v>
      </c>
      <c r="AL16" s="29">
        <v>0</v>
      </c>
      <c r="AM16" s="29">
        <v>0</v>
      </c>
      <c r="AN16" s="29">
        <v>0</v>
      </c>
      <c r="AO16" s="29">
        <v>0</v>
      </c>
      <c r="AP16" s="29">
        <v>0</v>
      </c>
      <c r="AQ16" s="29">
        <v>0</v>
      </c>
    </row>
    <row r="17" spans="1:43" x14ac:dyDescent="0.3">
      <c r="A17" s="30" t="s">
        <v>154</v>
      </c>
      <c r="B17" s="29">
        <v>0</v>
      </c>
      <c r="C17" s="29">
        <v>0</v>
      </c>
      <c r="D17" s="29">
        <v>0</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0</v>
      </c>
      <c r="AD17" s="29">
        <v>0</v>
      </c>
      <c r="AE17" s="29">
        <v>0</v>
      </c>
      <c r="AF17" s="29">
        <v>0</v>
      </c>
      <c r="AG17" s="29">
        <v>0</v>
      </c>
      <c r="AH17" s="29">
        <v>0</v>
      </c>
      <c r="AI17" s="29">
        <v>0</v>
      </c>
      <c r="AJ17" s="29">
        <v>0</v>
      </c>
      <c r="AK17" s="29">
        <v>0</v>
      </c>
      <c r="AL17" s="29">
        <v>0</v>
      </c>
      <c r="AM17" s="29">
        <v>0</v>
      </c>
      <c r="AN17" s="29">
        <v>0</v>
      </c>
      <c r="AO17" s="29">
        <v>0</v>
      </c>
      <c r="AP17" s="29">
        <v>0</v>
      </c>
      <c r="AQ17" s="29">
        <v>0</v>
      </c>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About</vt:lpstr>
      <vt:lpstr>Energy Bureau photovoltaic data</vt:lpstr>
      <vt:lpstr>User PV installation data</vt:lpstr>
      <vt:lpstr>Urbanization data by province</vt:lpstr>
      <vt:lpstr>Distributed annual running time</vt:lpstr>
      <vt:lpstr>User PV upper limit simulation</vt:lpstr>
      <vt:lpstr>Shanghai photovoltaic data</vt:lpstr>
      <vt:lpstr>SYDEC</vt:lpstr>
      <vt:lpstr>BDEQ-BDESC-urban-residential</vt:lpstr>
      <vt:lpstr>BDEQ-BDESC-rural-residential</vt:lpstr>
      <vt:lpstr>BDEQ-BDESC-commercial</vt:lpstr>
      <vt:lpstr>BDEQ-BEOfDS-urban-residential</vt:lpstr>
      <vt:lpstr>BDEQ-BEOfDS-rural-residential</vt:lpstr>
      <vt:lpstr>BDEQ-BEOfDS-commercial</vt:lpstr>
      <vt:lpstr>reference-urban household stats</vt:lpstr>
      <vt:lpstr>reference-Town household stats</vt:lpstr>
      <vt:lpstr>reference-Rural household stats</vt:lpstr>
      <vt:lpstr>reference-New network in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ellyy</dc:creator>
  <cp:lastModifiedBy>畅 刘</cp:lastModifiedBy>
  <dcterms:created xsi:type="dcterms:W3CDTF">2023-08-10T02:10:00Z</dcterms:created>
  <dcterms:modified xsi:type="dcterms:W3CDTF">2025-02-28T08:11:03Z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522803099E204318BFCBF6E0B80784CF_11</vt:lpwstr>
  </property>
  <property fmtid="{D5CDD505-2E9C-101B-9397-08002B2CF9AE}" pid="3" name="KSOProductBuildVer">
    <vt:lpwstr>2052-12.1.0.15374</vt:lpwstr>
  </property>
</Properties>
</file>