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lx3\Desktop\何逸群\何逸群\省级EPS\smart-trans 省级\eps-china2022-smart-trans\InputData\ccs\BFoCPAbS\"/>
    </mc:Choice>
  </mc:AlternateContent>
  <xr:revisionPtr revIDLastSave="0" documentId="13_ncr:1_{03B49192-44AF-4128-98BA-DA1F3049CFD7}" xr6:coauthVersionLast="47" xr6:coauthVersionMax="47" xr10:uidLastSave="{00000000-0000-0000-0000-000000000000}"/>
  <bookViews>
    <workbookView xWindow="28680" yWindow="-120" windowWidth="29040" windowHeight="15720" firstSheet="2" activeTab="3" xr2:uid="{00000000-000D-0000-FFFF-FFFF00000000}"/>
  </bookViews>
  <sheets>
    <sheet name="About" sheetId="1" r:id="rId1"/>
    <sheet name="DATA" sheetId="13" r:id="rId2"/>
    <sheet name="Calculations" sheetId="14" r:id="rId3"/>
    <sheet name="BFoCPAbS-electricity" sheetId="15" r:id="rId4"/>
    <sheet name="BFoCPAbS-industry-energyEmis" sheetId="16" r:id="rId5"/>
    <sheet name="BFoCPAbS-industry-processEmis" sheetId="18" r:id="rId6"/>
  </sheets>
  <definedNames>
    <definedName name="_xlnm._FilterDatabase" localSheetId="1" hidden="1">DATA!$A$3:$E$71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3" l="1"/>
  <c r="F100" i="13"/>
  <c r="E100" i="13"/>
  <c r="D100" i="13"/>
  <c r="C100" i="13"/>
  <c r="G99" i="13"/>
  <c r="F99" i="13"/>
  <c r="E99" i="13"/>
  <c r="D99" i="13"/>
  <c r="C99" i="13"/>
  <c r="F90" i="13"/>
  <c r="E90" i="13"/>
  <c r="D90" i="13"/>
  <c r="C90" i="13"/>
  <c r="B90" i="13"/>
  <c r="F89" i="13"/>
  <c r="E89" i="13"/>
  <c r="D89" i="13"/>
  <c r="C89" i="13"/>
  <c r="B89" i="13"/>
  <c r="B84" i="13"/>
  <c r="B83" i="13"/>
  <c r="O72" i="13"/>
  <c r="M72" i="13"/>
  <c r="K72" i="13"/>
  <c r="J72" i="13"/>
  <c r="I72" i="13"/>
  <c r="H72" i="13"/>
  <c r="O71" i="13"/>
  <c r="M71" i="13"/>
  <c r="K71" i="13"/>
  <c r="J71" i="13"/>
  <c r="I71" i="13"/>
  <c r="H71" i="13"/>
  <c r="AR64" i="13"/>
  <c r="O54" i="13"/>
  <c r="N54" i="13"/>
  <c r="M54" i="13"/>
  <c r="L54" i="13"/>
  <c r="K54" i="13"/>
  <c r="J54" i="13"/>
  <c r="I54" i="13"/>
  <c r="H54" i="13"/>
  <c r="O53" i="13"/>
  <c r="N53" i="13"/>
  <c r="M53" i="13"/>
  <c r="L53" i="13"/>
  <c r="K53" i="13"/>
  <c r="J53" i="13"/>
  <c r="I53" i="13"/>
  <c r="H53" i="13"/>
  <c r="O44" i="13"/>
  <c r="N44" i="13"/>
  <c r="M44" i="13"/>
  <c r="L44" i="13"/>
  <c r="K44" i="13"/>
  <c r="J44" i="13"/>
  <c r="I44" i="13"/>
  <c r="H44" i="13"/>
  <c r="O43" i="13"/>
  <c r="N43" i="13"/>
  <c r="M43" i="13"/>
  <c r="L43" i="13"/>
  <c r="K43" i="13"/>
  <c r="J43" i="13"/>
  <c r="I43" i="13"/>
  <c r="H43" i="13"/>
  <c r="P33" i="13"/>
  <c r="O33" i="13"/>
  <c r="N33" i="13"/>
  <c r="P32" i="13"/>
  <c r="P31" i="13"/>
  <c r="P30" i="13"/>
  <c r="P29" i="13"/>
  <c r="P28" i="13"/>
  <c r="P27" i="13"/>
  <c r="P26" i="13"/>
  <c r="P25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</calcChain>
</file>

<file path=xl/sharedStrings.xml><?xml version="1.0" encoding="utf-8"?>
<sst xmlns="http://schemas.openxmlformats.org/spreadsheetml/2006/main" count="204" uniqueCount="139">
  <si>
    <t>BFoCPAbS BAU Fraction of CCS Potential Achieved by Sector</t>
  </si>
  <si>
    <t>Sources:</t>
  </si>
  <si>
    <t>No.1</t>
  </si>
  <si>
    <t>Quantitative analysis of carbon dioxide emission reduction pathways: Towards carbon neutrality in China's power sector</t>
  </si>
  <si>
    <t>https://doi.org/10.1016/j.ccst.2023.100112</t>
  </si>
  <si>
    <t>No.2</t>
  </si>
  <si>
    <t>Explore mitigation potential in indonesia's power sub-sector toward 2060: AIM/End-Use approach</t>
  </si>
  <si>
    <t>https://iopscience.iop.org/article/10.1088/1755-1315/1108/1/012030/meta</t>
  </si>
  <si>
    <t>No.3</t>
  </si>
  <si>
    <t>CCUS annual report_China 2023</t>
  </si>
  <si>
    <t>https://www.globalccsinstitute.com/wp-content/uploads/2023/03/CCS-Progress-in-China-CN.pdf</t>
  </si>
  <si>
    <t>No.4</t>
  </si>
  <si>
    <t>CCUS annual report_China 2021</t>
  </si>
  <si>
    <t>http://www.caep.org.cn/sy/dqhj/gh/202107/W020210726513427451694.pdf</t>
  </si>
  <si>
    <t>No.5</t>
  </si>
  <si>
    <t>Research of Environmental Sciences</t>
  </si>
  <si>
    <t>http://www.hjkxyj.org.cn/article/exportPdf?id=9d174eda-47ca-434c-afc5-4fb227a48740</t>
  </si>
  <si>
    <t>No.6</t>
  </si>
  <si>
    <t>EDGAR - Emissions Database for Global Atmospheric Research</t>
  </si>
  <si>
    <t>https://edgar.jrc.ec.europa.eu/emissions_data_and_maps</t>
  </si>
  <si>
    <t>No.7</t>
  </si>
  <si>
    <t>Historical trend and decarbonization pathway of China's cement industry: A literature review</t>
  </si>
  <si>
    <t>https://doi.org/10.1016/j.scitotenv.2023.164580</t>
  </si>
  <si>
    <t>No.8</t>
  </si>
  <si>
    <t>Methane emission and influencing factors of China's oil and natural gas sector in 2020–2060: A source level analysis</t>
  </si>
  <si>
    <t>https://doi.org/10.1016/j.scitotenv.2023.167116</t>
  </si>
  <si>
    <t>Table S11</t>
  </si>
  <si>
    <t>Installed Capacities in the secnario of peak carbon emissions in 2025 (GW)</t>
  </si>
  <si>
    <t>Coal</t>
  </si>
  <si>
    <t>Gas</t>
  </si>
  <si>
    <t>Nuclear</t>
  </si>
  <si>
    <t>Hydro</t>
  </si>
  <si>
    <t>Wind</t>
  </si>
  <si>
    <t>Solar PV</t>
  </si>
  <si>
    <t>Biomass</t>
  </si>
  <si>
    <t>Coal CCS</t>
  </si>
  <si>
    <t>NGCCS</t>
  </si>
  <si>
    <t>BECCS</t>
  </si>
  <si>
    <t>percentage</t>
  </si>
  <si>
    <t>The emission factors of waste and biomass are the same, and the capture effect of CCS is the same, so it is assumed that the permeability is the same here</t>
  </si>
  <si>
    <t>Figure 1-4</t>
  </si>
  <si>
    <t>过程</t>
  </si>
  <si>
    <t>燃料</t>
  </si>
  <si>
    <t>Total</t>
  </si>
  <si>
    <t>no1</t>
  </si>
  <si>
    <t>no2</t>
  </si>
  <si>
    <t>no3</t>
  </si>
  <si>
    <t>no4</t>
  </si>
  <si>
    <t>no5</t>
  </si>
  <si>
    <t>no6</t>
  </si>
  <si>
    <t>no7</t>
  </si>
  <si>
    <t>no8</t>
  </si>
  <si>
    <t>According No.3 and No.4 and No.5</t>
  </si>
  <si>
    <t>Chemical</t>
  </si>
  <si>
    <t>process</t>
  </si>
  <si>
    <t>fuel</t>
  </si>
  <si>
    <t>Emission from EPS BAU_mid</t>
  </si>
  <si>
    <t>20240829_China Mid BAU.xlsx</t>
  </si>
  <si>
    <t>Table 3</t>
  </si>
  <si>
    <t>process emission</t>
  </si>
  <si>
    <t>fuel emission</t>
  </si>
  <si>
    <t>percentage-chemical</t>
  </si>
  <si>
    <t>According No.3</t>
  </si>
  <si>
    <t>Iron</t>
  </si>
  <si>
    <t>iron</t>
  </si>
  <si>
    <t>percentage-iron</t>
  </si>
  <si>
    <t>European data</t>
  </si>
  <si>
    <t>GTAP data</t>
  </si>
  <si>
    <t>2021 year</t>
  </si>
  <si>
    <t>56 CementLime</t>
  </si>
  <si>
    <t>Cement production</t>
  </si>
  <si>
    <t>57 CmtLimePrds</t>
  </si>
  <si>
    <t>Lime production</t>
  </si>
  <si>
    <t>58 BrickStone</t>
  </si>
  <si>
    <t>Glass Production</t>
  </si>
  <si>
    <t>59 Glass</t>
  </si>
  <si>
    <t>Other Process Uses of Carbonates</t>
  </si>
  <si>
    <t>60 China</t>
  </si>
  <si>
    <t>61 Fireproof</t>
  </si>
  <si>
    <t>process of cement in 239</t>
  </si>
  <si>
    <t>62 NMtlMinPr</t>
  </si>
  <si>
    <t>fuel of cement in 239</t>
  </si>
  <si>
    <t>Cement</t>
  </si>
  <si>
    <t>Fig.8 (b)</t>
  </si>
  <si>
    <t>percentage-cement</t>
  </si>
  <si>
    <t>Gas process</t>
  </si>
  <si>
    <t>Fig.2</t>
  </si>
  <si>
    <t>(purple curve - green curve)/blue curve</t>
  </si>
  <si>
    <t>Curve fitting</t>
  </si>
  <si>
    <t>Nature gas</t>
  </si>
  <si>
    <t>Chemical-process</t>
  </si>
  <si>
    <t>Chemical-fuel</t>
  </si>
  <si>
    <t>Iron-process</t>
  </si>
  <si>
    <t>Iron-Fuel</t>
  </si>
  <si>
    <t>Cement-process</t>
  </si>
  <si>
    <t>Cement-Fuel</t>
  </si>
  <si>
    <t>Gas processing</t>
  </si>
  <si>
    <t>Unit: dimensionless (fraction of potential achieved)</t>
  </si>
  <si>
    <t>hard coal</t>
  </si>
  <si>
    <t>natural gas nonpeaker</t>
  </si>
  <si>
    <t>nuclear (NOT USED)</t>
  </si>
  <si>
    <t>hydro (NOT USED)</t>
  </si>
  <si>
    <t>onshore wind (NOT USED)</t>
  </si>
  <si>
    <t>solar PV (NOT USED)</t>
  </si>
  <si>
    <t>solar thermal (NOT USED)</t>
  </si>
  <si>
    <t>biomass</t>
  </si>
  <si>
    <t>geothermal (NOT USED)</t>
  </si>
  <si>
    <t>petroleum</t>
  </si>
  <si>
    <t>natural gas peaker</t>
  </si>
  <si>
    <t>lignite</t>
  </si>
  <si>
    <t>offshore wind (NOT USED)</t>
  </si>
  <si>
    <t>crude oil</t>
  </si>
  <si>
    <t>heavy or residual fuel oil</t>
  </si>
  <si>
    <t>municipal solid waste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</si>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</sst>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.0"/>
  </numFmts>
  <fonts count="11" x14ac:knownFonts="1">
    <font>
      <sz val="11"/>
      <color theme="1"/>
      <name val="宋体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rgb="FF80008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justify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178" fontId="0" fillId="0" borderId="0" xfId="0" applyNumberFormat="1"/>
    <xf numFmtId="0" fontId="0" fillId="3" borderId="0" xfId="0" applyFill="1" applyAlignment="1">
      <alignment vertical="center"/>
    </xf>
    <xf numFmtId="0" fontId="0" fillId="3" borderId="0" xfId="0" applyFill="1"/>
    <xf numFmtId="49" fontId="0" fillId="0" borderId="0" xfId="0" applyNumberFormat="1"/>
    <xf numFmtId="11" fontId="9" fillId="0" borderId="0" xfId="2" applyNumberFormat="1">
      <alignment vertical="center"/>
    </xf>
    <xf numFmtId="0" fontId="6" fillId="0" borderId="0" xfId="1" applyFont="1"/>
    <xf numFmtId="0" fontId="7" fillId="0" borderId="0" xfId="1"/>
    <xf numFmtId="1" fontId="0" fillId="0" borderId="0" xfId="0" applyNumberFormat="1"/>
    <xf numFmtId="179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22</xdr:row>
      <xdr:rowOff>7620</xdr:rowOff>
    </xdr:from>
    <xdr:to>
      <xdr:col>4</xdr:col>
      <xdr:colOff>1294765</xdr:colOff>
      <xdr:row>45</xdr:row>
      <xdr:rowOff>53340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" y="4150995"/>
          <a:ext cx="6837045" cy="398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145415</xdr:colOff>
      <xdr:row>47</xdr:row>
      <xdr:rowOff>22860</xdr:rowOff>
    </xdr:from>
    <xdr:to>
      <xdr:col>4</xdr:col>
      <xdr:colOff>56515</xdr:colOff>
      <xdr:row>73</xdr:row>
      <xdr:rowOff>160020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15" y="8452485"/>
          <a:ext cx="5895340" cy="459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579120</xdr:colOff>
      <xdr:row>22</xdr:row>
      <xdr:rowOff>45720</xdr:rowOff>
    </xdr:from>
    <xdr:to>
      <xdr:col>9</xdr:col>
      <xdr:colOff>53340</xdr:colOff>
      <xdr:row>36</xdr:row>
      <xdr:rowOff>91440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59420" y="4189095"/>
          <a:ext cx="3886200" cy="2446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104</xdr:row>
      <xdr:rowOff>66675</xdr:rowOff>
    </xdr:from>
    <xdr:to>
      <xdr:col>3</xdr:col>
      <xdr:colOff>1347470</xdr:colOff>
      <xdr:row>122</xdr:row>
      <xdr:rowOff>154305</xdr:rowOff>
    </xdr:to>
    <xdr:pic>
      <xdr:nvPicPr>
        <xdr:cNvPr id="2" name="图片 1" descr="1-s2.0-S0048969723057431-gr2_lr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18268950"/>
          <a:ext cx="5597525" cy="3173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scitotenv.2023.167116" TargetMode="External"/><Relationship Id="rId3" Type="http://schemas.openxmlformats.org/officeDocument/2006/relationships/hyperlink" Target="https://www.globalccsinstitute.com/wp-content/uploads/2023/03/CCS-Progress-in-China-CN.pdf" TargetMode="External"/><Relationship Id="rId7" Type="http://schemas.openxmlformats.org/officeDocument/2006/relationships/hyperlink" Target="https://doi.org/10.1016/j.scitotenv.2023.164580" TargetMode="External"/><Relationship Id="rId2" Type="http://schemas.openxmlformats.org/officeDocument/2006/relationships/hyperlink" Target="https://iopscience.iop.org/article/10.1088/1755-1315/1108/1/012030/meta" TargetMode="External"/><Relationship Id="rId1" Type="http://schemas.openxmlformats.org/officeDocument/2006/relationships/hyperlink" Target="https://doi.org/10.1016/j.ccst.2023.100112" TargetMode="External"/><Relationship Id="rId6" Type="http://schemas.openxmlformats.org/officeDocument/2006/relationships/hyperlink" Target="https://edgar.jrc.ec.europa.eu/emissions_data_and_maps" TargetMode="External"/><Relationship Id="rId5" Type="http://schemas.openxmlformats.org/officeDocument/2006/relationships/hyperlink" Target="http://www.hjkxyj.org.cn/article/exportPdf?id=9d174eda-47ca-434c-afc5-4fb227a48740" TargetMode="External"/><Relationship Id="rId4" Type="http://schemas.openxmlformats.org/officeDocument/2006/relationships/hyperlink" Target="http://www.caep.org.cn/sy/dqhj/gh/202107/W0202107265134274516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28" sqref="B28"/>
    </sheetView>
  </sheetViews>
  <sheetFormatPr defaultColWidth="9" defaultRowHeight="14.4" x14ac:dyDescent="0.25"/>
  <cols>
    <col min="2" max="2" width="103.33203125" customWidth="1"/>
    <col min="3" max="3" width="17.109375" customWidth="1"/>
    <col min="4" max="4" width="22.109375" customWidth="1"/>
    <col min="5" max="5" width="18.33203125" customWidth="1"/>
  </cols>
  <sheetData>
    <row r="1" spans="1:2" x14ac:dyDescent="0.25">
      <c r="A1" s="2" t="s">
        <v>0</v>
      </c>
    </row>
    <row r="3" spans="1:2" x14ac:dyDescent="0.25">
      <c r="A3" s="2" t="s">
        <v>1</v>
      </c>
    </row>
    <row r="4" spans="1:2" x14ac:dyDescent="0.25">
      <c r="A4" t="s">
        <v>2</v>
      </c>
      <c r="B4" t="s">
        <v>3</v>
      </c>
    </row>
    <row r="5" spans="1:2" x14ac:dyDescent="0.25">
      <c r="B5" s="25" t="s">
        <v>4</v>
      </c>
    </row>
    <row r="7" spans="1:2" x14ac:dyDescent="0.25">
      <c r="A7" t="s">
        <v>5</v>
      </c>
      <c r="B7" t="s">
        <v>6</v>
      </c>
    </row>
    <row r="8" spans="1:2" x14ac:dyDescent="0.25">
      <c r="B8" s="26" t="s">
        <v>7</v>
      </c>
    </row>
    <row r="10" spans="1:2" x14ac:dyDescent="0.25">
      <c r="A10" t="s">
        <v>8</v>
      </c>
      <c r="B10" t="s">
        <v>9</v>
      </c>
    </row>
    <row r="11" spans="1:2" x14ac:dyDescent="0.25">
      <c r="B11" s="26" t="s">
        <v>10</v>
      </c>
    </row>
    <row r="13" spans="1:2" x14ac:dyDescent="0.25">
      <c r="A13" t="s">
        <v>11</v>
      </c>
      <c r="B13" t="s">
        <v>12</v>
      </c>
    </row>
    <row r="14" spans="1:2" x14ac:dyDescent="0.25">
      <c r="B14" s="26" t="s">
        <v>13</v>
      </c>
    </row>
    <row r="16" spans="1:2" x14ac:dyDescent="0.25">
      <c r="A16" t="s">
        <v>14</v>
      </c>
      <c r="B16" t="s">
        <v>15</v>
      </c>
    </row>
    <row r="17" spans="1:5" x14ac:dyDescent="0.25">
      <c r="B17" s="26" t="s">
        <v>16</v>
      </c>
    </row>
    <row r="19" spans="1:5" x14ac:dyDescent="0.25">
      <c r="A19" t="s">
        <v>17</v>
      </c>
      <c r="B19" t="s">
        <v>18</v>
      </c>
      <c r="C19" s="27"/>
      <c r="D19" s="28"/>
      <c r="E19" s="27"/>
    </row>
    <row r="20" spans="1:5" x14ac:dyDescent="0.25">
      <c r="B20" s="26" t="s">
        <v>19</v>
      </c>
    </row>
    <row r="21" spans="1:5" x14ac:dyDescent="0.25">
      <c r="C21" s="27"/>
    </row>
    <row r="22" spans="1:5" x14ac:dyDescent="0.25">
      <c r="A22" t="s">
        <v>20</v>
      </c>
      <c r="B22" t="s">
        <v>21</v>
      </c>
      <c r="C22" s="27"/>
    </row>
    <row r="23" spans="1:5" x14ac:dyDescent="0.25">
      <c r="B23" s="26" t="s">
        <v>22</v>
      </c>
      <c r="C23" s="27"/>
    </row>
    <row r="25" spans="1:5" x14ac:dyDescent="0.25">
      <c r="A25" t="s">
        <v>23</v>
      </c>
      <c r="B25" t="s">
        <v>24</v>
      </c>
    </row>
    <row r="26" spans="1:5" x14ac:dyDescent="0.25">
      <c r="B26" s="26" t="s">
        <v>25</v>
      </c>
    </row>
    <row r="32" spans="1:5" x14ac:dyDescent="0.25">
      <c r="B32" s="29"/>
    </row>
    <row r="33" spans="1:2" x14ac:dyDescent="0.25">
      <c r="B33" s="29"/>
    </row>
    <row r="34" spans="1:2" x14ac:dyDescent="0.25">
      <c r="B34" s="29"/>
    </row>
    <row r="35" spans="1:2" x14ac:dyDescent="0.25">
      <c r="B35" s="29"/>
    </row>
    <row r="36" spans="1:2" x14ac:dyDescent="0.25">
      <c r="B36" s="29"/>
    </row>
    <row r="37" spans="1:2" x14ac:dyDescent="0.25">
      <c r="B37" s="29"/>
    </row>
    <row r="38" spans="1:2" x14ac:dyDescent="0.25">
      <c r="B38" s="30"/>
    </row>
    <row r="39" spans="1:2" x14ac:dyDescent="0.25">
      <c r="B39" s="29"/>
    </row>
    <row r="40" spans="1:2" x14ac:dyDescent="0.25">
      <c r="B40" s="29"/>
    </row>
    <row r="41" spans="1:2" x14ac:dyDescent="0.25">
      <c r="B41" s="29"/>
    </row>
    <row r="42" spans="1:2" x14ac:dyDescent="0.25">
      <c r="B42" s="29"/>
    </row>
    <row r="43" spans="1:2" x14ac:dyDescent="0.25">
      <c r="B43" s="29"/>
    </row>
    <row r="44" spans="1:2" x14ac:dyDescent="0.25">
      <c r="B44" s="29"/>
    </row>
    <row r="46" spans="1:2" x14ac:dyDescent="0.25">
      <c r="A46" s="2"/>
    </row>
    <row r="51" spans="2:2" x14ac:dyDescent="0.25">
      <c r="B51" s="2"/>
    </row>
    <row r="53" spans="2:2" x14ac:dyDescent="0.25">
      <c r="B53" s="2"/>
    </row>
  </sheetData>
  <phoneticPr fontId="10" type="noConversion"/>
  <hyperlinks>
    <hyperlink ref="B5" r:id="rId1" xr:uid="{00000000-0004-0000-0000-000000000000}"/>
    <hyperlink ref="B8" r:id="rId2" xr:uid="{00000000-0004-0000-0000-000001000000}"/>
    <hyperlink ref="B11" r:id="rId3" xr:uid="{00000000-0004-0000-0000-000002000000}"/>
    <hyperlink ref="B14" r:id="rId4" xr:uid="{00000000-0004-0000-0000-000003000000}"/>
    <hyperlink ref="B17" r:id="rId5" xr:uid="{00000000-0004-0000-0000-000004000000}"/>
    <hyperlink ref="B20" r:id="rId6" xr:uid="{00000000-0004-0000-0000-000005000000}"/>
    <hyperlink ref="B23" r:id="rId7" xr:uid="{00000000-0004-0000-0000-000006000000}"/>
    <hyperlink ref="B26" r:id="rId8" xr:uid="{00000000-0004-0000-0000-000007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26"/>
  <sheetViews>
    <sheetView topLeftCell="A97" workbookViewId="0">
      <selection activeCell="J126" sqref="J126"/>
    </sheetView>
  </sheetViews>
  <sheetFormatPr defaultColWidth="9" defaultRowHeight="14.4" x14ac:dyDescent="0.25"/>
  <cols>
    <col min="1" max="5" width="19.6640625" customWidth="1"/>
    <col min="6" max="6" width="12.88671875"/>
    <col min="7" max="7" width="19.21875" customWidth="1"/>
    <col min="8" max="15" width="12.88671875"/>
    <col min="16" max="43" width="9.6640625"/>
    <col min="44" max="44" width="12.88671875"/>
  </cols>
  <sheetData>
    <row r="1" spans="1:10" x14ac:dyDescent="0.25">
      <c r="A1" t="s">
        <v>2</v>
      </c>
      <c r="B1" s="4" t="s">
        <v>26</v>
      </c>
      <c r="C1" t="s">
        <v>27</v>
      </c>
    </row>
    <row r="2" spans="1:10" x14ac:dyDescent="0.25">
      <c r="A2" s="5"/>
      <c r="B2" s="5">
        <v>2020</v>
      </c>
      <c r="C2" s="5">
        <v>2025</v>
      </c>
      <c r="D2" s="5">
        <v>2030</v>
      </c>
      <c r="E2" s="5">
        <v>2035</v>
      </c>
      <c r="F2" s="5">
        <v>2040</v>
      </c>
      <c r="G2" s="5">
        <v>2045</v>
      </c>
      <c r="H2" s="5">
        <v>2050</v>
      </c>
      <c r="I2" s="5">
        <v>2055</v>
      </c>
      <c r="J2" s="5">
        <v>2060</v>
      </c>
    </row>
    <row r="3" spans="1:10" x14ac:dyDescent="0.25">
      <c r="A3" s="6" t="s">
        <v>28</v>
      </c>
      <c r="B3" s="7">
        <v>1079.0999999999999</v>
      </c>
      <c r="C3" s="7">
        <v>1215.7</v>
      </c>
      <c r="D3" s="7">
        <v>1227</v>
      </c>
      <c r="E3" s="7">
        <v>1036.0999999999999</v>
      </c>
      <c r="F3" s="7">
        <v>699.3</v>
      </c>
      <c r="G3" s="7">
        <v>198.1</v>
      </c>
      <c r="H3" s="7">
        <v>0</v>
      </c>
      <c r="I3" s="7">
        <v>0</v>
      </c>
      <c r="J3" s="7">
        <v>0</v>
      </c>
    </row>
    <row r="4" spans="1:10" x14ac:dyDescent="0.25">
      <c r="A4" s="8" t="s">
        <v>29</v>
      </c>
      <c r="B4" s="9">
        <v>99.7</v>
      </c>
      <c r="C4" s="9">
        <v>139.4</v>
      </c>
      <c r="D4" s="9">
        <v>188.8</v>
      </c>
      <c r="E4" s="9">
        <v>220.3</v>
      </c>
      <c r="F4" s="9">
        <v>231.5</v>
      </c>
      <c r="G4" s="9">
        <v>161.1</v>
      </c>
      <c r="H4" s="9">
        <v>48.1</v>
      </c>
      <c r="I4" s="9">
        <v>0</v>
      </c>
      <c r="J4" s="9">
        <v>0</v>
      </c>
    </row>
    <row r="5" spans="1:10" x14ac:dyDescent="0.25">
      <c r="A5" s="8" t="s">
        <v>30</v>
      </c>
      <c r="B5" s="9">
        <v>49.8</v>
      </c>
      <c r="C5" s="9">
        <v>72.5</v>
      </c>
      <c r="D5" s="9">
        <v>92.7</v>
      </c>
      <c r="E5" s="9">
        <v>122.4</v>
      </c>
      <c r="F5" s="9">
        <v>151.19999999999999</v>
      </c>
      <c r="G5" s="9">
        <v>182.6</v>
      </c>
      <c r="H5" s="9">
        <v>216.6</v>
      </c>
      <c r="I5" s="9">
        <v>253.2</v>
      </c>
      <c r="J5" s="9">
        <v>288.7</v>
      </c>
    </row>
    <row r="6" spans="1:10" x14ac:dyDescent="0.25">
      <c r="A6" s="8" t="s">
        <v>31</v>
      </c>
      <c r="B6" s="9">
        <v>370.2</v>
      </c>
      <c r="C6" s="9">
        <v>418.2</v>
      </c>
      <c r="D6" s="9">
        <v>480.7</v>
      </c>
      <c r="E6" s="9">
        <v>571.20000000000005</v>
      </c>
      <c r="F6" s="9">
        <v>638</v>
      </c>
      <c r="G6" s="9">
        <v>698.4</v>
      </c>
      <c r="H6" s="9">
        <v>752.3</v>
      </c>
      <c r="I6" s="9">
        <v>799.7</v>
      </c>
      <c r="J6" s="9">
        <v>794</v>
      </c>
    </row>
    <row r="7" spans="1:10" x14ac:dyDescent="0.25">
      <c r="A7" s="8" t="s">
        <v>32</v>
      </c>
      <c r="B7" s="9">
        <v>281.60000000000002</v>
      </c>
      <c r="C7" s="9">
        <v>404.3</v>
      </c>
      <c r="D7" s="9">
        <v>583.70000000000005</v>
      </c>
      <c r="E7" s="9">
        <v>816</v>
      </c>
      <c r="F7" s="9">
        <v>1086.9000000000001</v>
      </c>
      <c r="G7" s="9">
        <v>1396.8</v>
      </c>
      <c r="H7" s="9">
        <v>1745.3</v>
      </c>
      <c r="I7" s="9">
        <v>2066</v>
      </c>
      <c r="J7" s="9">
        <v>2310</v>
      </c>
    </row>
    <row r="8" spans="1:10" x14ac:dyDescent="0.25">
      <c r="A8" s="8" t="s">
        <v>33</v>
      </c>
      <c r="B8" s="9">
        <v>253.5</v>
      </c>
      <c r="C8" s="9">
        <v>432.2</v>
      </c>
      <c r="D8" s="9">
        <v>618.1</v>
      </c>
      <c r="E8" s="9">
        <v>897.6</v>
      </c>
      <c r="F8" s="9">
        <v>1181.5</v>
      </c>
      <c r="G8" s="9">
        <v>1504.2</v>
      </c>
      <c r="H8" s="9">
        <v>1805.5</v>
      </c>
      <c r="I8" s="9">
        <v>2132.6999999999998</v>
      </c>
      <c r="J8" s="9">
        <v>2526.6</v>
      </c>
    </row>
    <row r="9" spans="1:10" x14ac:dyDescent="0.25">
      <c r="A9" s="10" t="s">
        <v>34</v>
      </c>
      <c r="B9" s="11">
        <v>26.9</v>
      </c>
      <c r="C9" s="11">
        <v>83.6</v>
      </c>
      <c r="D9" s="11">
        <v>95.8</v>
      </c>
      <c r="E9" s="11">
        <v>104.4</v>
      </c>
      <c r="F9" s="11">
        <v>109.1</v>
      </c>
      <c r="G9" s="11">
        <v>109.5</v>
      </c>
      <c r="H9" s="11">
        <v>105.3</v>
      </c>
      <c r="I9" s="11">
        <v>98.6</v>
      </c>
      <c r="J9" s="11">
        <v>144.30000000000001</v>
      </c>
    </row>
    <row r="10" spans="1:10" x14ac:dyDescent="0.25">
      <c r="A10" s="10" t="s">
        <v>35</v>
      </c>
      <c r="B10" s="11">
        <v>0</v>
      </c>
      <c r="C10" s="11">
        <v>0</v>
      </c>
      <c r="D10" s="11">
        <v>136.30000000000001</v>
      </c>
      <c r="E10" s="11">
        <v>259</v>
      </c>
      <c r="F10" s="11">
        <v>466.2</v>
      </c>
      <c r="G10" s="11">
        <v>792.6</v>
      </c>
      <c r="H10" s="11">
        <v>792.6</v>
      </c>
      <c r="I10" s="11">
        <v>594.4</v>
      </c>
      <c r="J10" s="11">
        <v>416.1</v>
      </c>
    </row>
    <row r="11" spans="1:10" x14ac:dyDescent="0.25">
      <c r="A11" s="10" t="s">
        <v>36</v>
      </c>
      <c r="B11" s="11">
        <v>0</v>
      </c>
      <c r="C11" s="11">
        <v>0</v>
      </c>
      <c r="D11" s="11">
        <v>0</v>
      </c>
      <c r="E11" s="11">
        <v>24.4</v>
      </c>
      <c r="F11" s="11">
        <v>99.2</v>
      </c>
      <c r="G11" s="11">
        <v>241.7</v>
      </c>
      <c r="H11" s="11">
        <v>433.3</v>
      </c>
      <c r="I11" s="11">
        <v>546.5</v>
      </c>
      <c r="J11" s="11">
        <v>454.7</v>
      </c>
    </row>
    <row r="12" spans="1:10" x14ac:dyDescent="0.25">
      <c r="A12" s="12" t="s">
        <v>37</v>
      </c>
      <c r="B12" s="13">
        <v>0</v>
      </c>
      <c r="C12" s="13">
        <v>0</v>
      </c>
      <c r="D12" s="13">
        <v>10.6</v>
      </c>
      <c r="E12" s="13">
        <v>26.1</v>
      </c>
      <c r="F12" s="13">
        <v>46.7</v>
      </c>
      <c r="G12" s="13">
        <v>73</v>
      </c>
      <c r="H12" s="13">
        <v>105.3</v>
      </c>
      <c r="I12" s="13">
        <v>147.9</v>
      </c>
      <c r="J12" s="13">
        <v>216.5</v>
      </c>
    </row>
    <row r="14" spans="1:10" x14ac:dyDescent="0.25">
      <c r="A14" s="14" t="s">
        <v>38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5"/>
      <c r="B15" s="15">
        <v>2020</v>
      </c>
      <c r="C15" s="15">
        <v>2025</v>
      </c>
      <c r="D15" s="15">
        <v>2030</v>
      </c>
      <c r="E15" s="15">
        <v>2035</v>
      </c>
      <c r="F15" s="15">
        <v>2040</v>
      </c>
      <c r="G15" s="15">
        <v>2045</v>
      </c>
      <c r="H15" s="15">
        <v>2050</v>
      </c>
      <c r="I15" s="15">
        <v>2055</v>
      </c>
      <c r="J15" s="15">
        <v>2060</v>
      </c>
    </row>
    <row r="16" spans="1:10" x14ac:dyDescent="0.25">
      <c r="A16" s="16" t="s">
        <v>35</v>
      </c>
      <c r="B16" s="17">
        <f t="shared" ref="B16:J16" si="0">B10/SUM(B3+B10)</f>
        <v>0</v>
      </c>
      <c r="C16" s="17">
        <f t="shared" si="0"/>
        <v>0</v>
      </c>
      <c r="D16" s="17">
        <f t="shared" si="0"/>
        <v>9.9977994571994397E-2</v>
      </c>
      <c r="E16" s="17">
        <f t="shared" si="0"/>
        <v>0.19998455717705199</v>
      </c>
      <c r="F16" s="17">
        <f t="shared" si="0"/>
        <v>0.4</v>
      </c>
      <c r="G16" s="17">
        <f t="shared" si="0"/>
        <v>0.80004037549207596</v>
      </c>
      <c r="H16" s="17">
        <f t="shared" si="0"/>
        <v>1</v>
      </c>
      <c r="I16" s="17">
        <f t="shared" si="0"/>
        <v>1</v>
      </c>
      <c r="J16" s="17">
        <f t="shared" si="0"/>
        <v>1</v>
      </c>
    </row>
    <row r="17" spans="1:16" x14ac:dyDescent="0.25">
      <c r="A17" s="16" t="s">
        <v>36</v>
      </c>
      <c r="B17" s="17">
        <f t="shared" ref="B17:J17" si="1">B11/SUM(B4+B11)</f>
        <v>0</v>
      </c>
      <c r="C17" s="17">
        <f t="shared" si="1"/>
        <v>0</v>
      </c>
      <c r="D17" s="17">
        <f t="shared" si="1"/>
        <v>0</v>
      </c>
      <c r="E17" s="17">
        <f t="shared" si="1"/>
        <v>9.9713935431140197E-2</v>
      </c>
      <c r="F17" s="17">
        <f t="shared" si="1"/>
        <v>0.299969761112791</v>
      </c>
      <c r="G17" s="17">
        <f t="shared" si="1"/>
        <v>0.60004965243296904</v>
      </c>
      <c r="H17" s="17">
        <f t="shared" si="1"/>
        <v>0.90008309098462802</v>
      </c>
      <c r="I17" s="17">
        <f t="shared" si="1"/>
        <v>1</v>
      </c>
      <c r="J17" s="17">
        <f t="shared" si="1"/>
        <v>1</v>
      </c>
    </row>
    <row r="18" spans="1:16" x14ac:dyDescent="0.25">
      <c r="A18" s="18" t="s">
        <v>37</v>
      </c>
      <c r="B18" s="19">
        <f t="shared" ref="B18:J18" si="2">B12/SUM(B9,B12)</f>
        <v>0</v>
      </c>
      <c r="C18" s="19">
        <f t="shared" si="2"/>
        <v>0</v>
      </c>
      <c r="D18" s="19">
        <f t="shared" si="2"/>
        <v>9.9624060150375907E-2</v>
      </c>
      <c r="E18" s="19">
        <f t="shared" si="2"/>
        <v>0.2</v>
      </c>
      <c r="F18" s="19">
        <f t="shared" si="2"/>
        <v>0.29974326059050099</v>
      </c>
      <c r="G18" s="19">
        <f t="shared" si="2"/>
        <v>0.4</v>
      </c>
      <c r="H18" s="19">
        <f t="shared" si="2"/>
        <v>0.5</v>
      </c>
      <c r="I18" s="19">
        <f t="shared" si="2"/>
        <v>0.6</v>
      </c>
      <c r="J18" s="19">
        <f t="shared" si="2"/>
        <v>0.60005543237250503</v>
      </c>
    </row>
    <row r="20" spans="1:16" x14ac:dyDescent="0.25">
      <c r="A20" t="s">
        <v>5</v>
      </c>
      <c r="B20" s="14" t="s">
        <v>39</v>
      </c>
    </row>
    <row r="22" spans="1:16" x14ac:dyDescent="0.25">
      <c r="A22" t="s">
        <v>8</v>
      </c>
      <c r="B22" t="s">
        <v>40</v>
      </c>
      <c r="G22" t="s">
        <v>14</v>
      </c>
    </row>
    <row r="24" spans="1:16" x14ac:dyDescent="0.25">
      <c r="M24" s="14"/>
      <c r="N24" s="14" t="s">
        <v>41</v>
      </c>
      <c r="O24" s="14" t="s">
        <v>42</v>
      </c>
      <c r="P24" s="14" t="s">
        <v>43</v>
      </c>
    </row>
    <row r="25" spans="1:16" x14ac:dyDescent="0.25">
      <c r="M25" s="14" t="s">
        <v>44</v>
      </c>
      <c r="N25" s="14">
        <v>2.4</v>
      </c>
      <c r="O25" s="14">
        <v>0.9</v>
      </c>
      <c r="P25" s="14">
        <f t="shared" ref="P25:P32" si="3">SUM(N25:O25)</f>
        <v>3.3</v>
      </c>
    </row>
    <row r="26" spans="1:16" x14ac:dyDescent="0.25">
      <c r="M26" s="14" t="s">
        <v>45</v>
      </c>
      <c r="N26" s="14">
        <v>0.1</v>
      </c>
      <c r="O26" s="14">
        <v>0.1</v>
      </c>
      <c r="P26" s="14">
        <f t="shared" si="3"/>
        <v>0.2</v>
      </c>
    </row>
    <row r="27" spans="1:16" x14ac:dyDescent="0.25">
      <c r="M27" s="14" t="s">
        <v>46</v>
      </c>
      <c r="N27" s="14">
        <v>2.4</v>
      </c>
      <c r="O27" s="14">
        <v>0.8</v>
      </c>
      <c r="P27" s="14">
        <f t="shared" si="3"/>
        <v>3.2</v>
      </c>
    </row>
    <row r="28" spans="1:16" x14ac:dyDescent="0.25">
      <c r="M28" s="14" t="s">
        <v>47</v>
      </c>
      <c r="N28" s="14">
        <v>3.7</v>
      </c>
      <c r="O28" s="14">
        <v>2.1</v>
      </c>
      <c r="P28" s="14">
        <f t="shared" si="3"/>
        <v>5.8</v>
      </c>
    </row>
    <row r="29" spans="1:16" x14ac:dyDescent="0.25">
      <c r="M29" s="14" t="s">
        <v>48</v>
      </c>
      <c r="N29" s="14">
        <v>4.4000000000000004</v>
      </c>
      <c r="O29" s="14">
        <v>2</v>
      </c>
      <c r="P29" s="14">
        <f t="shared" si="3"/>
        <v>6.4</v>
      </c>
    </row>
    <row r="30" spans="1:16" x14ac:dyDescent="0.25">
      <c r="M30" s="14" t="s">
        <v>49</v>
      </c>
      <c r="N30" s="14">
        <v>2.7</v>
      </c>
      <c r="O30" s="14">
        <v>2.1</v>
      </c>
      <c r="P30" s="14">
        <f t="shared" si="3"/>
        <v>4.8</v>
      </c>
    </row>
    <row r="31" spans="1:16" x14ac:dyDescent="0.25">
      <c r="M31" s="14" t="s">
        <v>50</v>
      </c>
      <c r="N31" s="14">
        <v>6.3</v>
      </c>
      <c r="O31" s="14">
        <v>4.5</v>
      </c>
      <c r="P31" s="14">
        <f t="shared" si="3"/>
        <v>10.8</v>
      </c>
    </row>
    <row r="32" spans="1:16" x14ac:dyDescent="0.25">
      <c r="M32" s="14" t="s">
        <v>51</v>
      </c>
      <c r="N32" s="14">
        <v>3.2</v>
      </c>
      <c r="O32" s="14">
        <v>1.9</v>
      </c>
      <c r="P32" s="14">
        <f t="shared" si="3"/>
        <v>5.0999999999999996</v>
      </c>
    </row>
    <row r="33" spans="1:16" x14ac:dyDescent="0.25">
      <c r="M33" s="14" t="s">
        <v>43</v>
      </c>
      <c r="N33" s="14">
        <f>SUM(N25:N32)</f>
        <v>25.2</v>
      </c>
      <c r="O33" s="14">
        <f>SUM(O25:O32)</f>
        <v>14.4</v>
      </c>
      <c r="P33" s="14">
        <f>N33/(N33+O33)</f>
        <v>0.63636363636363602</v>
      </c>
    </row>
    <row r="39" spans="1:16" x14ac:dyDescent="0.25">
      <c r="G39" t="s">
        <v>52</v>
      </c>
    </row>
    <row r="40" spans="1:16" x14ac:dyDescent="0.25">
      <c r="G40" t="s">
        <v>53</v>
      </c>
    </row>
    <row r="41" spans="1:16" x14ac:dyDescent="0.25">
      <c r="G41" s="14"/>
      <c r="H41" s="14">
        <v>2025</v>
      </c>
      <c r="I41" s="14">
        <v>2030</v>
      </c>
      <c r="J41" s="14">
        <v>2035</v>
      </c>
      <c r="K41" s="14">
        <v>2040</v>
      </c>
      <c r="L41" s="14">
        <v>2045</v>
      </c>
      <c r="M41" s="14">
        <v>2050</v>
      </c>
      <c r="N41" s="14">
        <v>2055</v>
      </c>
      <c r="O41" s="14">
        <v>2060</v>
      </c>
    </row>
    <row r="42" spans="1:16" x14ac:dyDescent="0.25">
      <c r="G42" s="14" t="s">
        <v>43</v>
      </c>
      <c r="H42" s="14">
        <v>0.05</v>
      </c>
      <c r="I42" s="14">
        <v>0.45</v>
      </c>
      <c r="J42" s="14">
        <v>0.65</v>
      </c>
      <c r="K42" s="14">
        <v>0.95</v>
      </c>
      <c r="L42" s="14">
        <v>1.95</v>
      </c>
      <c r="M42" s="14">
        <v>1.95</v>
      </c>
      <c r="N42" s="14">
        <v>1.95</v>
      </c>
      <c r="O42" s="14">
        <v>1.95</v>
      </c>
    </row>
    <row r="43" spans="1:16" x14ac:dyDescent="0.25">
      <c r="G43" t="s">
        <v>54</v>
      </c>
      <c r="H43" s="20">
        <f>H42*$P$33</f>
        <v>3.1818181818181801E-2</v>
      </c>
      <c r="I43" s="20">
        <f t="shared" ref="I43:O43" si="4">I42*$P$33</f>
        <v>0.28636363636363599</v>
      </c>
      <c r="J43" s="20">
        <f t="shared" si="4"/>
        <v>0.41363636363636402</v>
      </c>
      <c r="K43" s="20">
        <f t="shared" si="4"/>
        <v>0.60454545454545505</v>
      </c>
      <c r="L43" s="20">
        <f t="shared" si="4"/>
        <v>1.2409090909090901</v>
      </c>
      <c r="M43" s="20">
        <f t="shared" si="4"/>
        <v>1.2409090909090901</v>
      </c>
      <c r="N43" s="20">
        <f t="shared" si="4"/>
        <v>1.2409090909090901</v>
      </c>
      <c r="O43" s="20">
        <f t="shared" si="4"/>
        <v>1.2409090909090901</v>
      </c>
    </row>
    <row r="44" spans="1:16" x14ac:dyDescent="0.25">
      <c r="G44" t="s">
        <v>55</v>
      </c>
      <c r="H44" s="20">
        <f>H42-H43</f>
        <v>1.8181818181818198E-2</v>
      </c>
      <c r="I44" s="20">
        <f t="shared" ref="I44:O44" si="5">I42-I43</f>
        <v>0.163636363636364</v>
      </c>
      <c r="J44" s="20">
        <f t="shared" si="5"/>
        <v>0.236363636363636</v>
      </c>
      <c r="K44" s="20">
        <f t="shared" si="5"/>
        <v>0.34545454545454501</v>
      </c>
      <c r="L44" s="20">
        <f t="shared" si="5"/>
        <v>0.70909090909090899</v>
      </c>
      <c r="M44" s="20">
        <f t="shared" si="5"/>
        <v>0.70909090909090899</v>
      </c>
      <c r="N44" s="20">
        <f t="shared" si="5"/>
        <v>0.70909090909090899</v>
      </c>
      <c r="O44" s="20">
        <f t="shared" si="5"/>
        <v>0.70909090909090899</v>
      </c>
    </row>
    <row r="46" spans="1:16" x14ac:dyDescent="0.25">
      <c r="G46" t="s">
        <v>56</v>
      </c>
      <c r="I46" t="s">
        <v>57</v>
      </c>
    </row>
    <row r="47" spans="1:16" x14ac:dyDescent="0.25">
      <c r="A47" t="s">
        <v>11</v>
      </c>
      <c r="B47" t="s">
        <v>58</v>
      </c>
      <c r="G47" t="s">
        <v>53</v>
      </c>
      <c r="H47">
        <v>2025</v>
      </c>
      <c r="I47" s="14">
        <v>2030</v>
      </c>
      <c r="J47" s="14">
        <v>2035</v>
      </c>
      <c r="K47" s="14">
        <v>2040</v>
      </c>
      <c r="L47" s="14">
        <v>2045</v>
      </c>
      <c r="M47" s="14">
        <v>2050</v>
      </c>
      <c r="N47" s="14">
        <v>2055</v>
      </c>
      <c r="O47" s="14">
        <v>2060</v>
      </c>
    </row>
    <row r="48" spans="1:16" x14ac:dyDescent="0.25">
      <c r="G48" t="s">
        <v>59</v>
      </c>
      <c r="H48">
        <v>320818000000000</v>
      </c>
      <c r="I48">
        <v>337779000000000</v>
      </c>
      <c r="J48">
        <v>347003000000000</v>
      </c>
      <c r="K48">
        <v>337368000000000</v>
      </c>
      <c r="L48">
        <v>327556000000000</v>
      </c>
      <c r="M48">
        <v>317553000000000</v>
      </c>
      <c r="N48">
        <v>307559000000000</v>
      </c>
      <c r="O48">
        <v>297554000000000</v>
      </c>
    </row>
    <row r="49" spans="7:44" x14ac:dyDescent="0.25">
      <c r="G49" t="s">
        <v>60</v>
      </c>
      <c r="H49">
        <v>71226.8</v>
      </c>
      <c r="I49">
        <v>76712.100000000006</v>
      </c>
      <c r="J49">
        <v>79173.3</v>
      </c>
      <c r="K49">
        <v>78610.3</v>
      </c>
      <c r="L49">
        <v>76951.7</v>
      </c>
      <c r="M49">
        <v>74811.899999999994</v>
      </c>
      <c r="N49">
        <v>72580.399999999994</v>
      </c>
      <c r="O49">
        <v>70355.5</v>
      </c>
    </row>
    <row r="51" spans="7:44" x14ac:dyDescent="0.25">
      <c r="G51" s="21" t="s">
        <v>61</v>
      </c>
      <c r="H51" s="22"/>
      <c r="I51" s="22"/>
      <c r="J51" s="22"/>
      <c r="K51" s="22"/>
      <c r="L51" s="22"/>
      <c r="M51" s="22"/>
      <c r="N51" s="22"/>
      <c r="O51" s="22"/>
    </row>
    <row r="52" spans="7:44" x14ac:dyDescent="0.25">
      <c r="G52" s="22"/>
      <c r="H52" s="21">
        <v>2025</v>
      </c>
      <c r="I52" s="21">
        <v>2030</v>
      </c>
      <c r="J52" s="21">
        <v>2035</v>
      </c>
      <c r="K52" s="21">
        <v>2040</v>
      </c>
      <c r="L52" s="21">
        <v>2045</v>
      </c>
      <c r="M52" s="21">
        <v>2050</v>
      </c>
      <c r="N52" s="21">
        <v>2055</v>
      </c>
      <c r="O52" s="21">
        <v>2060</v>
      </c>
    </row>
    <row r="53" spans="7:44" x14ac:dyDescent="0.25">
      <c r="G53" s="22" t="s">
        <v>54</v>
      </c>
      <c r="H53" s="22">
        <f>H43/H48*10^14</f>
        <v>9.9178293668627793E-3</v>
      </c>
      <c r="I53" s="22">
        <f t="shared" ref="I53:O53" si="6">I43/I48*10^14</f>
        <v>8.4778401370019005E-2</v>
      </c>
      <c r="J53" s="22">
        <f t="shared" si="6"/>
        <v>0.119202532438153</v>
      </c>
      <c r="K53" s="22">
        <f t="shared" si="6"/>
        <v>0.17919466414877999</v>
      </c>
      <c r="L53" s="22">
        <f t="shared" si="6"/>
        <v>0.378838760672707</v>
      </c>
      <c r="M53" s="22">
        <f t="shared" si="6"/>
        <v>0.39077227766989803</v>
      </c>
      <c r="N53" s="22">
        <f t="shared" si="6"/>
        <v>0.40347025803474801</v>
      </c>
      <c r="O53" s="22">
        <f t="shared" si="6"/>
        <v>0.41703660206520199</v>
      </c>
    </row>
    <row r="54" spans="7:44" x14ac:dyDescent="0.25">
      <c r="G54" s="22" t="s">
        <v>55</v>
      </c>
      <c r="H54" s="22">
        <f>H44/H49*10^4</f>
        <v>2.5526653144347599E-3</v>
      </c>
      <c r="I54" s="22">
        <f t="shared" ref="I54:O54" si="7">I44/I49*10^4</f>
        <v>2.1331232443951301E-2</v>
      </c>
      <c r="J54" s="22">
        <f t="shared" si="7"/>
        <v>2.9853957882725199E-2</v>
      </c>
      <c r="K54" s="22">
        <f t="shared" si="7"/>
        <v>4.39452012591919E-2</v>
      </c>
      <c r="L54" s="22">
        <f t="shared" si="7"/>
        <v>9.2147530085873203E-2</v>
      </c>
      <c r="M54" s="22">
        <f t="shared" si="7"/>
        <v>9.4783170737664499E-2</v>
      </c>
      <c r="N54" s="22">
        <f t="shared" si="7"/>
        <v>9.7697299696737502E-2</v>
      </c>
      <c r="O54" s="22">
        <f t="shared" si="7"/>
        <v>0.100786848091607</v>
      </c>
    </row>
    <row r="57" spans="7:44" x14ac:dyDescent="0.25">
      <c r="G57" t="s">
        <v>62</v>
      </c>
    </row>
    <row r="58" spans="7:44" x14ac:dyDescent="0.25">
      <c r="G58" t="s">
        <v>63</v>
      </c>
    </row>
    <row r="59" spans="7:44" x14ac:dyDescent="0.25">
      <c r="H59" s="14">
        <v>2025</v>
      </c>
      <c r="I59" s="14">
        <v>2030</v>
      </c>
      <c r="J59" s="14">
        <v>2035</v>
      </c>
      <c r="K59" s="14">
        <v>2040</v>
      </c>
      <c r="L59" s="14">
        <v>2045</v>
      </c>
      <c r="M59" s="14">
        <v>2050</v>
      </c>
      <c r="N59" s="14">
        <v>2055</v>
      </c>
      <c r="O59" s="14">
        <v>2060</v>
      </c>
    </row>
    <row r="60" spans="7:44" x14ac:dyDescent="0.25">
      <c r="G60" t="s">
        <v>43</v>
      </c>
      <c r="H60" s="14">
        <v>0.01</v>
      </c>
      <c r="I60" s="14">
        <v>0.05</v>
      </c>
      <c r="J60" s="14">
        <v>0.2</v>
      </c>
      <c r="K60" s="14">
        <v>0.3</v>
      </c>
      <c r="M60" s="14">
        <v>0.7</v>
      </c>
      <c r="O60" s="14">
        <v>1.1000000000000001</v>
      </c>
    </row>
    <row r="61" spans="7:44" x14ac:dyDescent="0.25">
      <c r="G61" t="s">
        <v>54</v>
      </c>
      <c r="H61">
        <v>0.65</v>
      </c>
      <c r="I61">
        <v>0.65</v>
      </c>
      <c r="J61">
        <v>0.65</v>
      </c>
      <c r="K61">
        <v>0.65</v>
      </c>
      <c r="L61">
        <v>0.65</v>
      </c>
      <c r="M61">
        <v>0.65</v>
      </c>
      <c r="N61">
        <v>0.65</v>
      </c>
      <c r="O61">
        <v>0.65</v>
      </c>
    </row>
    <row r="62" spans="7:44" x14ac:dyDescent="0.25">
      <c r="G62" t="s">
        <v>55</v>
      </c>
      <c r="H62">
        <v>0.35</v>
      </c>
      <c r="I62">
        <v>0.35</v>
      </c>
      <c r="J62">
        <v>0.35</v>
      </c>
      <c r="K62">
        <v>0.35</v>
      </c>
      <c r="L62">
        <v>0.35</v>
      </c>
      <c r="M62">
        <v>0.35</v>
      </c>
      <c r="N62">
        <v>0.35</v>
      </c>
      <c r="O62">
        <v>0.35</v>
      </c>
    </row>
    <row r="63" spans="7:44" x14ac:dyDescent="0.25">
      <c r="AR63">
        <v>0.65296803652968005</v>
      </c>
    </row>
    <row r="64" spans="7:44" x14ac:dyDescent="0.25">
      <c r="G64" t="s">
        <v>56</v>
      </c>
      <c r="I64" t="s">
        <v>57</v>
      </c>
      <c r="AR64">
        <f>AR63*AR66</f>
        <v>0</v>
      </c>
    </row>
    <row r="65" spans="1:44" x14ac:dyDescent="0.25">
      <c r="G65" t="s">
        <v>64</v>
      </c>
      <c r="H65">
        <v>2025</v>
      </c>
      <c r="I65" s="14">
        <v>2030</v>
      </c>
      <c r="J65" s="14">
        <v>2035</v>
      </c>
      <c r="K65" s="14">
        <v>2040</v>
      </c>
      <c r="L65" s="14">
        <v>2045</v>
      </c>
      <c r="M65" s="14">
        <v>2050</v>
      </c>
      <c r="N65" s="14">
        <v>2055</v>
      </c>
      <c r="O65" s="14">
        <v>2060</v>
      </c>
    </row>
    <row r="66" spans="1:44" x14ac:dyDescent="0.25">
      <c r="G66" t="s">
        <v>59</v>
      </c>
      <c r="H66">
        <v>201400000000000</v>
      </c>
      <c r="I66">
        <v>195500000000000</v>
      </c>
      <c r="J66">
        <v>181900000000000</v>
      </c>
      <c r="K66">
        <v>158400000000000</v>
      </c>
      <c r="L66">
        <v>140800000000000</v>
      </c>
      <c r="M66">
        <v>123200000000000</v>
      </c>
      <c r="N66">
        <v>113400000000000</v>
      </c>
      <c r="O66">
        <v>109500000000000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</row>
    <row r="67" spans="1:44" x14ac:dyDescent="0.25">
      <c r="G67" t="s">
        <v>60</v>
      </c>
      <c r="H67">
        <v>154794</v>
      </c>
      <c r="I67">
        <v>164237</v>
      </c>
      <c r="J67">
        <v>160673</v>
      </c>
      <c r="K67">
        <v>147509</v>
      </c>
      <c r="L67">
        <v>130045</v>
      </c>
      <c r="M67">
        <v>115651</v>
      </c>
      <c r="N67">
        <v>99924.5</v>
      </c>
      <c r="O67">
        <v>89145.600000000006</v>
      </c>
    </row>
    <row r="69" spans="1:44" x14ac:dyDescent="0.25">
      <c r="G69" s="22" t="s">
        <v>65</v>
      </c>
      <c r="H69" s="22"/>
      <c r="I69" s="22"/>
      <c r="J69" s="22"/>
      <c r="K69" s="22"/>
      <c r="L69" s="22"/>
      <c r="M69" s="22"/>
      <c r="N69" s="22"/>
      <c r="O69" s="22"/>
    </row>
    <row r="70" spans="1:44" x14ac:dyDescent="0.25">
      <c r="G70" s="22"/>
      <c r="H70" s="21">
        <v>2025</v>
      </c>
      <c r="I70" s="21">
        <v>2030</v>
      </c>
      <c r="J70" s="21">
        <v>2035</v>
      </c>
      <c r="K70" s="21">
        <v>2040</v>
      </c>
      <c r="L70" s="21">
        <v>2045</v>
      </c>
      <c r="M70" s="21">
        <v>2050</v>
      </c>
      <c r="N70" s="21">
        <v>2055</v>
      </c>
      <c r="O70" s="21">
        <v>2060</v>
      </c>
    </row>
    <row r="71" spans="1:44" x14ac:dyDescent="0.25">
      <c r="G71" s="22" t="s">
        <v>54</v>
      </c>
      <c r="H71" s="22">
        <f>H60*H61/H66*10^14</f>
        <v>3.22740814299901E-3</v>
      </c>
      <c r="I71" s="22">
        <f t="shared" ref="I71:O71" si="8">I60*I61/I66*10^14</f>
        <v>1.66240409207161E-2</v>
      </c>
      <c r="J71" s="22">
        <f t="shared" si="8"/>
        <v>7.1467839472237504E-2</v>
      </c>
      <c r="K71" s="22">
        <f t="shared" si="8"/>
        <v>0.123106060606061</v>
      </c>
      <c r="L71" s="22"/>
      <c r="M71" s="22">
        <f t="shared" si="8"/>
        <v>0.36931818181818199</v>
      </c>
      <c r="N71" s="22"/>
      <c r="O71" s="22">
        <f t="shared" si="8"/>
        <v>0.65296803652968005</v>
      </c>
    </row>
    <row r="72" spans="1:44" x14ac:dyDescent="0.25">
      <c r="G72" s="22" t="s">
        <v>55</v>
      </c>
      <c r="H72" s="22">
        <f>H60*H62/H67*10^4</f>
        <v>2.2610695504993701E-4</v>
      </c>
      <c r="I72" s="22">
        <f t="shared" ref="I72:O72" si="9">I60*I62/I67*10^4</f>
        <v>1.0655333451049401E-3</v>
      </c>
      <c r="J72" s="22">
        <f t="shared" si="9"/>
        <v>4.35667473688796E-3</v>
      </c>
      <c r="K72" s="22">
        <f t="shared" si="9"/>
        <v>7.1182097363550701E-3</v>
      </c>
      <c r="L72" s="22"/>
      <c r="M72" s="22">
        <f t="shared" si="9"/>
        <v>2.1184425556199201E-2</v>
      </c>
      <c r="N72" s="22"/>
      <c r="O72" s="22">
        <f t="shared" si="9"/>
        <v>4.3187773709526901E-2</v>
      </c>
    </row>
    <row r="76" spans="1:44" x14ac:dyDescent="0.25">
      <c r="A76" t="s">
        <v>17</v>
      </c>
      <c r="B76" t="s">
        <v>66</v>
      </c>
      <c r="D76" t="s">
        <v>67</v>
      </c>
    </row>
    <row r="77" spans="1:44" x14ac:dyDescent="0.25">
      <c r="B77" t="s">
        <v>68</v>
      </c>
      <c r="D77" s="14" t="s">
        <v>69</v>
      </c>
      <c r="E77" s="14">
        <v>222.667608</v>
      </c>
    </row>
    <row r="78" spans="1:44" x14ac:dyDescent="0.25">
      <c r="A78" s="23" t="s">
        <v>70</v>
      </c>
      <c r="B78">
        <v>819291.2</v>
      </c>
      <c r="D78" s="14" t="s">
        <v>71</v>
      </c>
      <c r="E78" s="14">
        <v>61.447940000000003</v>
      </c>
    </row>
    <row r="79" spans="1:44" x14ac:dyDescent="0.25">
      <c r="A79" s="23" t="s">
        <v>72</v>
      </c>
      <c r="B79">
        <v>232500</v>
      </c>
      <c r="D79" s="14" t="s">
        <v>73</v>
      </c>
      <c r="E79" s="14">
        <v>165.46477300000001</v>
      </c>
    </row>
    <row r="80" spans="1:44" x14ac:dyDescent="0.25">
      <c r="A80" s="23" t="s">
        <v>74</v>
      </c>
      <c r="B80">
        <v>1414.9898005806999</v>
      </c>
      <c r="D80" s="14" t="s">
        <v>75</v>
      </c>
      <c r="E80" s="14">
        <v>10.735889999999999</v>
      </c>
    </row>
    <row r="81" spans="1:9" x14ac:dyDescent="0.25">
      <c r="A81" s="23" t="s">
        <v>76</v>
      </c>
      <c r="B81">
        <v>36400.157764456002</v>
      </c>
      <c r="D81" s="14" t="s">
        <v>77</v>
      </c>
      <c r="E81" s="14">
        <v>34.381568999999999</v>
      </c>
    </row>
    <row r="82" spans="1:9" x14ac:dyDescent="0.25">
      <c r="D82" s="14" t="s">
        <v>78</v>
      </c>
      <c r="E82" s="14">
        <v>7.4574629999999997</v>
      </c>
    </row>
    <row r="83" spans="1:9" x14ac:dyDescent="0.25">
      <c r="A83" t="s">
        <v>79</v>
      </c>
      <c r="B83">
        <f>(B78+B79)/SUM(B78:B81)</f>
        <v>0.96529467027285298</v>
      </c>
      <c r="D83" s="14" t="s">
        <v>80</v>
      </c>
      <c r="E83" s="14">
        <v>13.676615999999999</v>
      </c>
    </row>
    <row r="84" spans="1:9" x14ac:dyDescent="0.25">
      <c r="A84" t="s">
        <v>81</v>
      </c>
      <c r="B84">
        <f>SUM(E77:E78)/SUM(E77:E83)</f>
        <v>0.55079100494256195</v>
      </c>
    </row>
    <row r="86" spans="1:9" x14ac:dyDescent="0.25">
      <c r="A86" t="s">
        <v>82</v>
      </c>
      <c r="B86" t="s">
        <v>20</v>
      </c>
      <c r="C86" t="s">
        <v>83</v>
      </c>
    </row>
    <row r="87" spans="1:9" x14ac:dyDescent="0.25">
      <c r="B87">
        <v>2030</v>
      </c>
      <c r="C87">
        <v>2035</v>
      </c>
      <c r="D87">
        <v>2040</v>
      </c>
      <c r="E87">
        <v>2045</v>
      </c>
      <c r="F87">
        <v>2050</v>
      </c>
    </row>
    <row r="88" spans="1:9" x14ac:dyDescent="0.25">
      <c r="A88" t="s">
        <v>43</v>
      </c>
      <c r="B88">
        <v>0</v>
      </c>
      <c r="C88">
        <v>64.573999999999998</v>
      </c>
      <c r="D88">
        <v>120.18</v>
      </c>
      <c r="E88">
        <v>179.37200000000001</v>
      </c>
      <c r="F88">
        <v>234.977</v>
      </c>
    </row>
    <row r="89" spans="1:9" x14ac:dyDescent="0.25">
      <c r="A89" t="s">
        <v>54</v>
      </c>
      <c r="B89">
        <f>B88*2/3</f>
        <v>0</v>
      </c>
      <c r="C89">
        <f>C88*2/3</f>
        <v>43.049333333333301</v>
      </c>
      <c r="D89">
        <f>D88*2/3</f>
        <v>80.12</v>
      </c>
      <c r="E89">
        <f>E88*2/3</f>
        <v>119.58133333333301</v>
      </c>
      <c r="F89">
        <f>F88*2/3</f>
        <v>156.65133333333301</v>
      </c>
    </row>
    <row r="90" spans="1:9" x14ac:dyDescent="0.25">
      <c r="A90" t="s">
        <v>55</v>
      </c>
      <c r="B90">
        <f>B88-B89</f>
        <v>0</v>
      </c>
      <c r="C90">
        <f>C88-C89</f>
        <v>21.5246666666667</v>
      </c>
      <c r="D90">
        <f>D88-D89</f>
        <v>40.06</v>
      </c>
      <c r="E90">
        <f>E88-E89</f>
        <v>59.790666666666702</v>
      </c>
      <c r="F90">
        <f>F88-F89</f>
        <v>78.325666666666706</v>
      </c>
    </row>
    <row r="92" spans="1:9" x14ac:dyDescent="0.25">
      <c r="A92" t="s">
        <v>56</v>
      </c>
      <c r="C92" t="s">
        <v>57</v>
      </c>
    </row>
    <row r="93" spans="1:9" x14ac:dyDescent="0.25">
      <c r="A93" t="s">
        <v>64</v>
      </c>
      <c r="B93">
        <v>2025</v>
      </c>
      <c r="C93" s="14">
        <v>2030</v>
      </c>
      <c r="D93" s="14">
        <v>2035</v>
      </c>
      <c r="E93" s="14">
        <v>2040</v>
      </c>
      <c r="F93" s="14">
        <v>2045</v>
      </c>
      <c r="G93" s="14">
        <v>2050</v>
      </c>
      <c r="H93" s="14">
        <v>2055</v>
      </c>
      <c r="I93" s="14">
        <v>2060</v>
      </c>
    </row>
    <row r="94" spans="1:9" x14ac:dyDescent="0.25">
      <c r="A94" t="s">
        <v>59</v>
      </c>
      <c r="B94">
        <v>881226000000000</v>
      </c>
      <c r="C94">
        <v>824970000000000</v>
      </c>
      <c r="D94">
        <v>718692000000000</v>
      </c>
      <c r="E94">
        <v>642398000000000</v>
      </c>
      <c r="F94">
        <v>564803000000000</v>
      </c>
      <c r="G94">
        <v>506578000000000</v>
      </c>
      <c r="H94">
        <v>448072000000000</v>
      </c>
      <c r="I94">
        <v>409219000000000</v>
      </c>
    </row>
    <row r="95" spans="1:9" x14ac:dyDescent="0.25">
      <c r="A95" t="s">
        <v>60</v>
      </c>
      <c r="B95">
        <v>137861</v>
      </c>
      <c r="C95">
        <v>127608</v>
      </c>
      <c r="D95">
        <v>113143</v>
      </c>
      <c r="E95">
        <v>102496</v>
      </c>
      <c r="F95">
        <v>90990</v>
      </c>
      <c r="G95">
        <v>79389.899999999994</v>
      </c>
      <c r="H95">
        <v>70700.399999999994</v>
      </c>
      <c r="I95">
        <v>64622.9</v>
      </c>
    </row>
    <row r="97" spans="1:9" x14ac:dyDescent="0.25">
      <c r="A97" s="22" t="s">
        <v>84</v>
      </c>
      <c r="B97" s="22"/>
      <c r="C97" s="22"/>
      <c r="D97" s="22"/>
      <c r="E97" s="22"/>
      <c r="F97" s="22"/>
      <c r="G97" s="22"/>
      <c r="H97" s="22"/>
      <c r="I97" s="22"/>
    </row>
    <row r="98" spans="1:9" x14ac:dyDescent="0.25">
      <c r="A98" s="22"/>
      <c r="B98" s="21">
        <v>2025</v>
      </c>
      <c r="C98" s="21">
        <v>2030</v>
      </c>
      <c r="D98" s="21">
        <v>2035</v>
      </c>
      <c r="E98" s="21">
        <v>2040</v>
      </c>
      <c r="F98" s="21">
        <v>2045</v>
      </c>
      <c r="G98" s="21">
        <v>2050</v>
      </c>
      <c r="H98" s="21">
        <v>2055</v>
      </c>
      <c r="I98" s="21">
        <v>2060</v>
      </c>
    </row>
    <row r="99" spans="1:9" x14ac:dyDescent="0.25">
      <c r="A99" s="22" t="s">
        <v>54</v>
      </c>
      <c r="B99" s="22"/>
      <c r="C99" s="22">
        <f>B89/(B94*$B$83)*10^14/100</f>
        <v>0</v>
      </c>
      <c r="D99" s="22">
        <f>C89/(C94*$B$83)*10^14/100</f>
        <v>5.4059044629904102E-2</v>
      </c>
      <c r="E99" s="22">
        <f>D89/(D94*$B$83)*10^14/100</f>
        <v>0.11548836200644701</v>
      </c>
      <c r="F99" s="22">
        <f>E89/(E94*$B$83)*10^14/100</f>
        <v>0.19284096808408299</v>
      </c>
      <c r="G99" s="22">
        <f>F89/(F94*$B$83)*10^14/100</f>
        <v>0.28732749896634502</v>
      </c>
      <c r="H99" s="22"/>
      <c r="I99" s="22"/>
    </row>
    <row r="100" spans="1:9" x14ac:dyDescent="0.25">
      <c r="A100" s="22" t="s">
        <v>55</v>
      </c>
      <c r="B100" s="22"/>
      <c r="C100" s="22">
        <f>B90/(B95*$B$84)*10^4/100</f>
        <v>0</v>
      </c>
      <c r="D100" s="22">
        <f>C90/(C95*$B$84)*10^4/100</f>
        <v>3.0624689455947901E-2</v>
      </c>
      <c r="E100" s="22">
        <f>D90/(D95*$B$84)*10^4/100</f>
        <v>6.4283041359861598E-2</v>
      </c>
      <c r="F100" s="22">
        <f>E90/(E95*$B$84)*10^4/100</f>
        <v>0.105910651542304</v>
      </c>
      <c r="G100" s="22">
        <f>F90/(F95*$B$84)*10^4/100</f>
        <v>0.156287266709984</v>
      </c>
      <c r="H100" s="22"/>
      <c r="I100" s="22"/>
    </row>
    <row r="103" spans="1:9" x14ac:dyDescent="0.25">
      <c r="A103" t="s">
        <v>23</v>
      </c>
    </row>
    <row r="104" spans="1:9" x14ac:dyDescent="0.25">
      <c r="A104" t="s">
        <v>85</v>
      </c>
      <c r="B104" t="s">
        <v>86</v>
      </c>
      <c r="C104" t="s">
        <v>87</v>
      </c>
    </row>
    <row r="125" spans="1:10" x14ac:dyDescent="0.25">
      <c r="B125">
        <v>2020</v>
      </c>
      <c r="C125">
        <v>2025</v>
      </c>
      <c r="D125">
        <v>2030</v>
      </c>
      <c r="E125">
        <v>2035</v>
      </c>
      <c r="F125">
        <v>2040</v>
      </c>
      <c r="G125">
        <v>2045</v>
      </c>
      <c r="H125">
        <v>2050</v>
      </c>
      <c r="I125">
        <v>2055</v>
      </c>
      <c r="J125">
        <v>2060</v>
      </c>
    </row>
    <row r="126" spans="1:10" x14ac:dyDescent="0.25">
      <c r="A126" t="s">
        <v>38</v>
      </c>
      <c r="B126">
        <v>0</v>
      </c>
      <c r="C126">
        <v>3.8383607063379298E-3</v>
      </c>
      <c r="D126">
        <v>1.06414996191504E-2</v>
      </c>
      <c r="E126">
        <v>1.86675899477768E-2</v>
      </c>
      <c r="F126">
        <v>3.3312930157080603E-2</v>
      </c>
      <c r="G126">
        <v>5.19516178996874E-2</v>
      </c>
      <c r="H126">
        <v>7.4753341263732398E-2</v>
      </c>
      <c r="I126">
        <v>0.10670956398122</v>
      </c>
      <c r="J126">
        <v>0.15024335049292001</v>
      </c>
    </row>
  </sheetData>
  <phoneticPr fontId="10" type="noConversion"/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"/>
  <sheetViews>
    <sheetView workbookViewId="0">
      <selection activeCell="I15" sqref="I15"/>
    </sheetView>
  </sheetViews>
  <sheetFormatPr defaultColWidth="9" defaultRowHeight="14.4" x14ac:dyDescent="0.25"/>
  <cols>
    <col min="1" max="1" width="9.33203125" customWidth="1"/>
    <col min="2" max="2" width="9.21875" customWidth="1"/>
    <col min="3" max="3" width="11.5546875" customWidth="1"/>
    <col min="5" max="6" width="17.88671875" customWidth="1"/>
    <col min="7" max="8" width="19.109375" customWidth="1"/>
    <col min="9" max="9" width="15.77734375" customWidth="1"/>
    <col min="10" max="10" width="18.88671875" customWidth="1"/>
    <col min="11" max="11" width="17.21875" customWidth="1"/>
  </cols>
  <sheetData>
    <row r="1" spans="1:11" x14ac:dyDescent="0.25">
      <c r="A1" t="s">
        <v>88</v>
      </c>
    </row>
    <row r="2" spans="1:11" x14ac:dyDescent="0.25">
      <c r="B2" t="s">
        <v>28</v>
      </c>
      <c r="C2" t="s">
        <v>89</v>
      </c>
      <c r="D2" t="s">
        <v>34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</row>
    <row r="3" spans="1:11" x14ac:dyDescent="0.25">
      <c r="A3">
        <v>2020</v>
      </c>
      <c r="B3">
        <v>0</v>
      </c>
      <c r="C3">
        <v>0</v>
      </c>
      <c r="D3">
        <v>0</v>
      </c>
      <c r="E3">
        <v>6.8625200000000004E-3</v>
      </c>
      <c r="F3">
        <v>1.4961E-3</v>
      </c>
      <c r="G3">
        <v>0</v>
      </c>
      <c r="H3">
        <v>0</v>
      </c>
      <c r="I3">
        <v>0</v>
      </c>
      <c r="J3">
        <v>0</v>
      </c>
      <c r="K3">
        <v>7.2282666651740596E-3</v>
      </c>
    </row>
    <row r="4" spans="1:11" x14ac:dyDescent="0.25">
      <c r="A4">
        <v>2021</v>
      </c>
      <c r="B4">
        <v>0</v>
      </c>
      <c r="C4">
        <v>0</v>
      </c>
      <c r="D4">
        <v>0</v>
      </c>
      <c r="E4">
        <v>8.4585800000000003E-3</v>
      </c>
      <c r="F4">
        <v>1.8492700000000001E-3</v>
      </c>
      <c r="G4">
        <v>0</v>
      </c>
      <c r="H4">
        <v>0</v>
      </c>
      <c r="I4">
        <v>0</v>
      </c>
      <c r="J4">
        <v>0</v>
      </c>
      <c r="K4">
        <v>7.9941520643495492E-3</v>
      </c>
    </row>
    <row r="5" spans="1:11" x14ac:dyDescent="0.25">
      <c r="A5">
        <v>2022</v>
      </c>
      <c r="B5">
        <v>0</v>
      </c>
      <c r="C5">
        <v>0</v>
      </c>
      <c r="D5">
        <v>0</v>
      </c>
      <c r="E5">
        <v>1.041712E-2</v>
      </c>
      <c r="F5">
        <v>2.28393E-3</v>
      </c>
      <c r="G5">
        <v>0</v>
      </c>
      <c r="H5">
        <v>0</v>
      </c>
      <c r="I5">
        <v>0</v>
      </c>
      <c r="J5">
        <v>0</v>
      </c>
      <c r="K5">
        <v>8.8389646157915006E-3</v>
      </c>
    </row>
    <row r="6" spans="1:11" x14ac:dyDescent="0.25">
      <c r="A6">
        <v>2023</v>
      </c>
      <c r="B6">
        <v>0</v>
      </c>
      <c r="C6">
        <v>0</v>
      </c>
      <c r="D6">
        <v>0</v>
      </c>
      <c r="E6">
        <v>1.17497460503965E-2</v>
      </c>
      <c r="F6">
        <v>1.6080355317814399E-3</v>
      </c>
      <c r="G6">
        <v>0</v>
      </c>
      <c r="H6">
        <v>0</v>
      </c>
      <c r="I6">
        <v>0</v>
      </c>
      <c r="J6">
        <v>0</v>
      </c>
      <c r="K6">
        <v>9.7703452440908098E-3</v>
      </c>
    </row>
    <row r="7" spans="1:11" x14ac:dyDescent="0.25">
      <c r="A7">
        <v>2024</v>
      </c>
      <c r="B7">
        <v>0</v>
      </c>
      <c r="C7">
        <v>0</v>
      </c>
      <c r="D7">
        <v>0</v>
      </c>
      <c r="E7">
        <v>1.4450124183000301E-2</v>
      </c>
      <c r="F7">
        <v>2.3071430093616098E-3</v>
      </c>
      <c r="G7">
        <v>0</v>
      </c>
      <c r="H7">
        <v>0</v>
      </c>
      <c r="I7">
        <v>0</v>
      </c>
      <c r="J7">
        <v>0</v>
      </c>
      <c r="K7">
        <v>1.07965659828036E-2</v>
      </c>
    </row>
    <row r="8" spans="1:11" x14ac:dyDescent="0.25">
      <c r="A8">
        <v>2025</v>
      </c>
      <c r="B8">
        <v>0</v>
      </c>
      <c r="C8">
        <v>0</v>
      </c>
      <c r="D8">
        <v>0</v>
      </c>
      <c r="E8">
        <v>1.77442543877105E-2</v>
      </c>
      <c r="F8">
        <v>3.1382469125211601E-3</v>
      </c>
      <c r="G8">
        <v>2.2610695504993701E-4</v>
      </c>
      <c r="H8">
        <v>3.22740814299901E-3</v>
      </c>
      <c r="I8">
        <v>0</v>
      </c>
      <c r="J8">
        <v>0</v>
      </c>
      <c r="K8">
        <v>1.1926557896852799E-2</v>
      </c>
    </row>
    <row r="9" spans="1:11" x14ac:dyDescent="0.25">
      <c r="A9">
        <v>2026</v>
      </c>
      <c r="B9">
        <v>3.9536236921570399E-3</v>
      </c>
      <c r="C9">
        <v>0</v>
      </c>
      <c r="D9">
        <v>1.03920744763869E-2</v>
      </c>
      <c r="E9">
        <v>2.19263158052986E-2</v>
      </c>
      <c r="F9">
        <v>4.17357865741651E-3</v>
      </c>
      <c r="G9">
        <v>2.5290434326452702E-4</v>
      </c>
      <c r="H9">
        <v>3.71196948051948E-3</v>
      </c>
      <c r="I9">
        <v>0</v>
      </c>
      <c r="J9">
        <v>0</v>
      </c>
      <c r="K9">
        <v>1.31699343572059E-2</v>
      </c>
    </row>
    <row r="10" spans="1:11" x14ac:dyDescent="0.25">
      <c r="A10">
        <v>2027</v>
      </c>
      <c r="B10">
        <v>8.9321927829223591E-3</v>
      </c>
      <c r="C10">
        <v>0</v>
      </c>
      <c r="D10">
        <v>2.6436401661458501E-2</v>
      </c>
      <c r="E10">
        <v>2.7220963100018699E-2</v>
      </c>
      <c r="F10">
        <v>5.4665607937138799E-3</v>
      </c>
      <c r="G10">
        <v>3.1632188934781099E-4</v>
      </c>
      <c r="H10">
        <v>4.7362558513309901E-3</v>
      </c>
      <c r="I10">
        <v>0</v>
      </c>
      <c r="J10">
        <v>0</v>
      </c>
      <c r="K10">
        <v>1.45370079225834E-2</v>
      </c>
    </row>
    <row r="11" spans="1:11" x14ac:dyDescent="0.25">
      <c r="A11">
        <v>2028</v>
      </c>
      <c r="B11">
        <v>1.7822071792461602E-2</v>
      </c>
      <c r="C11">
        <v>0</v>
      </c>
      <c r="D11">
        <v>4.3467413683122902E-2</v>
      </c>
      <c r="E11">
        <v>3.34196132707546E-2</v>
      </c>
      <c r="F11">
        <v>6.9779432151037104E-3</v>
      </c>
      <c r="G11">
        <v>4.5167832712789E-4</v>
      </c>
      <c r="H11">
        <v>6.8533227892875201E-3</v>
      </c>
      <c r="I11">
        <v>0</v>
      </c>
      <c r="J11">
        <v>0</v>
      </c>
      <c r="K11">
        <v>1.6038798765507799E-2</v>
      </c>
    </row>
    <row r="12" spans="1:11" x14ac:dyDescent="0.25">
      <c r="A12">
        <v>2029</v>
      </c>
      <c r="B12">
        <v>2.45768020196807E-2</v>
      </c>
      <c r="C12">
        <v>0</v>
      </c>
      <c r="D12">
        <v>6.1399987887674798E-2</v>
      </c>
      <c r="E12">
        <v>4.0878126012436101E-2</v>
      </c>
      <c r="F12">
        <v>8.78443962294502E-3</v>
      </c>
      <c r="G12">
        <v>6.9059776291158996E-4</v>
      </c>
      <c r="H12">
        <v>1.0623815124555199E-2</v>
      </c>
      <c r="I12">
        <v>0</v>
      </c>
      <c r="J12">
        <v>0</v>
      </c>
      <c r="K12">
        <v>1.7687032241384799E-2</v>
      </c>
    </row>
    <row r="13" spans="1:11" x14ac:dyDescent="0.25">
      <c r="A13">
        <v>2030</v>
      </c>
      <c r="B13">
        <v>3.3521495281425999E-2</v>
      </c>
      <c r="C13">
        <v>0</v>
      </c>
      <c r="D13">
        <v>8.0149001621426005E-2</v>
      </c>
      <c r="E13">
        <v>4.9753516774806501E-2</v>
      </c>
      <c r="F13">
        <v>1.09131413371474E-2</v>
      </c>
      <c r="G13">
        <v>1.0655333451049401E-3</v>
      </c>
      <c r="H13">
        <v>1.66240409207161E-2</v>
      </c>
      <c r="I13">
        <v>6.6257382815619798E-4</v>
      </c>
      <c r="J13">
        <v>2.1417290883565999E-4</v>
      </c>
      <c r="K13">
        <v>1.9494122849825601E-2</v>
      </c>
    </row>
    <row r="14" spans="1:11" x14ac:dyDescent="0.25">
      <c r="A14">
        <v>2031</v>
      </c>
      <c r="B14">
        <v>4.5303045442860998E-2</v>
      </c>
      <c r="C14">
        <v>7.0209845007671696E-4</v>
      </c>
      <c r="D14">
        <v>9.9629332230670303E-2</v>
      </c>
      <c r="E14">
        <v>6.0209991219428098E-2</v>
      </c>
      <c r="F14">
        <v>1.3466051552168699E-2</v>
      </c>
      <c r="G14">
        <v>1.60712276197678E-3</v>
      </c>
      <c r="H14">
        <v>2.53856805497925E-2</v>
      </c>
      <c r="I14">
        <v>1.10411282093831E-2</v>
      </c>
      <c r="J14">
        <v>3.5557197424869601E-3</v>
      </c>
      <c r="K14">
        <v>2.1473141492590699E-2</v>
      </c>
    </row>
    <row r="15" spans="1:11" x14ac:dyDescent="0.25">
      <c r="A15">
        <v>2032</v>
      </c>
      <c r="B15">
        <v>6.0712440838398503E-2</v>
      </c>
      <c r="C15">
        <v>1.2043304297681299E-2</v>
      </c>
      <c r="D15">
        <v>0.11975585706172</v>
      </c>
      <c r="E15">
        <v>7.2364712971222003E-2</v>
      </c>
      <c r="F15">
        <v>1.6444247665448001E-2</v>
      </c>
      <c r="G15">
        <v>2.2740038261627299E-3</v>
      </c>
      <c r="H15">
        <v>3.6201570147290897E-2</v>
      </c>
      <c r="I15">
        <v>2.1927106522401599E-2</v>
      </c>
      <c r="J15">
        <v>7.0365993016112899E-3</v>
      </c>
      <c r="K15">
        <v>2.3637762614216299E-2</v>
      </c>
    </row>
    <row r="16" spans="1:11" x14ac:dyDescent="0.25">
      <c r="A16">
        <v>2033</v>
      </c>
      <c r="B16">
        <v>8.0682479047524694E-2</v>
      </c>
      <c r="C16">
        <v>2.64307892455759E-2</v>
      </c>
      <c r="D16">
        <v>0.14044345346086901</v>
      </c>
      <c r="E16">
        <v>8.6278512605269697E-2</v>
      </c>
      <c r="F16">
        <v>1.9835550632873199E-2</v>
      </c>
      <c r="G16">
        <v>2.9857970425729401E-3</v>
      </c>
      <c r="H16">
        <v>4.8170304805125498E-2</v>
      </c>
      <c r="I16">
        <v>3.3346556259380399E-2</v>
      </c>
      <c r="J16">
        <v>1.0661951578205301E-2</v>
      </c>
      <c r="K16">
        <v>2.6002187548954E-2</v>
      </c>
    </row>
    <row r="17" spans="1:11" x14ac:dyDescent="0.25">
      <c r="A17">
        <v>2034</v>
      </c>
      <c r="B17">
        <v>0.106257056191851</v>
      </c>
      <c r="C17">
        <v>4.45505318827372E-2</v>
      </c>
      <c r="D17">
        <v>0.16160699877442999</v>
      </c>
      <c r="E17">
        <v>0.103373275681934</v>
      </c>
      <c r="F17">
        <v>2.3779099337980999E-2</v>
      </c>
      <c r="G17">
        <v>3.7050576838628699E-3</v>
      </c>
      <c r="H17">
        <v>6.0266080633802802E-2</v>
      </c>
      <c r="I17">
        <v>4.5324654522009102E-2</v>
      </c>
      <c r="J17">
        <v>1.4448874132829401E-2</v>
      </c>
      <c r="K17">
        <v>2.85810402288229E-2</v>
      </c>
    </row>
    <row r="18" spans="1:11" x14ac:dyDescent="0.25">
      <c r="A18">
        <v>2035</v>
      </c>
      <c r="B18">
        <v>0.13851495495364299</v>
      </c>
      <c r="C18">
        <v>6.7162848164241506E-2</v>
      </c>
      <c r="D18">
        <v>0.18316137034869601</v>
      </c>
      <c r="E18">
        <v>0.122544734861602</v>
      </c>
      <c r="F18">
        <v>2.8153388583803399E-2</v>
      </c>
      <c r="G18">
        <v>4.35667473688796E-3</v>
      </c>
      <c r="H18">
        <v>7.1467839472237504E-2</v>
      </c>
      <c r="I18">
        <v>5.7855598617618999E-2</v>
      </c>
      <c r="J18">
        <v>1.83751340700237E-2</v>
      </c>
      <c r="K18">
        <v>3.1389231378918997E-2</v>
      </c>
    </row>
    <row r="19" spans="1:11" x14ac:dyDescent="0.25">
      <c r="A19">
        <v>2036</v>
      </c>
      <c r="B19">
        <v>0.17843149419065599</v>
      </c>
      <c r="C19">
        <v>9.5061564910077806E-2</v>
      </c>
      <c r="D19">
        <v>0.20502144552998</v>
      </c>
      <c r="E19">
        <v>0.14352034758399901</v>
      </c>
      <c r="F19">
        <v>3.30314258776176E-2</v>
      </c>
      <c r="G19">
        <v>4.9411719564007896E-3</v>
      </c>
      <c r="H19">
        <v>8.1908728781038401E-2</v>
      </c>
      <c r="I19">
        <v>7.0501855488248596E-2</v>
      </c>
      <c r="J19">
        <v>2.2302910387009701E-2</v>
      </c>
      <c r="K19">
        <v>3.4441787492668401E-2</v>
      </c>
    </row>
    <row r="20" spans="1:11" x14ac:dyDescent="0.25">
      <c r="A20">
        <v>2037</v>
      </c>
      <c r="B20">
        <v>0.22667166985702</v>
      </c>
      <c r="C20">
        <v>0.12900216573652401</v>
      </c>
      <c r="D20">
        <v>0.22710210166457401</v>
      </c>
      <c r="E20">
        <v>0.16606045437408901</v>
      </c>
      <c r="F20">
        <v>3.8226710083372001E-2</v>
      </c>
      <c r="G20">
        <v>5.4537439627647599E-3</v>
      </c>
      <c r="H20">
        <v>9.1395580202898494E-2</v>
      </c>
      <c r="I20">
        <v>8.3672417290743095E-2</v>
      </c>
      <c r="J20">
        <v>2.6406292659933401E-2</v>
      </c>
      <c r="K20">
        <v>3.77536413034655E-2</v>
      </c>
    </row>
    <row r="21" spans="1:11" x14ac:dyDescent="0.25">
      <c r="A21">
        <v>2038</v>
      </c>
      <c r="B21">
        <v>0.28333402711699401</v>
      </c>
      <c r="C21">
        <v>0.16959415048430199</v>
      </c>
      <c r="D21">
        <v>0.24931821609879401</v>
      </c>
      <c r="E21">
        <v>0.189759750006084</v>
      </c>
      <c r="F21">
        <v>4.3652069000226397E-2</v>
      </c>
      <c r="G21">
        <v>5.9728675146116404E-3</v>
      </c>
      <c r="H21">
        <v>0.100775536710369</v>
      </c>
      <c r="I21">
        <v>9.7370285931042702E-2</v>
      </c>
      <c r="J21">
        <v>3.06497619189262E-2</v>
      </c>
      <c r="K21">
        <v>4.1339381215919999E-2</v>
      </c>
    </row>
    <row r="22" spans="1:11" x14ac:dyDescent="0.25">
      <c r="A22">
        <v>2039</v>
      </c>
      <c r="B22">
        <v>0.347704414277409</v>
      </c>
      <c r="C22">
        <v>0.217161416485152</v>
      </c>
      <c r="D22">
        <v>0.27158466617892901</v>
      </c>
      <c r="E22">
        <v>0.21395777506694999</v>
      </c>
      <c r="F22">
        <v>4.9129562660276897E-2</v>
      </c>
      <c r="G22">
        <v>6.5007741850508201E-3</v>
      </c>
      <c r="H22">
        <v>0.110993388258737</v>
      </c>
      <c r="I22">
        <v>0.111627853469434</v>
      </c>
      <c r="J22">
        <v>3.5045879649995698E-2</v>
      </c>
      <c r="K22">
        <v>4.5212958294201001E-2</v>
      </c>
    </row>
    <row r="23" spans="1:11" x14ac:dyDescent="0.25">
      <c r="A23">
        <v>2040</v>
      </c>
      <c r="B23">
        <v>0.41811670382650401</v>
      </c>
      <c r="C23">
        <v>0.27158911583495898</v>
      </c>
      <c r="D23">
        <v>0.29381632925129603</v>
      </c>
      <c r="E23">
        <v>0.23818071263382501</v>
      </c>
      <c r="F23">
        <v>5.4572690384685901E-2</v>
      </c>
      <c r="G23">
        <v>7.1182097363550701E-3</v>
      </c>
      <c r="H23">
        <v>0.123106060606061</v>
      </c>
      <c r="I23">
        <v>0.12647494402183601</v>
      </c>
      <c r="J23">
        <v>3.9634352116052998E-2</v>
      </c>
      <c r="K23">
        <v>4.93873509821115E-2</v>
      </c>
    </row>
    <row r="24" spans="1:11" x14ac:dyDescent="0.25">
      <c r="A24">
        <v>2041</v>
      </c>
      <c r="B24">
        <v>0.49202123099208001</v>
      </c>
      <c r="C24">
        <v>0.33219324235761</v>
      </c>
      <c r="D24">
        <v>0.31592808266218497</v>
      </c>
      <c r="E24">
        <v>0.261809974416987</v>
      </c>
      <c r="F24">
        <v>5.9927937196226001E-2</v>
      </c>
      <c r="G24">
        <v>7.9366488238684901E-3</v>
      </c>
      <c r="H24">
        <v>0.13701255794060699</v>
      </c>
      <c r="I24">
        <v>0.141987432906265</v>
      </c>
      <c r="J24">
        <v>4.4403511350324901E-2</v>
      </c>
      <c r="K24">
        <v>5.38741897857377E-2</v>
      </c>
    </row>
    <row r="25" spans="1:11" x14ac:dyDescent="0.25">
      <c r="A25">
        <v>2042</v>
      </c>
      <c r="B25">
        <v>0.56630314617284405</v>
      </c>
      <c r="C25">
        <v>0.39766176898067102</v>
      </c>
      <c r="D25">
        <v>0.33783480375790997</v>
      </c>
      <c r="E25">
        <v>0.28425246542183902</v>
      </c>
      <c r="F25">
        <v>6.50698122846812E-2</v>
      </c>
      <c r="G25">
        <v>8.9168165560839507E-3</v>
      </c>
      <c r="H25">
        <v>0.15364083830911501</v>
      </c>
      <c r="I25">
        <v>0.15819931764558801</v>
      </c>
      <c r="J25">
        <v>4.9406137849628197E-2</v>
      </c>
      <c r="K25">
        <v>5.8683346689179398E-2</v>
      </c>
    </row>
    <row r="26" spans="1:11" x14ac:dyDescent="0.25">
      <c r="A26">
        <v>2043</v>
      </c>
      <c r="B26">
        <v>0.63778414647401305</v>
      </c>
      <c r="C26">
        <v>0.46611162226115899</v>
      </c>
      <c r="D26">
        <v>0.359451369884765</v>
      </c>
      <c r="E26">
        <v>0.30525285304230998</v>
      </c>
      <c r="F26">
        <v>6.97906018388601E-2</v>
      </c>
      <c r="G26">
        <v>1.0048540769556399E-2</v>
      </c>
      <c r="H26">
        <v>0.17299709979702299</v>
      </c>
      <c r="I26">
        <v>0.17518580941433801</v>
      </c>
      <c r="J26">
        <v>5.4582542998369003E-2</v>
      </c>
      <c r="K26">
        <v>6.38224970555889E-2</v>
      </c>
    </row>
    <row r="27" spans="1:11" x14ac:dyDescent="0.25">
      <c r="A27">
        <v>2044</v>
      </c>
      <c r="B27">
        <v>0.70374582868935798</v>
      </c>
      <c r="C27">
        <v>0.53527668254555205</v>
      </c>
      <c r="D27">
        <v>0.38069265838906102</v>
      </c>
      <c r="E27">
        <v>0.324429650758215</v>
      </c>
      <c r="F27">
        <v>7.4087044270692695E-2</v>
      </c>
      <c r="G27">
        <v>1.1334526104868899E-2</v>
      </c>
      <c r="H27">
        <v>0.19474378828828801</v>
      </c>
      <c r="I27">
        <v>0.192987169608904</v>
      </c>
      <c r="J27">
        <v>6.0044149922677197E-2</v>
      </c>
      <c r="K27">
        <v>6.9296665088381004E-2</v>
      </c>
    </row>
    <row r="28" spans="1:11" x14ac:dyDescent="0.25">
      <c r="A28">
        <v>2045</v>
      </c>
      <c r="B28">
        <v>0.76230100752447205</v>
      </c>
      <c r="C28">
        <v>0.60279521815703097</v>
      </c>
      <c r="D28">
        <v>0.401473546617093</v>
      </c>
      <c r="E28">
        <v>0.34183011921460799</v>
      </c>
      <c r="F28">
        <v>7.7937554798705802E-2</v>
      </c>
      <c r="G28">
        <v>1.2758751086162499E-2</v>
      </c>
      <c r="H28">
        <v>0.21884895703125001</v>
      </c>
      <c r="I28">
        <v>0.21166192310446499</v>
      </c>
      <c r="J28">
        <v>6.5692542672365795E-2</v>
      </c>
      <c r="K28">
        <v>7.5107767418702204E-2</v>
      </c>
    </row>
    <row r="29" spans="1:11" x14ac:dyDescent="0.25">
      <c r="A29">
        <v>2046</v>
      </c>
      <c r="B29">
        <v>0.81252008061443504</v>
      </c>
      <c r="C29">
        <v>0.666523456057593</v>
      </c>
      <c r="D29">
        <v>0.42170891191517401</v>
      </c>
      <c r="E29">
        <v>0.35698073257250101</v>
      </c>
      <c r="F29">
        <v>8.1420399665244697E-2</v>
      </c>
      <c r="G29">
        <v>1.43001316617883E-2</v>
      </c>
      <c r="H29">
        <v>0.245165498324836</v>
      </c>
      <c r="I29">
        <v>0.22963708715307601</v>
      </c>
      <c r="J29">
        <v>7.1674059505951404E-2</v>
      </c>
      <c r="K29">
        <v>8.1254172795789906E-2</v>
      </c>
    </row>
    <row r="30" spans="1:11" x14ac:dyDescent="0.25">
      <c r="A30">
        <v>2047</v>
      </c>
      <c r="B30">
        <v>0.85433216600066897</v>
      </c>
      <c r="C30">
        <v>0.72479032252460196</v>
      </c>
      <c r="D30">
        <v>0.44131363162959503</v>
      </c>
      <c r="E30">
        <v>0.37034764644776802</v>
      </c>
      <c r="F30">
        <v>8.4548173698805004E-2</v>
      </c>
      <c r="G30">
        <v>1.5863708329979201E-2</v>
      </c>
      <c r="H30">
        <v>0.27353091397608398</v>
      </c>
      <c r="I30">
        <v>0.248311627821135</v>
      </c>
      <c r="J30">
        <v>7.7877203037510001E-2</v>
      </c>
      <c r="K30">
        <v>8.7730298864036105E-2</v>
      </c>
    </row>
    <row r="31" spans="1:11" x14ac:dyDescent="0.25">
      <c r="A31">
        <v>2048</v>
      </c>
      <c r="B31">
        <v>0.88829413595194395</v>
      </c>
      <c r="C31">
        <v>0.77653425913338303</v>
      </c>
      <c r="D31">
        <v>0.460202583106671</v>
      </c>
      <c r="E31">
        <v>0.38215585994561202</v>
      </c>
      <c r="F31">
        <v>8.7177353927752804E-2</v>
      </c>
      <c r="G31">
        <v>1.7512150120786801E-2</v>
      </c>
      <c r="H31">
        <v>0.30399855192012298</v>
      </c>
      <c r="I31">
        <v>0.26771640188244</v>
      </c>
      <c r="J31">
        <v>8.4385774493768995E-2</v>
      </c>
      <c r="K31">
        <v>9.4526269234664298E-2</v>
      </c>
    </row>
    <row r="32" spans="1:11" x14ac:dyDescent="0.25">
      <c r="A32">
        <v>2049</v>
      </c>
      <c r="B32">
        <v>0.91532988911136204</v>
      </c>
      <c r="C32">
        <v>0.82131007545036605</v>
      </c>
      <c r="D32">
        <v>0.47829064369269902</v>
      </c>
      <c r="E32">
        <v>0.39233733668100801</v>
      </c>
      <c r="F32">
        <v>8.9505654661939701E-2</v>
      </c>
      <c r="G32">
        <v>1.9355795795821199E-2</v>
      </c>
      <c r="H32">
        <v>0.33593359613259699</v>
      </c>
      <c r="I32">
        <v>0.28787531032723801</v>
      </c>
      <c r="J32">
        <v>9.1324024723563796E-2</v>
      </c>
      <c r="K32">
        <v>0.10162765509558901</v>
      </c>
    </row>
    <row r="33" spans="1:11" x14ac:dyDescent="0.25">
      <c r="A33">
        <v>2050</v>
      </c>
      <c r="B33">
        <v>0.93650901037872802</v>
      </c>
      <c r="C33">
        <v>0.859195521888097</v>
      </c>
      <c r="D33">
        <v>0.495492690733978</v>
      </c>
      <c r="E33">
        <v>0.40136923650846001</v>
      </c>
      <c r="F33">
        <v>9.1610341679790902E-2</v>
      </c>
      <c r="G33">
        <v>2.1184425556199302E-2</v>
      </c>
      <c r="H33">
        <v>0.36931818181818199</v>
      </c>
      <c r="I33">
        <v>0.30889709003941701</v>
      </c>
      <c r="J33">
        <v>9.8551875035733705E-2</v>
      </c>
      <c r="K33">
        <v>0.109015325066081</v>
      </c>
    </row>
    <row r="34" spans="1:11" x14ac:dyDescent="0.25">
      <c r="A34">
        <v>2051</v>
      </c>
      <c r="B34">
        <v>0.95289237118405101</v>
      </c>
      <c r="C34">
        <v>0.89064642684572504</v>
      </c>
      <c r="D34">
        <v>0.51172360157681995</v>
      </c>
      <c r="E34">
        <v>0.40919866303203201</v>
      </c>
      <c r="F34">
        <v>9.3405314286708604E-2</v>
      </c>
      <c r="G34">
        <v>2.3149825833955699E-2</v>
      </c>
      <c r="H34">
        <v>0.398979226031353</v>
      </c>
      <c r="I34">
        <v>0.33070261043163401</v>
      </c>
      <c r="J34">
        <v>0.10543490493353</v>
      </c>
      <c r="K34">
        <v>0.116665424589218</v>
      </c>
    </row>
    <row r="35" spans="1:11" x14ac:dyDescent="0.25">
      <c r="A35">
        <v>2052</v>
      </c>
      <c r="B35">
        <v>0.96544276150979902</v>
      </c>
      <c r="C35">
        <v>0.91634558834264601</v>
      </c>
      <c r="D35">
        <v>0.52689825356751896</v>
      </c>
      <c r="E35">
        <v>0.41622293193369297</v>
      </c>
      <c r="F35">
        <v>9.5046713822831405E-2</v>
      </c>
      <c r="G35">
        <v>2.5189538842279601E-2</v>
      </c>
      <c r="H35">
        <v>0.42859709262363799</v>
      </c>
      <c r="I35">
        <v>0.35355868320443201</v>
      </c>
      <c r="J35">
        <v>0.112497743374205</v>
      </c>
      <c r="K35">
        <v>0.12454950170474199</v>
      </c>
    </row>
    <row r="36" spans="1:11" x14ac:dyDescent="0.25">
      <c r="A36">
        <v>2053</v>
      </c>
      <c r="B36">
        <v>0.97498519421568597</v>
      </c>
      <c r="C36">
        <v>0.93707461998720498</v>
      </c>
      <c r="D36">
        <v>0.54093152405238698</v>
      </c>
      <c r="E36">
        <v>0.422339177474848</v>
      </c>
      <c r="F36">
        <v>9.6433214546990803E-2</v>
      </c>
      <c r="G36">
        <v>2.7298077308811501E-2</v>
      </c>
      <c r="H36">
        <v>0.45895179219948801</v>
      </c>
      <c r="I36">
        <v>0.377416393199144</v>
      </c>
      <c r="J36">
        <v>0.11997835291796401</v>
      </c>
      <c r="K36">
        <v>0.13263478960053299</v>
      </c>
    </row>
    <row r="37" spans="1:11" x14ac:dyDescent="0.25">
      <c r="A37">
        <v>2054</v>
      </c>
      <c r="B37">
        <v>0.98219935627485</v>
      </c>
      <c r="C37">
        <v>0.95362072057723302</v>
      </c>
      <c r="D37">
        <v>0.55373829037771805</v>
      </c>
      <c r="E37">
        <v>0.42796581337069001</v>
      </c>
      <c r="F37">
        <v>9.7749793309195004E-2</v>
      </c>
      <c r="G37">
        <v>2.9517860704509701E-2</v>
      </c>
      <c r="H37">
        <v>0.48938917543327598</v>
      </c>
      <c r="I37">
        <v>0.40242634623594697</v>
      </c>
      <c r="J37">
        <v>0.12780033902305901</v>
      </c>
      <c r="K37">
        <v>0.140884648187526</v>
      </c>
    </row>
    <row r="38" spans="1:11" x14ac:dyDescent="0.25">
      <c r="A38">
        <v>2055</v>
      </c>
      <c r="B38">
        <v>0.98762986101150196</v>
      </c>
      <c r="C38">
        <v>0.96671802405815999</v>
      </c>
      <c r="D38">
        <v>0.56523342988982295</v>
      </c>
      <c r="E38">
        <v>0.43293647223714399</v>
      </c>
      <c r="F38">
        <v>9.8883536879880898E-2</v>
      </c>
      <c r="G38">
        <v>3.1826656520673097E-2</v>
      </c>
      <c r="H38">
        <v>0.52082912085537902</v>
      </c>
      <c r="I38">
        <v>0.42860699588055201</v>
      </c>
      <c r="J38">
        <v>0.13581733190914799</v>
      </c>
      <c r="K38">
        <v>0.149259157616735</v>
      </c>
    </row>
    <row r="39" spans="1:11" x14ac:dyDescent="0.25">
      <c r="A39">
        <v>2056</v>
      </c>
      <c r="B39">
        <v>0.99170445391032003</v>
      </c>
      <c r="C39">
        <v>0.97701694951082396</v>
      </c>
      <c r="D39">
        <v>0.57533181993499904</v>
      </c>
      <c r="E39">
        <v>0.437637200978156</v>
      </c>
      <c r="F39">
        <v>9.9929639897191794E-2</v>
      </c>
      <c r="G39">
        <v>3.3947742696935103E-2</v>
      </c>
      <c r="H39">
        <v>0.54710099436056803</v>
      </c>
      <c r="I39">
        <v>0.45195556610739501</v>
      </c>
      <c r="J39">
        <v>0.14318527807069201</v>
      </c>
      <c r="K39">
        <v>0.15771584691372401</v>
      </c>
    </row>
    <row r="40" spans="1:11" x14ac:dyDescent="0.25">
      <c r="A40">
        <v>2057</v>
      </c>
      <c r="B40">
        <v>0.99475424204490703</v>
      </c>
      <c r="C40">
        <v>0.98507330582158603</v>
      </c>
      <c r="D40">
        <v>0.58394833785955402</v>
      </c>
      <c r="E40">
        <v>0.44186858557954001</v>
      </c>
      <c r="F40">
        <v>0.100942501519022</v>
      </c>
      <c r="G40">
        <v>3.6111417935663297E-2</v>
      </c>
      <c r="H40">
        <v>0.57291467605004498</v>
      </c>
      <c r="I40">
        <v>0.47602562510483498</v>
      </c>
      <c r="J40">
        <v>0.150780596800833</v>
      </c>
      <c r="K40">
        <v>0.166210531645958</v>
      </c>
    </row>
    <row r="41" spans="1:11" x14ac:dyDescent="0.25">
      <c r="A41">
        <v>2058</v>
      </c>
      <c r="B41">
        <v>0.99703281290021495</v>
      </c>
      <c r="C41">
        <v>0.991349754228803</v>
      </c>
      <c r="D41">
        <v>0.59099786100978702</v>
      </c>
      <c r="E41">
        <v>0.445834037903098</v>
      </c>
      <c r="F41">
        <v>0.10182605663689701</v>
      </c>
      <c r="G41">
        <v>3.8357544867323699E-2</v>
      </c>
      <c r="H41">
        <v>0.59934973348334797</v>
      </c>
      <c r="I41">
        <v>0.50070728404143805</v>
      </c>
      <c r="J41">
        <v>0.158613480509701</v>
      </c>
      <c r="K41">
        <v>0.17469822669799301</v>
      </c>
    </row>
    <row r="42" spans="1:11" x14ac:dyDescent="0.25">
      <c r="A42">
        <v>2059</v>
      </c>
      <c r="B42">
        <v>0.99873286845787002</v>
      </c>
      <c r="C42">
        <v>0.99622401272106997</v>
      </c>
      <c r="D42">
        <v>0.59639526673200405</v>
      </c>
      <c r="E42">
        <v>0.44975367965813901</v>
      </c>
      <c r="F42">
        <v>0.102748422610625</v>
      </c>
      <c r="G42">
        <v>4.07387492850428E-2</v>
      </c>
      <c r="H42">
        <v>0.62600520285584804</v>
      </c>
      <c r="I42">
        <v>0.52635852097761704</v>
      </c>
      <c r="J42">
        <v>0.166697585708039</v>
      </c>
      <c r="K42">
        <v>0.18313409465104899</v>
      </c>
    </row>
    <row r="43" spans="1:11" x14ac:dyDescent="0.25">
      <c r="A43">
        <v>2060</v>
      </c>
      <c r="B43">
        <v>1</v>
      </c>
      <c r="C43">
        <v>1</v>
      </c>
      <c r="D43">
        <v>0.60005543237250503</v>
      </c>
      <c r="E43">
        <v>0.45255937052294198</v>
      </c>
      <c r="F43">
        <v>0.10337112624780299</v>
      </c>
      <c r="G43">
        <v>4.3187773709526901E-2</v>
      </c>
      <c r="H43">
        <v>0.65296803652968005</v>
      </c>
      <c r="I43">
        <v>0.55287330377074195</v>
      </c>
      <c r="J43">
        <v>0.175051150981896</v>
      </c>
      <c r="K43">
        <v>0.191474387570779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P17"/>
  <sheetViews>
    <sheetView tabSelected="1" topLeftCell="X1" workbookViewId="0">
      <selection activeCell="B2" sqref="B2:AP17"/>
    </sheetView>
  </sheetViews>
  <sheetFormatPr defaultColWidth="9" defaultRowHeight="14.4" x14ac:dyDescent="0.25"/>
  <cols>
    <col min="1" max="1" width="44.88671875" customWidth="1"/>
    <col min="8" max="42" width="12.88671875"/>
  </cols>
  <sheetData>
    <row r="1" spans="1:42" x14ac:dyDescent="0.25">
      <c r="A1" s="1" t="s">
        <v>97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5">
      <c r="A2" t="s">
        <v>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s="3" customFormat="1" x14ac:dyDescent="0.25">
      <c r="A4" s="3" t="s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s="3" customFormat="1" x14ac:dyDescent="0.25">
      <c r="A5" s="3" t="s">
        <v>101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s="3" customFormat="1" x14ac:dyDescent="0.25">
      <c r="A6" s="3" t="s">
        <v>102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s="3" customFormat="1" x14ac:dyDescent="0.25">
      <c r="A7" s="3" t="s">
        <v>103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s="3" customFormat="1" x14ac:dyDescent="0.25">
      <c r="A8" s="3" t="s">
        <v>104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105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s="3" customFormat="1" x14ac:dyDescent="0.25">
      <c r="A10" s="3" t="s">
        <v>106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107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108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s="3" customFormat="1" x14ac:dyDescent="0.25">
      <c r="A14" s="3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</sheetData>
  <phoneticPr fontId="10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P26"/>
  <sheetViews>
    <sheetView workbookViewId="0">
      <selection activeCell="B2" sqref="B2:AP26"/>
    </sheetView>
  </sheetViews>
  <sheetFormatPr defaultColWidth="9" defaultRowHeight="14.4" x14ac:dyDescent="0.25"/>
  <cols>
    <col min="1" max="1" width="44.88671875" customWidth="1"/>
    <col min="2" max="2" width="10.6640625"/>
    <col min="3" max="4" width="11.77734375"/>
    <col min="5" max="10" width="12.88671875"/>
    <col min="11" max="11" width="11.77734375"/>
    <col min="12" max="27" width="12.88671875"/>
    <col min="28" max="28" width="11.77734375"/>
    <col min="29" max="42" width="12.88671875"/>
  </cols>
  <sheetData>
    <row r="1" spans="1:42" x14ac:dyDescent="0.25">
      <c r="A1" s="1" t="s">
        <v>97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5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122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</sheetData>
  <phoneticPr fontId="10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P26"/>
  <sheetViews>
    <sheetView workbookViewId="0">
      <selection activeCell="D19" sqref="D19"/>
    </sheetView>
  </sheetViews>
  <sheetFormatPr defaultColWidth="9" defaultRowHeight="14.4" x14ac:dyDescent="0.25"/>
  <cols>
    <col min="1" max="1" width="44.88671875" customWidth="1"/>
    <col min="2" max="4" width="11.77734375"/>
    <col min="5" max="42" width="12.88671875"/>
  </cols>
  <sheetData>
    <row r="1" spans="1:42" x14ac:dyDescent="0.25">
      <c r="A1" s="1" t="s">
        <v>97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 x14ac:dyDescent="0.25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 t="s">
        <v>122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t="s">
        <v>132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 t="s">
        <v>133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 t="s">
        <v>135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 t="s">
        <v>136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 t="s">
        <v>137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138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</sheetData>
  <phoneticPr fontId="10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逸群 何</cp:lastModifiedBy>
  <dcterms:created xsi:type="dcterms:W3CDTF">2014-08-19T22:24:00Z</dcterms:created>
  <dcterms:modified xsi:type="dcterms:W3CDTF">2024-11-13T06:00:16Z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50DF5152D7BD4F07891826BC17DA40AE_12</vt:lpwstr>
  </property>
  <property fmtid="{D5CDD505-2E9C-101B-9397-08002B2CF9AE}" pid="3" name="KSOProductBuildVer">
    <vt:lpwstr>2052-12.1.0.18276</vt:lpwstr>
  </property>
</Properties>
</file>