
<file path=[Content_Types].xml><?xml version="1.0" encoding="utf-8"?>
<Types xmlns="http://schemas.openxmlformats.org/package/2006/content-types">
  <Default Extension="png" ContentType="image/png"/>
  <Default Extension="jpeg" ContentType="image/jpeg"/>
  <Default Extension="JPG" ContentType="image/.jp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hart2.xml" ContentType="application/vnd.openxmlformats-officedocument.drawingml.chart+xml"/>
  <Override PartName="/xl/charts/colors1.xml" ContentType="application/vnd.ms-office.chartcolorstyle+xml"/>
  <Override PartName="/xl/charts/colors2.xml" ContentType="application/vnd.ms-office.chartcolorstyle+xml"/>
  <Override PartName="/xl/charts/style1.xml" ContentType="application/vnd.ms-office.chartstyle+xml"/>
  <Override PartName="/xl/charts/style2.xml" ContentType="application/vnd.ms-office.chartstyle+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Tables/pivotTable1.xml" ContentType="application/vnd.openxmlformats-officedocument.spreadsheetml.pivotTable+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950" windowHeight="12400" firstSheet="8" activeTab="9"/>
  </bookViews>
  <sheets>
    <sheet name="About" sheetId="5" r:id="rId1"/>
    <sheet name="Solar" sheetId="1" r:id="rId2"/>
    <sheet name="Wind" sheetId="2" r:id="rId3"/>
    <sheet name="Wind Yu et al." sheetId="9" r:id="rId4"/>
    <sheet name="Wind - Most Updated" sheetId="13" r:id="rId5"/>
    <sheet name="Table 1" sheetId="10" r:id="rId6"/>
    <sheet name="Hydro" sheetId="4" r:id="rId7"/>
    <sheet name="Biomass and MWS" sheetId="11" r:id="rId8"/>
    <sheet name="Geothermal" sheetId="12" r:id="rId9"/>
    <sheet name="MPCbS" sheetId="7" r:id="rId10"/>
  </sheets>
  <definedNames>
    <definedName name="_xlnm._FilterDatabase" localSheetId="3" hidden="1">'Wind Yu et al.'!$J$1:$P$21</definedName>
  </definedNames>
  <calcPr calcId="191029"/>
  <pivotCaches>
    <pivotCache cacheId="0" r:id="rId11"/>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<sst xmlns="http://schemas.openxmlformats.org/spreadsheetml/2006/main" count="635" uniqueCount="346">
  <si>
    <t>MPCbS Max Potential Capacity by Source</t>
  </si>
  <si>
    <t>Source:</t>
  </si>
  <si>
    <t>Hydropower</t>
  </si>
  <si>
    <t>Wind Power</t>
  </si>
  <si>
    <t>Chinese Government</t>
  </si>
  <si>
    <t>Special Column of Resources Science (2008-11)</t>
  </si>
  <si>
    <t>National Hydro Resource Reexamination Result</t>
  </si>
  <si>
    <t>专栏：风能资源开发与非并网风电产业发展研究</t>
  </si>
  <si>
    <t>Shanxi, Henan, Jiangxi, Hunan, Anhui, Hubei</t>
  </si>
  <si>
    <t>全国水力资源复查成果发布</t>
  </si>
  <si>
    <r>
      <rPr>
        <u/>
        <sz val="10"/>
        <color theme="10"/>
        <rFont val="微软雅黑"/>
        <charset val="134"/>
      </rPr>
      <t>中部崛起中的风能资源开发与非并网风电产业发展重点研</t>
    </r>
    <r>
      <rPr>
        <u/>
        <sz val="10"/>
        <color theme="10"/>
        <rFont val="宋体"/>
        <charset val="134"/>
      </rPr>
      <t>究</t>
    </r>
  </si>
  <si>
    <t>Hebei, Liaoning, Shandong</t>
  </si>
  <si>
    <t>China Society for Hydropower Engineering</t>
  </si>
  <si>
    <t>环渤海地区风能资源开发与大规模非并网风电产业基地建设</t>
  </si>
  <si>
    <t>Overview of China Hydropower</t>
  </si>
  <si>
    <t>Hongkong, Macau, Guangdong</t>
  </si>
  <si>
    <r>
      <rPr>
        <u/>
        <sz val="10"/>
        <color theme="10"/>
        <rFont val="微软雅黑"/>
        <charset val="134"/>
      </rPr>
      <t>珠江三角洲地区大规模并网与非并网风电产业基地建设</t>
    </r>
    <r>
      <rPr>
        <u/>
        <sz val="10"/>
        <color theme="10"/>
        <rFont val="Arial"/>
        <charset val="134"/>
      </rPr>
      <t xml:space="preserve"> </t>
    </r>
  </si>
  <si>
    <t>中国水能资源概况</t>
  </si>
  <si>
    <t>Shaanxi, Gansu, Ningxia, Qignhai, Xinjiang</t>
  </si>
  <si>
    <t>西北地区风能资源开发与大规模并网及非并网风电产业基地建设</t>
  </si>
  <si>
    <t>Solar Power</t>
  </si>
  <si>
    <t>Shanghai, Jiangsu, Zhejiang</t>
  </si>
  <si>
    <t>Analysis of National Solar Resource and Exploitation</t>
  </si>
  <si>
    <t>长江三角洲地区风能资源开发与大规模非并网风电产业基地建设</t>
  </si>
  <si>
    <t>Shiwei Yu et al.</t>
  </si>
  <si>
    <t>全国太阳能资源及开发量分析</t>
  </si>
  <si>
    <t>China's Provincial Wind Power Potential Assessment and Its Potential Contriburions to the dual carbon targets</t>
  </si>
  <si>
    <t>Biomass and MSW</t>
  </si>
  <si>
    <t>https://doi.org/10.1007/s11356-022-23021-9</t>
  </si>
  <si>
    <t>《上海市碳达峰实施方案》</t>
  </si>
  <si>
    <t>Shanghai Carbon Peak Implementation Plan</t>
  </si>
  <si>
    <t>Geothermal Generation</t>
  </si>
  <si>
    <t>https://www.ndrc.gov.cn/fggz/hjyzy/tdftzh/202208/t20220808_1332758.html</t>
  </si>
  <si>
    <t>International Renewable Energy Agency</t>
  </si>
  <si>
    <t>Global geothermal market and technology assesment (azureedge.net)</t>
  </si>
  <si>
    <t>China Energy New</t>
  </si>
  <si>
    <t>地热发电亟待政策扶一把 (people.com.cn)</t>
  </si>
  <si>
    <t>Notes:</t>
  </si>
  <si>
    <r>
      <rPr>
        <sz val="10"/>
        <rFont val="Arial"/>
        <charset val="134"/>
      </rPr>
      <t>Data are gathered from different sources. Normally the technical potential (</t>
    </r>
    <r>
      <rPr>
        <sz val="10"/>
        <rFont val="等线"/>
        <charset val="134"/>
      </rPr>
      <t>技术可开发量）</t>
    </r>
    <r>
      <rPr>
        <sz val="10"/>
        <rFont val="Arial"/>
        <charset val="134"/>
      </rPr>
      <t>is used here. Estimation of Wind Data varies greatly by source and by year.</t>
    </r>
  </si>
  <si>
    <t>For regions, the announced near term policy targets have already exceeded the technical potential's estimated and necessary adjustment has been made.</t>
  </si>
  <si>
    <r>
      <rPr>
        <sz val="10"/>
        <rFont val="Microsoft YaHei"/>
        <charset val="134"/>
      </rPr>
      <t>区域</t>
    </r>
  </si>
  <si>
    <r>
      <rPr>
        <sz val="10"/>
        <rFont val="Microsoft YaHei"/>
        <charset val="134"/>
      </rPr>
      <t>省（区、市）</t>
    </r>
  </si>
  <si>
    <t>Provinces</t>
  </si>
  <si>
    <r>
      <rPr>
        <sz val="10"/>
        <rFont val="Microsoft YaHei"/>
        <charset val="134"/>
      </rPr>
      <t>“</t>
    </r>
    <r>
      <rPr>
        <sz val="10"/>
        <rFont val="Microsoft YaHei"/>
        <charset val="134"/>
      </rPr>
      <t>十四五</t>
    </r>
    <r>
      <rPr>
        <sz val="10"/>
        <rFont val="宋体"/>
        <charset val="134"/>
      </rPr>
      <t>”</t>
    </r>
    <r>
      <rPr>
        <sz val="10"/>
        <rFont val="Microsoft YaHei"/>
        <charset val="134"/>
      </rPr>
      <t>开发规模</t>
    </r>
    <r>
      <rPr>
        <sz val="10"/>
        <rFont val="Arial"/>
        <charset val="134"/>
      </rPr>
      <t>(MW)</t>
    </r>
  </si>
  <si>
    <r>
      <rPr>
        <sz val="10"/>
        <rFont val="Microsoft YaHei"/>
        <charset val="134"/>
      </rPr>
      <t>占比</t>
    </r>
  </si>
  <si>
    <t>远景开发规模(MW)</t>
  </si>
  <si>
    <r>
      <rPr>
        <sz val="10"/>
        <rFont val="宋体"/>
        <charset val="134"/>
      </rPr>
      <t>技术可开发量</t>
    </r>
    <r>
      <rPr>
        <sz val="10"/>
        <rFont val="Arial"/>
        <charset val="134"/>
      </rPr>
      <t>(MW)</t>
    </r>
  </si>
  <si>
    <r>
      <rPr>
        <sz val="10"/>
        <rFont val="Microsoft YaHei"/>
        <charset val="134"/>
      </rPr>
      <t>全国</t>
    </r>
  </si>
  <si>
    <r>
      <rPr>
        <sz val="10"/>
        <rFont val="Microsoft YaHei"/>
        <charset val="134"/>
      </rPr>
      <t>东北区域</t>
    </r>
  </si>
  <si>
    <r>
      <rPr>
        <sz val="10"/>
        <rFont val="Microsoft YaHei"/>
        <charset val="134"/>
      </rPr>
      <t>吉林</t>
    </r>
  </si>
  <si>
    <t>Jilin</t>
  </si>
  <si>
    <r>
      <rPr>
        <sz val="10"/>
        <rFont val="Microsoft YaHei"/>
        <charset val="134"/>
      </rPr>
      <t>黑龙江</t>
    </r>
  </si>
  <si>
    <t>Heilongjiang</t>
  </si>
  <si>
    <r>
      <rPr>
        <sz val="10"/>
        <rFont val="Microsoft YaHei"/>
        <charset val="134"/>
      </rPr>
      <t>辽宁</t>
    </r>
  </si>
  <si>
    <t>Liaoning</t>
  </si>
  <si>
    <r>
      <rPr>
        <sz val="10"/>
        <rFont val="Microsoft YaHei"/>
        <charset val="134"/>
      </rPr>
      <t>小计</t>
    </r>
  </si>
  <si>
    <r>
      <rPr>
        <sz val="10"/>
        <rFont val="Microsoft YaHei"/>
        <charset val="134"/>
      </rPr>
      <t>华东区域</t>
    </r>
  </si>
  <si>
    <r>
      <rPr>
        <sz val="10"/>
        <rFont val="Microsoft YaHei"/>
        <charset val="134"/>
      </rPr>
      <t>上海</t>
    </r>
  </si>
  <si>
    <t>Shanghai</t>
  </si>
  <si>
    <r>
      <rPr>
        <sz val="10"/>
        <rFont val="Microsoft YaHei"/>
        <charset val="134"/>
      </rPr>
      <t>福建</t>
    </r>
  </si>
  <si>
    <t>Fujian</t>
  </si>
  <si>
    <r>
      <rPr>
        <sz val="10"/>
        <rFont val="Microsoft YaHei"/>
        <charset val="134"/>
      </rPr>
      <t>江苏</t>
    </r>
  </si>
  <si>
    <t>Jiangsu</t>
  </si>
  <si>
    <r>
      <rPr>
        <sz val="10"/>
        <rFont val="Microsoft YaHei"/>
        <charset val="134"/>
      </rPr>
      <t>浙江</t>
    </r>
  </si>
  <si>
    <t>Zhejiang</t>
  </si>
  <si>
    <r>
      <rPr>
        <i/>
        <sz val="10"/>
        <rFont val="Microsoft YaHei"/>
        <charset val="134"/>
      </rPr>
      <t>安徽</t>
    </r>
  </si>
  <si>
    <t>Anhui</t>
  </si>
  <si>
    <r>
      <rPr>
        <sz val="10"/>
        <rFont val="Microsoft YaHei"/>
        <charset val="134"/>
      </rPr>
      <t>华中区域</t>
    </r>
  </si>
  <si>
    <r>
      <rPr>
        <sz val="10"/>
        <rFont val="Microsoft YaHei"/>
        <charset val="134"/>
      </rPr>
      <t>江西</t>
    </r>
  </si>
  <si>
    <t>Jiangxi</t>
  </si>
  <si>
    <r>
      <rPr>
        <sz val="10"/>
        <rFont val="Microsoft YaHei"/>
        <charset val="134"/>
      </rPr>
      <t>河南</t>
    </r>
  </si>
  <si>
    <t>Henan</t>
  </si>
  <si>
    <r>
      <rPr>
        <sz val="10"/>
        <rFont val="Microsoft YaHei"/>
        <charset val="134"/>
      </rPr>
      <t>湖北</t>
    </r>
  </si>
  <si>
    <t>Hubei</t>
  </si>
  <si>
    <r>
      <rPr>
        <sz val="10"/>
        <rFont val="Microsoft YaHei"/>
        <charset val="134"/>
      </rPr>
      <t>湖南</t>
    </r>
  </si>
  <si>
    <t>Hunan</t>
  </si>
  <si>
    <r>
      <rPr>
        <sz val="10"/>
        <rFont val="Microsoft YaHei"/>
        <charset val="134"/>
      </rPr>
      <t>西北区域</t>
    </r>
  </si>
  <si>
    <r>
      <rPr>
        <sz val="10"/>
        <rFont val="Microsoft YaHei"/>
        <charset val="134"/>
      </rPr>
      <t>青海</t>
    </r>
  </si>
  <si>
    <t>Qinghai</t>
  </si>
  <si>
    <r>
      <rPr>
        <sz val="10"/>
        <rFont val="Microsoft YaHei"/>
        <charset val="134"/>
      </rPr>
      <t>宁夏</t>
    </r>
  </si>
  <si>
    <t>Ningxia</t>
  </si>
  <si>
    <t>省（区、市）</t>
  </si>
  <si>
    <t>求和项:技术可开发量(MW)</t>
  </si>
  <si>
    <r>
      <rPr>
        <sz val="10"/>
        <rFont val="Microsoft YaHei"/>
        <charset val="134"/>
      </rPr>
      <t>陕西</t>
    </r>
  </si>
  <si>
    <t>Shaanxi</t>
  </si>
  <si>
    <t>安徽</t>
  </si>
  <si>
    <r>
      <rPr>
        <sz val="10"/>
        <rFont val="Microsoft YaHei"/>
        <charset val="134"/>
      </rPr>
      <t>甘肃</t>
    </r>
  </si>
  <si>
    <t>Gansu</t>
  </si>
  <si>
    <t>北京</t>
  </si>
  <si>
    <r>
      <rPr>
        <sz val="10"/>
        <rFont val="Microsoft YaHei"/>
        <charset val="134"/>
      </rPr>
      <t>新疆</t>
    </r>
  </si>
  <si>
    <t>Xinjiang</t>
  </si>
  <si>
    <t>福建</t>
  </si>
  <si>
    <t>甘肃</t>
  </si>
  <si>
    <r>
      <rPr>
        <sz val="10"/>
        <rFont val="Microsoft YaHei"/>
        <charset val="134"/>
      </rPr>
      <t>西南区域</t>
    </r>
  </si>
  <si>
    <r>
      <rPr>
        <sz val="10"/>
        <rFont val="Microsoft YaHei"/>
        <charset val="134"/>
      </rPr>
      <t>重庆</t>
    </r>
  </si>
  <si>
    <t>Chongqing</t>
  </si>
  <si>
    <t>广东</t>
  </si>
  <si>
    <r>
      <rPr>
        <sz val="10"/>
        <rFont val="Microsoft YaHei"/>
        <charset val="134"/>
      </rPr>
      <t>四川</t>
    </r>
  </si>
  <si>
    <t>Sichuan</t>
  </si>
  <si>
    <t>广西</t>
  </si>
  <si>
    <r>
      <rPr>
        <sz val="10"/>
        <rFont val="Microsoft YaHei"/>
        <charset val="134"/>
      </rPr>
      <t>西藏</t>
    </r>
  </si>
  <si>
    <t>Xizang</t>
  </si>
  <si>
    <t>贵州</t>
  </si>
  <si>
    <r>
      <rPr>
        <sz val="10"/>
        <rFont val="Microsoft YaHei"/>
        <charset val="134"/>
      </rPr>
      <t>贵州</t>
    </r>
  </si>
  <si>
    <t>Guizhou</t>
  </si>
  <si>
    <t>海南</t>
  </si>
  <si>
    <r>
      <rPr>
        <sz val="10"/>
        <rFont val="Microsoft YaHei"/>
        <charset val="134"/>
      </rPr>
      <t>云南</t>
    </r>
  </si>
  <si>
    <t>Yunnan</t>
  </si>
  <si>
    <t>河北</t>
  </si>
  <si>
    <t>河南</t>
  </si>
  <si>
    <r>
      <rPr>
        <sz val="10"/>
        <rFont val="Microsoft YaHei"/>
        <charset val="134"/>
      </rPr>
      <t>华北区域</t>
    </r>
  </si>
  <si>
    <r>
      <rPr>
        <sz val="10"/>
        <rFont val="Microsoft YaHei"/>
        <charset val="134"/>
      </rPr>
      <t>北京</t>
    </r>
  </si>
  <si>
    <t>Beijing</t>
  </si>
  <si>
    <t>黑龙江</t>
  </si>
  <si>
    <r>
      <rPr>
        <sz val="10"/>
        <rFont val="Microsoft YaHei"/>
        <charset val="134"/>
      </rPr>
      <t>天津</t>
    </r>
  </si>
  <si>
    <t>Tianjin</t>
  </si>
  <si>
    <t>湖北</t>
  </si>
  <si>
    <r>
      <rPr>
        <sz val="10"/>
        <rFont val="Microsoft YaHei"/>
        <charset val="134"/>
      </rPr>
      <t>河北</t>
    </r>
  </si>
  <si>
    <t>Hebei</t>
  </si>
  <si>
    <t>湖南</t>
  </si>
  <si>
    <r>
      <rPr>
        <sz val="10"/>
        <rFont val="Microsoft YaHei"/>
        <charset val="134"/>
      </rPr>
      <t>山东</t>
    </r>
  </si>
  <si>
    <t>Shandong</t>
  </si>
  <si>
    <t>吉林</t>
  </si>
  <si>
    <t>蒙西</t>
  </si>
  <si>
    <t>Inner Mongolia (W)</t>
  </si>
  <si>
    <t>江苏</t>
  </si>
  <si>
    <t>蒙东</t>
  </si>
  <si>
    <t>Inner Mongolia (E)</t>
  </si>
  <si>
    <t>江西</t>
  </si>
  <si>
    <r>
      <rPr>
        <sz val="10"/>
        <rFont val="Microsoft YaHei"/>
        <charset val="134"/>
      </rPr>
      <t>山西</t>
    </r>
  </si>
  <si>
    <t>Shanxi</t>
  </si>
  <si>
    <t>辽宁</t>
  </si>
  <si>
    <r>
      <rPr>
        <sz val="10"/>
        <rFont val="Microsoft YaHei"/>
        <charset val="134"/>
      </rPr>
      <t>华南区域</t>
    </r>
  </si>
  <si>
    <r>
      <rPr>
        <sz val="10"/>
        <rFont val="Microsoft YaHei"/>
        <charset val="134"/>
      </rPr>
      <t>广东</t>
    </r>
  </si>
  <si>
    <t>Guangdong</t>
  </si>
  <si>
    <r>
      <rPr>
        <sz val="10"/>
        <rFont val="Microsoft YaHei"/>
        <charset val="134"/>
      </rPr>
      <t>海南</t>
    </r>
  </si>
  <si>
    <t>Hainan</t>
  </si>
  <si>
    <t>宁夏</t>
  </si>
  <si>
    <r>
      <rPr>
        <sz val="10"/>
        <rFont val="Microsoft YaHei"/>
        <charset val="134"/>
      </rPr>
      <t>广西</t>
    </r>
  </si>
  <si>
    <t>Guangxi</t>
  </si>
  <si>
    <t>青海</t>
  </si>
  <si>
    <t>山东</t>
  </si>
  <si>
    <t>山西</t>
  </si>
  <si>
    <t>陕西</t>
  </si>
  <si>
    <t>上海</t>
  </si>
  <si>
    <t>四川</t>
  </si>
  <si>
    <t>天津</t>
  </si>
  <si>
    <t>Solar Thermal</t>
  </si>
  <si>
    <t>西藏</t>
  </si>
  <si>
    <t>新疆</t>
  </si>
  <si>
    <t>云南</t>
  </si>
  <si>
    <t>浙江</t>
  </si>
  <si>
    <t>重庆</t>
  </si>
  <si>
    <t>总计</t>
  </si>
  <si>
    <t>kW</t>
  </si>
  <si>
    <t>=</t>
  </si>
  <si>
    <t>MW</t>
  </si>
  <si>
    <r>
      <rPr>
        <sz val="10"/>
        <rFont val="Arial"/>
        <charset val="134"/>
      </rPr>
      <t>(2025</t>
    </r>
    <r>
      <rPr>
        <sz val="10"/>
        <rFont val="宋体"/>
        <charset val="134"/>
      </rPr>
      <t>年完成）</t>
    </r>
  </si>
  <si>
    <r>
      <rPr>
        <sz val="10"/>
        <rFont val="宋体"/>
        <charset val="134"/>
      </rPr>
      <t>以</t>
    </r>
    <r>
      <rPr>
        <sz val="10"/>
        <rFont val="Arial"/>
        <charset val="134"/>
      </rPr>
      <t>5</t>
    </r>
    <r>
      <rPr>
        <sz val="10"/>
        <rFont val="宋体"/>
        <charset val="134"/>
      </rPr>
      <t>年为一个interval，到</t>
    </r>
    <r>
      <rPr>
        <sz val="10"/>
        <rFont val="Arial"/>
        <charset val="134"/>
      </rPr>
      <t>2060</t>
    </r>
    <r>
      <rPr>
        <sz val="10"/>
        <rFont val="宋体"/>
        <charset val="134"/>
      </rPr>
      <t>年一共</t>
    </r>
    <r>
      <rPr>
        <sz val="10"/>
        <rFont val="Arial"/>
        <charset val="134"/>
      </rPr>
      <t>7</t>
    </r>
    <r>
      <rPr>
        <sz val="10"/>
        <rFont val="宋体"/>
        <charset val="134"/>
      </rPr>
      <t>个interval，每个为</t>
    </r>
    <r>
      <rPr>
        <sz val="10"/>
        <rFont val="Arial"/>
        <charset val="134"/>
      </rPr>
      <t>4800MW</t>
    </r>
    <r>
      <rPr>
        <sz val="10"/>
        <rFont val="宋体"/>
        <charset val="134"/>
      </rPr>
      <t>的装机量，总装机量则为</t>
    </r>
  </si>
  <si>
    <t>Region</t>
  </si>
  <si>
    <t>Province</t>
  </si>
  <si>
    <t>Resource (MW)</t>
  </si>
  <si>
    <t>Technical Potential (MW)</t>
  </si>
  <si>
    <t>Total</t>
  </si>
  <si>
    <t>Onshore</t>
  </si>
  <si>
    <t>Offshore</t>
  </si>
  <si>
    <t>中部省份</t>
  </si>
  <si>
    <t>环渤海</t>
  </si>
  <si>
    <t>香港</t>
  </si>
  <si>
    <t>Hong Kong</t>
  </si>
  <si>
    <t>澳门</t>
  </si>
  <si>
    <t>Macau</t>
  </si>
  <si>
    <t>珠江三角洲</t>
  </si>
  <si>
    <t>西北地区</t>
  </si>
  <si>
    <t>长江三角洲</t>
  </si>
  <si>
    <t>全国</t>
  </si>
  <si>
    <t>National</t>
  </si>
  <si>
    <t>Max Onshore</t>
  </si>
  <si>
    <t>Max Offshore</t>
  </si>
  <si>
    <t>Min Onshore</t>
  </si>
  <si>
    <t>Min Offshore</t>
  </si>
  <si>
    <t>Max Wind Cap</t>
  </si>
  <si>
    <t>Min Wind Cap</t>
  </si>
  <si>
    <t>Inner Mongolia</t>
  </si>
  <si>
    <t>上海陆上风能技术可开发量（MW）</t>
  </si>
  <si>
    <t>上海海上风电技术可开发量（MW）</t>
  </si>
  <si>
    <t>中国碳中和目标下的风光技术展望</t>
  </si>
  <si>
    <t>Technology Outlook on Wind and Solar Power toward China’s Carbon Neutrality Goal</t>
  </si>
  <si>
    <r>
      <rPr>
        <sz val="10"/>
        <rFont val="Arial"/>
        <charset val="134"/>
      </rPr>
      <t xml:space="preserve">(by </t>
    </r>
    <r>
      <rPr>
        <sz val="10"/>
        <rFont val="SimSun"/>
        <charset val="134"/>
      </rPr>
      <t>清华碳中和研究院</t>
    </r>
    <r>
      <rPr>
        <sz val="10"/>
        <rFont val="Arial"/>
        <charset val="134"/>
      </rPr>
      <t>)</t>
    </r>
  </si>
  <si>
    <r>
      <rPr>
        <b/>
        <sz val="8.5"/>
        <rFont val="Calibri"/>
        <charset val="134"/>
      </rPr>
      <t xml:space="preserve">Table 9   </t>
    </r>
    <r>
      <rPr>
        <sz val="8.5"/>
        <rFont val="Garamond"/>
        <charset val="134"/>
      </rPr>
      <t>New potential contributions and costs by the province in 2030(economic untapped)</t>
    </r>
  </si>
  <si>
    <r>
      <rPr>
        <b/>
        <sz val="8.5"/>
        <rFont val="Calibri"/>
        <charset val="134"/>
      </rPr>
      <t xml:space="preserve">Table 10   </t>
    </r>
    <r>
      <rPr>
        <sz val="8.5"/>
        <rFont val="Garamond"/>
        <charset val="134"/>
      </rPr>
      <t>New potential contributions and costs by the province in 2060 (economic untapped)</t>
    </r>
  </si>
  <si>
    <r>
      <rPr>
        <b/>
        <sz val="8.5"/>
        <rFont val="Calibri"/>
        <charset val="134"/>
      </rPr>
      <t xml:space="preserve">Table 11   </t>
    </r>
    <r>
      <rPr>
        <sz val="8.5"/>
        <rFont val="Garamond"/>
        <charset val="134"/>
      </rPr>
      <t>New potential contributions and costs by the province in 2030(technical untapped)</t>
    </r>
  </si>
  <si>
    <r>
      <rPr>
        <b/>
        <sz val="8.5"/>
        <rFont val="Calibri"/>
        <charset val="134"/>
      </rPr>
      <t xml:space="preserve">Table 12   </t>
    </r>
    <r>
      <rPr>
        <sz val="8.5"/>
        <rFont val="Garamond"/>
        <charset val="134"/>
      </rPr>
      <t>New potential contributions and costs by the province in 2060(technical untapped)</t>
    </r>
  </si>
  <si>
    <r>
      <rPr>
        <sz val="8.5"/>
        <rFont val="Garamond"/>
        <charset val="134"/>
      </rPr>
      <t>Province</t>
    </r>
  </si>
  <si>
    <r>
      <rPr>
        <sz val="8.5"/>
        <rFont val="Garamond"/>
        <charset val="134"/>
      </rPr>
      <t>Onshore capacity (min)</t>
    </r>
  </si>
  <si>
    <r>
      <rPr>
        <sz val="8.5"/>
        <rFont val="Garamond"/>
        <charset val="134"/>
      </rPr>
      <t>Onshore investment (min)</t>
    </r>
  </si>
  <si>
    <r>
      <rPr>
        <sz val="8.5"/>
        <rFont val="Garamond"/>
        <charset val="134"/>
      </rPr>
      <t>Offshore capacity (min)</t>
    </r>
  </si>
  <si>
    <r>
      <rPr>
        <sz val="8.5"/>
        <rFont val="Garamond"/>
        <charset val="134"/>
      </rPr>
      <t>Offshore investment (min)</t>
    </r>
  </si>
  <si>
    <r>
      <rPr>
        <sz val="8.5"/>
        <rFont val="Garamond"/>
        <charset val="134"/>
      </rPr>
      <t>Onshore capacity (max)</t>
    </r>
  </si>
  <si>
    <r>
      <rPr>
        <sz val="8.5"/>
        <rFont val="Garamond"/>
        <charset val="134"/>
      </rPr>
      <t>Onshore investment (max)</t>
    </r>
  </si>
  <si>
    <r>
      <rPr>
        <sz val="8.5"/>
        <rFont val="Garamond"/>
        <charset val="134"/>
      </rPr>
      <t>Offshore capacity (max)</t>
    </r>
  </si>
  <si>
    <r>
      <rPr>
        <sz val="8.5"/>
        <rFont val="Garamond"/>
        <charset val="134"/>
      </rPr>
      <t>Offshore investment (max)</t>
    </r>
  </si>
  <si>
    <r>
      <rPr>
        <sz val="8.5"/>
        <rFont val="Garamond"/>
        <charset val="134"/>
      </rPr>
      <t>Offshore Investment (max)</t>
    </r>
  </si>
  <si>
    <r>
      <rPr>
        <sz val="8.5"/>
        <rFont val="Garamond"/>
        <charset val="134"/>
      </rPr>
      <t>Beijing</t>
    </r>
  </si>
  <si>
    <r>
      <rPr>
        <sz val="8.5"/>
        <rFont val="Garamond"/>
        <charset val="134"/>
      </rPr>
      <t>Tianjin</t>
    </r>
  </si>
  <si>
    <r>
      <rPr>
        <sz val="8.5"/>
        <rFont val="Garamond"/>
        <charset val="134"/>
      </rPr>
      <t>Hebei</t>
    </r>
  </si>
  <si>
    <r>
      <rPr>
        <sz val="8.5"/>
        <rFont val="Garamond"/>
        <charset val="134"/>
      </rPr>
      <t>Shanxi</t>
    </r>
  </si>
  <si>
    <r>
      <rPr>
        <sz val="8.5"/>
        <rFont val="Garamond"/>
        <charset val="134"/>
      </rPr>
      <t>Inner Mongolia</t>
    </r>
  </si>
  <si>
    <r>
      <rPr>
        <sz val="8.5"/>
        <rFont val="Garamond"/>
        <charset val="134"/>
      </rPr>
      <t>Liaoning</t>
    </r>
  </si>
  <si>
    <r>
      <rPr>
        <sz val="8.5"/>
        <rFont val="Garamond"/>
        <charset val="134"/>
      </rPr>
      <t>Jilin</t>
    </r>
  </si>
  <si>
    <r>
      <rPr>
        <sz val="8.5"/>
        <rFont val="Garamond"/>
        <charset val="134"/>
      </rPr>
      <t>Heilongjiang</t>
    </r>
  </si>
  <si>
    <r>
      <rPr>
        <sz val="8.5"/>
        <rFont val="Garamond"/>
        <charset val="134"/>
      </rPr>
      <t>Shanghai</t>
    </r>
  </si>
  <si>
    <r>
      <rPr>
        <sz val="8.5"/>
        <rFont val="Garamond"/>
        <charset val="134"/>
      </rPr>
      <t>Jiangsu</t>
    </r>
  </si>
  <si>
    <r>
      <rPr>
        <sz val="8.5"/>
        <rFont val="Garamond"/>
        <charset val="134"/>
      </rPr>
      <t>Zhejiang</t>
    </r>
  </si>
  <si>
    <r>
      <rPr>
        <sz val="8.5"/>
        <rFont val="Garamond"/>
        <charset val="134"/>
      </rPr>
      <t>Anhui</t>
    </r>
  </si>
  <si>
    <r>
      <rPr>
        <sz val="8.5"/>
        <rFont val="Garamond"/>
        <charset val="134"/>
      </rPr>
      <t>Fujian</t>
    </r>
  </si>
  <si>
    <r>
      <rPr>
        <sz val="8.5"/>
        <rFont val="Garamond"/>
        <charset val="134"/>
      </rPr>
      <t>Jiangxi</t>
    </r>
  </si>
  <si>
    <r>
      <rPr>
        <sz val="8.5"/>
        <rFont val="Garamond"/>
        <charset val="134"/>
      </rPr>
      <t>Shandong</t>
    </r>
  </si>
  <si>
    <r>
      <rPr>
        <sz val="8.5"/>
        <rFont val="Garamond"/>
        <charset val="134"/>
      </rPr>
      <t>Henan</t>
    </r>
  </si>
  <si>
    <r>
      <rPr>
        <sz val="8.5"/>
        <rFont val="Garamond"/>
        <charset val="134"/>
      </rPr>
      <t>Hubei</t>
    </r>
  </si>
  <si>
    <r>
      <rPr>
        <sz val="8.5"/>
        <rFont val="Garamond"/>
        <charset val="134"/>
      </rPr>
      <t>Hunan</t>
    </r>
  </si>
  <si>
    <r>
      <rPr>
        <sz val="8.5"/>
        <rFont val="Garamond"/>
        <charset val="134"/>
      </rPr>
      <t>Guangdong</t>
    </r>
  </si>
  <si>
    <r>
      <rPr>
        <sz val="8.5"/>
        <rFont val="Garamond"/>
        <charset val="134"/>
      </rPr>
      <t>Guangxi</t>
    </r>
  </si>
  <si>
    <r>
      <rPr>
        <sz val="8.5"/>
        <rFont val="Garamond"/>
        <charset val="134"/>
      </rPr>
      <t>Hainan</t>
    </r>
  </si>
  <si>
    <r>
      <rPr>
        <sz val="8.5"/>
        <rFont val="Garamond"/>
        <charset val="134"/>
      </rPr>
      <t>Chongqing</t>
    </r>
  </si>
  <si>
    <r>
      <rPr>
        <sz val="8.5"/>
        <rFont val="Garamond"/>
        <charset val="134"/>
      </rPr>
      <t>Sichuan</t>
    </r>
  </si>
  <si>
    <r>
      <rPr>
        <sz val="8.5"/>
        <rFont val="Garamond"/>
        <charset val="134"/>
      </rPr>
      <t>Guizhou</t>
    </r>
  </si>
  <si>
    <r>
      <rPr>
        <sz val="8.5"/>
        <rFont val="Garamond"/>
        <charset val="134"/>
      </rPr>
      <t>Yunnan</t>
    </r>
  </si>
  <si>
    <r>
      <rPr>
        <sz val="8.5"/>
        <rFont val="Garamond"/>
        <charset val="134"/>
      </rPr>
      <t>Tibet</t>
    </r>
  </si>
  <si>
    <r>
      <rPr>
        <sz val="8.5"/>
        <rFont val="Garamond"/>
        <charset val="134"/>
      </rPr>
      <t>Shaanxi</t>
    </r>
  </si>
  <si>
    <r>
      <rPr>
        <sz val="8.5"/>
        <rFont val="Garamond"/>
        <charset val="134"/>
      </rPr>
      <t>Gansu</t>
    </r>
  </si>
  <si>
    <r>
      <rPr>
        <sz val="8.5"/>
        <rFont val="Garamond"/>
        <charset val="134"/>
      </rPr>
      <t>Qinghai</t>
    </r>
  </si>
  <si>
    <r>
      <rPr>
        <sz val="8.5"/>
        <rFont val="Garamond"/>
        <charset val="134"/>
      </rPr>
      <t>Ningxia</t>
    </r>
  </si>
  <si>
    <r>
      <rPr>
        <sz val="8.5"/>
        <rFont val="Garamond"/>
        <charset val="134"/>
      </rPr>
      <t>Xinjiang</t>
    </r>
  </si>
  <si>
    <r>
      <rPr>
        <sz val="8.5"/>
        <rFont val="Garamond"/>
        <charset val="134"/>
      </rPr>
      <t>Total</t>
    </r>
  </si>
  <si>
    <r>
      <rPr>
        <sz val="8.5"/>
        <rFont val="Garamond"/>
        <charset val="134"/>
      </rPr>
      <t>Capacity (GW), cost (10</t>
    </r>
    <r>
      <rPr>
        <vertAlign val="superscript"/>
        <sz val="6"/>
        <rFont val="Garamond"/>
        <charset val="134"/>
      </rPr>
      <t xml:space="preserve">8 </t>
    </r>
    <r>
      <rPr>
        <sz val="8.5"/>
        <rFont val="Garamond"/>
        <charset val="134"/>
      </rPr>
      <t>CNY)</t>
    </r>
  </si>
  <si>
    <t>省市区</t>
  </si>
  <si>
    <t>理论蕴藏量</t>
  </si>
  <si>
    <t>技术可开发量</t>
  </si>
  <si>
    <r>
      <rPr>
        <sz val="10"/>
        <rFont val="宋体"/>
        <charset val="134"/>
      </rPr>
      <t>经济可开发量</t>
    </r>
  </si>
  <si>
    <r>
      <rPr>
        <sz val="10"/>
        <rFont val="宋体"/>
        <charset val="134"/>
      </rPr>
      <t>年电量（亿</t>
    </r>
    <r>
      <rPr>
        <sz val="10"/>
        <rFont val="Arial"/>
        <charset val="134"/>
      </rPr>
      <t>kWh)</t>
    </r>
  </si>
  <si>
    <r>
      <rPr>
        <sz val="10"/>
        <rFont val="宋体"/>
        <charset val="134"/>
      </rPr>
      <t>平均功率（</t>
    </r>
    <r>
      <rPr>
        <sz val="10"/>
        <rFont val="Arial"/>
        <charset val="134"/>
      </rPr>
      <t>MW)</t>
    </r>
  </si>
  <si>
    <t>电站数（座）</t>
  </si>
  <si>
    <r>
      <rPr>
        <sz val="10"/>
        <rFont val="宋体"/>
        <charset val="134"/>
      </rPr>
      <t>装机容量（</t>
    </r>
    <r>
      <rPr>
        <sz val="10"/>
        <rFont val="Arial"/>
        <charset val="134"/>
      </rPr>
      <t>MW</t>
    </r>
    <r>
      <rPr>
        <sz val="10"/>
        <rFont val="宋体"/>
        <charset val="134"/>
      </rPr>
      <t>）</t>
    </r>
  </si>
  <si>
    <r>
      <rPr>
        <sz val="10"/>
        <rFont val="宋体"/>
        <charset val="134"/>
      </rPr>
      <t>年发电量（亿</t>
    </r>
    <r>
      <rPr>
        <sz val="10"/>
        <rFont val="Arial"/>
        <charset val="134"/>
      </rPr>
      <t>kWh</t>
    </r>
    <r>
      <rPr>
        <sz val="10"/>
        <rFont val="宋体"/>
        <charset val="134"/>
      </rPr>
      <t>）</t>
    </r>
  </si>
  <si>
    <t>京津冀</t>
  </si>
  <si>
    <t>179+12</t>
  </si>
  <si>
    <t>10441/2</t>
  </si>
  <si>
    <t>169+7/2</t>
  </si>
  <si>
    <t>149+7/2</t>
  </si>
  <si>
    <t>内蒙古</t>
  </si>
  <si>
    <t>103+102</t>
  </si>
  <si>
    <t>82+10/2</t>
  </si>
  <si>
    <t>200+3/2</t>
  </si>
  <si>
    <t>171+3/2</t>
  </si>
  <si>
    <t>188+14/2</t>
  </si>
  <si>
    <t>157+14/2</t>
  </si>
  <si>
    <t>166+11/2</t>
  </si>
  <si>
    <t>111+11/2</t>
  </si>
  <si>
    <t>上海江苏</t>
  </si>
  <si>
    <t>1070+4/2</t>
  </si>
  <si>
    <t>1064+4/2</t>
  </si>
  <si>
    <t>1031+4/2</t>
  </si>
  <si>
    <t>1027+4/2</t>
  </si>
  <si>
    <t>214+32</t>
  </si>
  <si>
    <t>137+3/2</t>
  </si>
  <si>
    <t>704+2/2</t>
  </si>
  <si>
    <t>649+2/2</t>
  </si>
  <si>
    <t>967+2/2</t>
  </si>
  <si>
    <t>769+2/2</t>
  </si>
  <si>
    <t>821+5/2</t>
  </si>
  <si>
    <t>759+52</t>
  </si>
  <si>
    <t>1992+27/2</t>
  </si>
  <si>
    <t>1836+19/2</t>
  </si>
  <si>
    <t>574+27/2</t>
  </si>
  <si>
    <t>448+26/2</t>
  </si>
  <si>
    <t>769+27/2</t>
  </si>
  <si>
    <t>729+25/2</t>
  </si>
  <si>
    <t>333+5/2</t>
  </si>
  <si>
    <t>343+6/2</t>
  </si>
  <si>
    <t>312+6/2</t>
  </si>
  <si>
    <t>310+11/2</t>
  </si>
  <si>
    <t>195+10/2</t>
  </si>
  <si>
    <t>229+12/2</t>
  </si>
  <si>
    <t>170+8/2</t>
  </si>
  <si>
    <t>10+1/2</t>
  </si>
  <si>
    <t>合计</t>
  </si>
  <si>
    <t>13286+28/2</t>
  </si>
  <si>
    <t>11653+27/2</t>
  </si>
  <si>
    <t>流  域</t>
  </si>
  <si>
    <t>理论出力（万kW）</t>
  </si>
  <si>
    <t>年发电量（亿kWh）</t>
  </si>
  <si>
    <t>占全国（%）</t>
  </si>
  <si>
    <t>装机容量（万kW）</t>
  </si>
  <si>
    <t>长江</t>
  </si>
  <si>
    <t>黄河</t>
  </si>
  <si>
    <t>珠江</t>
  </si>
  <si>
    <t>海滦河</t>
  </si>
  <si>
    <t>淮河</t>
  </si>
  <si>
    <t>东北诸河</t>
  </si>
  <si>
    <t>东南沿海诸河</t>
  </si>
  <si>
    <t>西南国际诸河</t>
  </si>
  <si>
    <t>雅鲁藏布江及西藏其它河流</t>
  </si>
  <si>
    <t>北方内陆及新疆诸河</t>
  </si>
  <si>
    <t>Data from Shandong Renewable Development Plan 2016-2030</t>
  </si>
  <si>
    <t>Capacity (MW)</t>
  </si>
  <si>
    <t>2020 Planned</t>
  </si>
  <si>
    <t>2020 Actual</t>
  </si>
  <si>
    <t>2030 Planned</t>
  </si>
  <si>
    <t>Assumed MPCbS</t>
  </si>
  <si>
    <t>Biomass</t>
  </si>
  <si>
    <t>Waste</t>
  </si>
  <si>
    <t>Biogass</t>
  </si>
  <si>
    <t>2021 Installed Geothermal Capacity by Country</t>
  </si>
  <si>
    <t>China's geothermal development in the past has mainly been for cooling and heating purpose, for its high temp geothermal resources are located in either south western region or south eastern region</t>
  </si>
  <si>
    <t>目前，我国适于发电的高温地热资源发电潜力845.9万千瓦，资源量级虽不大，</t>
  </si>
  <si>
    <t>Elec</t>
  </si>
  <si>
    <t>Heat</t>
  </si>
  <si>
    <t>但都分布在缺煤少电的西藏川西滇西地热带和东南沿海闽粤琼地热带，地热发电对支撑当地的电力供需十分重要，但现实却是，这些地方的地热发电产业发展较为滞缓。</t>
  </si>
  <si>
    <t>China National</t>
  </si>
  <si>
    <t>South West China</t>
  </si>
  <si>
    <t>据中国地质调查局评价结果，全国336个地级以上城市浅层地热能年可开采资源量折合7亿吨标准煤,</t>
  </si>
  <si>
    <r>
      <rPr>
        <sz val="10"/>
        <rFont val="宋体"/>
        <charset val="134"/>
      </rPr>
      <t>全国水热型地热资源量折合</t>
    </r>
    <r>
      <rPr>
        <sz val="10"/>
        <rFont val="Arial"/>
        <charset val="134"/>
      </rPr>
      <t>1.25</t>
    </r>
    <r>
      <rPr>
        <sz val="10"/>
        <rFont val="宋体"/>
        <charset val="134"/>
      </rPr>
      <t>万亿吨标准煤，年可开采资源量折合</t>
    </r>
    <r>
      <rPr>
        <sz val="10"/>
        <rFont val="Arial"/>
        <charset val="134"/>
      </rPr>
      <t>19</t>
    </r>
    <r>
      <rPr>
        <sz val="10"/>
        <rFont val="宋体"/>
        <charset val="134"/>
      </rPr>
      <t>亿吨标准煤，埋深在</t>
    </r>
    <r>
      <rPr>
        <sz val="10"/>
        <rFont val="Arial"/>
        <charset val="134"/>
      </rPr>
      <t>3000</t>
    </r>
    <r>
      <rPr>
        <sz val="10"/>
        <rFont val="宋体"/>
        <charset val="134"/>
      </rPr>
      <t>米至</t>
    </r>
    <r>
      <rPr>
        <sz val="10"/>
        <rFont val="Arial"/>
        <charset val="134"/>
      </rPr>
      <t>1</t>
    </r>
    <r>
      <rPr>
        <sz val="10"/>
        <rFont val="宋体"/>
        <charset val="134"/>
      </rPr>
      <t>万米的干热岩资源量折合</t>
    </r>
    <r>
      <rPr>
        <sz val="10"/>
        <rFont val="Arial"/>
        <charset val="134"/>
      </rPr>
      <t>856</t>
    </r>
    <r>
      <rPr>
        <sz val="10"/>
        <rFont val="宋体"/>
        <charset val="134"/>
      </rPr>
      <t>万亿吨标准煤。</t>
    </r>
  </si>
  <si>
    <t>适用于发电的高温地热资源发电潜力</t>
  </si>
  <si>
    <t>中低温水热型地热能资源占比达95%以上，主要分布在华北、松辽、苏北、江汉、鄂尔多斯、四川等平原（盆地）以及东南沿海、胶东半岛和辽东半岛等山地丘陵地区，可用于供暖、工业干燥、旅游和种养植等；</t>
  </si>
  <si>
    <r>
      <rPr>
        <sz val="10"/>
        <rFont val="宋体"/>
        <charset val="134"/>
      </rPr>
      <t>高温水热型地热能资源主要分布于西藏南部、云南西部、四川西部和台湾省，西南地区高温水热型地热能年可采资源量折合</t>
    </r>
    <r>
      <rPr>
        <sz val="10"/>
        <rFont val="Arial"/>
        <charset val="134"/>
      </rPr>
      <t>1800</t>
    </r>
    <r>
      <rPr>
        <sz val="10"/>
        <rFont val="宋体"/>
        <charset val="134"/>
      </rPr>
      <t>万吨标准煤，发</t>
    </r>
  </si>
  <si>
    <t>电潜力7120兆瓦，地热能资源的梯级高效开发利用可满足四川西部、西藏南部少数民族地区约50%人口的用电和供暖需求。</t>
  </si>
  <si>
    <t>https://www.sohu.com/a/613120552_99915713#:~:text=%E6%88%AA%E8%87%B32020%E5%B9%B4%E5%BA%95%EF%BC%8C%E4%B8%8A%E6%B5%B7%E5%B8%82,%E5%B8%A6%E6%9D%A5%E9%99%8D%E7%A2%B3%E6%95%88%E6%9E%9C%E3%80%82</t>
  </si>
  <si>
    <t>Electricity Source</t>
  </si>
  <si>
    <t>Max Potential Capacity (MW)</t>
  </si>
  <si>
    <t>hard coal</t>
  </si>
  <si>
    <t>natural gas nonpeaker</t>
  </si>
  <si>
    <t>nuclear</t>
  </si>
  <si>
    <t>hydro</t>
  </si>
  <si>
    <t>onshore wind</t>
  </si>
  <si>
    <t>solar PV</t>
  </si>
  <si>
    <t>solar thermal</t>
  </si>
  <si>
    <t>biomass</t>
  </si>
  <si>
    <t>geothermal</t>
  </si>
  <si>
    <t>petroleum</t>
  </si>
  <si>
    <t>natural gas peaker</t>
  </si>
  <si>
    <t>lignite</t>
  </si>
  <si>
    <t>offshore wind</t>
  </si>
  <si>
    <t>crude oil</t>
  </si>
  <si>
    <t>heavy or residual fuel oil</t>
  </si>
  <si>
    <t>municipal solid waste</t>
  </si>
</sst>
</file>

<file path=xl/styles.xml><?xml version="1.0" encoding="utf-8"?>
<styleSheet xmlns="http://schemas.openxmlformats.org/spreadsheetml/2006/main" xmlns:mc="http://schemas.openxmlformats.org/markup-compatibility/2006" xmlns:xr9="http://schemas.microsoft.com/office/spreadsheetml/2016/revision9" mc:Ignorable="xr9">
  <numFmts count="10">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0_);[Red]\(0\)"/>
    <numFmt numFmtId="177" formatCode="0.00_);[Red]\(0.00\)"/>
    <numFmt numFmtId="178" formatCode="#\ ?/?"/>
    <numFmt numFmtId="179" formatCode="0_ "/>
    <numFmt numFmtId="180" formatCode="0.0"/>
    <numFmt numFmtId="181" formatCode="#,##0.0"/>
  </numFmts>
  <fonts count="40">
    <font>
      <sz val="10"/>
      <name val="Arial"/>
      <charset val="134"/>
    </font>
    <font>
      <sz val="11"/>
      <color theme="1"/>
      <name val="等线"/>
      <charset val="134"/>
      <scheme val="minor"/>
    </font>
    <font>
      <b/>
      <sz val="11"/>
      <color theme="1"/>
      <name val="等线"/>
      <charset val="134"/>
      <scheme val="minor"/>
    </font>
    <font>
      <u/>
      <sz val="10"/>
      <color theme="10"/>
      <name val="Arial"/>
      <charset val="134"/>
    </font>
    <font>
      <sz val="10"/>
      <name val="宋体"/>
      <charset val="134"/>
    </font>
    <font>
      <b/>
      <sz val="10"/>
      <name val="宋体"/>
      <charset val="134"/>
    </font>
    <font>
      <sz val="10"/>
      <name val="等线"/>
      <charset val="134"/>
      <scheme val="minor"/>
    </font>
    <font>
      <sz val="10"/>
      <color rgb="FF000000"/>
      <name val="Times New Roman"/>
      <charset val="134"/>
    </font>
    <font>
      <sz val="8.5"/>
      <name val="Garamond"/>
      <charset val="134"/>
    </font>
    <font>
      <sz val="8.5"/>
      <color rgb="FF000000"/>
      <name val="Garamond"/>
      <charset val="134"/>
    </font>
    <font>
      <sz val="10"/>
      <name val="SimSun"/>
      <charset val="134"/>
    </font>
    <font>
      <sz val="10"/>
      <name val="Microsoft YaHei"/>
      <charset val="134"/>
    </font>
    <font>
      <b/>
      <sz val="10"/>
      <name val="Arial"/>
      <charset val="134"/>
    </font>
    <font>
      <u/>
      <sz val="10"/>
      <color theme="10"/>
      <name val="微软雅黑"/>
      <charset val="134"/>
    </font>
    <font>
      <u/>
      <sz val="10"/>
      <color theme="10"/>
      <name val="宋体"/>
      <charset val="134"/>
    </font>
    <font>
      <u/>
      <sz val="10"/>
      <color rgb="FF800080"/>
      <name val="微软雅黑"/>
      <charset val="134"/>
    </font>
    <font>
      <u/>
      <sz val="10"/>
      <color rgb="FF800080"/>
      <name val="Arial"/>
      <charset val="134"/>
    </font>
    <font>
      <u/>
      <sz val="11"/>
      <color rgb="FF800080"/>
      <name val="等线"/>
      <charset val="0"/>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theme="3"/>
      <name val="等线"/>
      <charset val="134"/>
      <scheme val="minor"/>
    </font>
    <font>
      <sz val="11"/>
      <color rgb="FF3F3F76"/>
      <name val="等线"/>
      <charset val="0"/>
      <scheme val="minor"/>
    </font>
    <font>
      <b/>
      <sz val="11"/>
      <color rgb="FF3F3F3F"/>
      <name val="等线"/>
      <charset val="0"/>
      <scheme val="minor"/>
    </font>
    <font>
      <b/>
      <sz val="11"/>
      <color rgb="FFFA7D00"/>
      <name val="等线"/>
      <charset val="0"/>
      <scheme val="minor"/>
    </font>
    <font>
      <b/>
      <sz val="11"/>
      <color rgb="FFFFFFFF"/>
      <name val="等线"/>
      <charset val="0"/>
      <scheme val="minor"/>
    </font>
    <font>
      <sz val="11"/>
      <color rgb="FFFA7D00"/>
      <name val="等线"/>
      <charset val="0"/>
      <scheme val="minor"/>
    </font>
    <font>
      <b/>
      <sz val="11"/>
      <color theme="1"/>
      <name val="等线"/>
      <charset val="0"/>
      <scheme val="minor"/>
    </font>
    <font>
      <sz val="11"/>
      <color rgb="FF006100"/>
      <name val="等线"/>
      <charset val="0"/>
      <scheme val="minor"/>
    </font>
    <font>
      <sz val="11"/>
      <color rgb="FF9C0006"/>
      <name val="等线"/>
      <charset val="0"/>
      <scheme val="minor"/>
    </font>
    <font>
      <sz val="11"/>
      <color rgb="FF9C6500"/>
      <name val="等线"/>
      <charset val="0"/>
      <scheme val="minor"/>
    </font>
    <font>
      <sz val="11"/>
      <color theme="0"/>
      <name val="等线"/>
      <charset val="0"/>
      <scheme val="minor"/>
    </font>
    <font>
      <sz val="11"/>
      <color theme="1"/>
      <name val="等线"/>
      <charset val="0"/>
      <scheme val="minor"/>
    </font>
    <font>
      <u/>
      <sz val="11"/>
      <color theme="10"/>
      <name val="等线"/>
      <charset val="134"/>
      <scheme val="minor"/>
    </font>
    <font>
      <vertAlign val="superscript"/>
      <sz val="6"/>
      <name val="Garamond"/>
      <charset val="134"/>
    </font>
    <font>
      <b/>
      <sz val="8.5"/>
      <name val="Calibri"/>
      <charset val="134"/>
    </font>
    <font>
      <i/>
      <sz val="10"/>
      <name val="Microsoft YaHei"/>
      <charset val="134"/>
    </font>
    <font>
      <sz val="10"/>
      <name val="等线"/>
      <charset val="134"/>
    </font>
  </fonts>
  <fills count="35">
    <fill>
      <patternFill patternType="none"/>
    </fill>
    <fill>
      <patternFill patternType="gray125"/>
    </fill>
    <fill>
      <patternFill patternType="solid">
        <fgColor theme="7" tint="0.8"/>
        <bgColor indexed="64"/>
      </patternFill>
    </fill>
    <fill>
      <patternFill patternType="solid">
        <fgColor theme="2" tint="-0.0999786370433668"/>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3">
    <border>
      <left/>
      <right/>
      <top/>
      <bottom/>
      <diagonal/>
    </border>
    <border>
      <left style="thin">
        <color auto="1"/>
      </left>
      <right style="thin">
        <color auto="1"/>
      </right>
      <top style="thin">
        <color auto="1"/>
      </top>
      <bottom style="thin">
        <color auto="1"/>
      </bottom>
      <diagonal/>
    </border>
    <border>
      <left/>
      <right/>
      <top style="thin">
        <color rgb="FF000000"/>
      </top>
      <bottom style="thin">
        <color rgb="FF000000"/>
      </bottom>
      <diagonal/>
    </border>
    <border>
      <left/>
      <right/>
      <top style="thin">
        <color rgb="FF000000"/>
      </top>
      <bottom/>
      <diagonal/>
    </border>
    <border>
      <left/>
      <right/>
      <top/>
      <bottom style="thin">
        <color rgb="FF000000"/>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7">
    <xf numFmtId="0" fontId="0" fillId="0" borderId="0">
      <alignment vertical="center"/>
    </xf>
    <xf numFmtId="43" fontId="1" fillId="0" borderId="0" applyFont="0" applyFill="0" applyBorder="0" applyAlignment="0" applyProtection="0">
      <alignment vertical="center"/>
    </xf>
    <xf numFmtId="44" fontId="1" fillId="0" borderId="0" applyFont="0" applyFill="0" applyBorder="0" applyAlignment="0" applyProtection="0">
      <alignment vertical="center"/>
    </xf>
    <xf numFmtId="9" fontId="1" fillId="0" borderId="0" applyFont="0" applyFill="0" applyBorder="0" applyAlignment="0" applyProtection="0">
      <alignment vertical="center"/>
    </xf>
    <xf numFmtId="41" fontId="1" fillId="0" borderId="0" applyFont="0" applyFill="0" applyBorder="0" applyAlignment="0" applyProtection="0">
      <alignment vertical="center"/>
    </xf>
    <xf numFmtId="42" fontId="1" fillId="0" borderId="0" applyFont="0" applyFill="0" applyBorder="0" applyAlignment="0" applyProtection="0">
      <alignment vertical="center"/>
    </xf>
    <xf numFmtId="0" fontId="3"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 fillId="4" borderId="5" applyNumberFormat="0" applyFont="0" applyAlignment="0" applyProtection="0">
      <alignment vertical="center"/>
    </xf>
    <xf numFmtId="0" fontId="18"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1" fillId="0" borderId="6" applyNumberFormat="0" applyFill="0" applyAlignment="0" applyProtection="0">
      <alignment vertical="center"/>
    </xf>
    <xf numFmtId="0" fontId="22" fillId="0" borderId="6" applyNumberFormat="0" applyFill="0" applyAlignment="0" applyProtection="0">
      <alignment vertical="center"/>
    </xf>
    <xf numFmtId="0" fontId="23" fillId="0" borderId="7" applyNumberFormat="0" applyFill="0" applyAlignment="0" applyProtection="0">
      <alignment vertical="center"/>
    </xf>
    <xf numFmtId="0" fontId="23" fillId="0" borderId="0" applyNumberFormat="0" applyFill="0" applyBorder="0" applyAlignment="0" applyProtection="0">
      <alignment vertical="center"/>
    </xf>
    <xf numFmtId="0" fontId="24" fillId="5" borderId="8" applyNumberFormat="0" applyAlignment="0" applyProtection="0">
      <alignment vertical="center"/>
    </xf>
    <xf numFmtId="0" fontId="25" fillId="6" borderId="9" applyNumberFormat="0" applyAlignment="0" applyProtection="0">
      <alignment vertical="center"/>
    </xf>
    <xf numFmtId="0" fontId="26" fillId="6" borderId="8" applyNumberFormat="0" applyAlignment="0" applyProtection="0">
      <alignment vertical="center"/>
    </xf>
    <xf numFmtId="0" fontId="27" fillId="7" borderId="10" applyNumberFormat="0" applyAlignment="0" applyProtection="0">
      <alignment vertical="center"/>
    </xf>
    <xf numFmtId="0" fontId="28" fillId="0" borderId="11" applyNumberFormat="0" applyFill="0" applyAlignment="0" applyProtection="0">
      <alignment vertical="center"/>
    </xf>
    <xf numFmtId="0" fontId="29" fillId="0" borderId="12" applyNumberFormat="0" applyFill="0" applyAlignment="0" applyProtection="0">
      <alignment vertical="center"/>
    </xf>
    <xf numFmtId="0" fontId="30" fillId="8" borderId="0" applyNumberFormat="0" applyBorder="0" applyAlignment="0" applyProtection="0">
      <alignment vertical="center"/>
    </xf>
    <xf numFmtId="0" fontId="31" fillId="9" borderId="0" applyNumberFormat="0" applyBorder="0" applyAlignment="0" applyProtection="0">
      <alignment vertical="center"/>
    </xf>
    <xf numFmtId="0" fontId="32" fillId="10" borderId="0" applyNumberFormat="0" applyBorder="0" applyAlignment="0" applyProtection="0">
      <alignment vertical="center"/>
    </xf>
    <xf numFmtId="0" fontId="33" fillId="11" borderId="0" applyNumberFormat="0" applyBorder="0" applyAlignment="0" applyProtection="0">
      <alignment vertical="center"/>
    </xf>
    <xf numFmtId="0" fontId="34" fillId="12" borderId="0" applyNumberFormat="0" applyBorder="0" applyAlignment="0" applyProtection="0">
      <alignment vertical="center"/>
    </xf>
    <xf numFmtId="0" fontId="34" fillId="13" borderId="0" applyNumberFormat="0" applyBorder="0" applyAlignment="0" applyProtection="0">
      <alignment vertical="center"/>
    </xf>
    <xf numFmtId="0" fontId="33" fillId="14" borderId="0" applyNumberFormat="0" applyBorder="0" applyAlignment="0" applyProtection="0">
      <alignment vertical="center"/>
    </xf>
    <xf numFmtId="0" fontId="33" fillId="15" borderId="0" applyNumberFormat="0" applyBorder="0" applyAlignment="0" applyProtection="0">
      <alignment vertical="center"/>
    </xf>
    <xf numFmtId="0" fontId="34" fillId="16" borderId="0" applyNumberFormat="0" applyBorder="0" applyAlignment="0" applyProtection="0">
      <alignment vertical="center"/>
    </xf>
    <xf numFmtId="0" fontId="34" fillId="17" borderId="0" applyNumberFormat="0" applyBorder="0" applyAlignment="0" applyProtection="0">
      <alignment vertical="center"/>
    </xf>
    <xf numFmtId="0" fontId="33" fillId="18" borderId="0" applyNumberFormat="0" applyBorder="0" applyAlignment="0" applyProtection="0">
      <alignment vertical="center"/>
    </xf>
    <xf numFmtId="0" fontId="33" fillId="19" borderId="0" applyNumberFormat="0" applyBorder="0" applyAlignment="0" applyProtection="0">
      <alignment vertical="center"/>
    </xf>
    <xf numFmtId="0" fontId="34" fillId="20" borderId="0" applyNumberFormat="0" applyBorder="0" applyAlignment="0" applyProtection="0">
      <alignment vertical="center"/>
    </xf>
    <xf numFmtId="0" fontId="34" fillId="21" borderId="0" applyNumberFormat="0" applyBorder="0" applyAlignment="0" applyProtection="0">
      <alignment vertical="center"/>
    </xf>
    <xf numFmtId="0" fontId="33" fillId="22" borderId="0" applyNumberFormat="0" applyBorder="0" applyAlignment="0" applyProtection="0">
      <alignment vertical="center"/>
    </xf>
    <xf numFmtId="0" fontId="33" fillId="23" borderId="0" applyNumberFormat="0" applyBorder="0" applyAlignment="0" applyProtection="0">
      <alignment vertical="center"/>
    </xf>
    <xf numFmtId="0" fontId="34" fillId="24" borderId="0" applyNumberFormat="0" applyBorder="0" applyAlignment="0" applyProtection="0">
      <alignment vertical="center"/>
    </xf>
    <xf numFmtId="0" fontId="34" fillId="25" borderId="0" applyNumberFormat="0" applyBorder="0" applyAlignment="0" applyProtection="0">
      <alignment vertical="center"/>
    </xf>
    <xf numFmtId="0" fontId="33" fillId="26" borderId="0" applyNumberFormat="0" applyBorder="0" applyAlignment="0" applyProtection="0">
      <alignment vertical="center"/>
    </xf>
    <xf numFmtId="0" fontId="33" fillId="27" borderId="0" applyNumberFormat="0" applyBorder="0" applyAlignment="0" applyProtection="0">
      <alignment vertical="center"/>
    </xf>
    <xf numFmtId="0" fontId="34" fillId="28" borderId="0" applyNumberFormat="0" applyBorder="0" applyAlignment="0" applyProtection="0">
      <alignment vertical="center"/>
    </xf>
    <xf numFmtId="0" fontId="34" fillId="29" borderId="0" applyNumberFormat="0" applyBorder="0" applyAlignment="0" applyProtection="0">
      <alignment vertical="center"/>
    </xf>
    <xf numFmtId="0" fontId="33" fillId="30" borderId="0" applyNumberFormat="0" applyBorder="0" applyAlignment="0" applyProtection="0">
      <alignment vertical="center"/>
    </xf>
    <xf numFmtId="0" fontId="33" fillId="31" borderId="0" applyNumberFormat="0" applyBorder="0" applyAlignment="0" applyProtection="0">
      <alignment vertical="center"/>
    </xf>
    <xf numFmtId="0" fontId="34" fillId="32" borderId="0" applyNumberFormat="0" applyBorder="0" applyAlignment="0" applyProtection="0">
      <alignment vertical="center"/>
    </xf>
    <xf numFmtId="0" fontId="34" fillId="33" borderId="0" applyNumberFormat="0" applyBorder="0" applyAlignment="0" applyProtection="0">
      <alignment vertical="center"/>
    </xf>
    <xf numFmtId="0" fontId="33" fillId="34" borderId="0" applyNumberFormat="0" applyBorder="0" applyAlignment="0" applyProtection="0">
      <alignment vertical="center"/>
    </xf>
    <xf numFmtId="9" fontId="1" fillId="0" borderId="0" applyFont="0" applyFill="0" applyBorder="0" applyAlignment="0" applyProtection="0"/>
    <xf numFmtId="0" fontId="0" fillId="0" borderId="0">
      <alignment vertical="center"/>
    </xf>
    <xf numFmtId="0" fontId="1" fillId="0" borderId="0">
      <alignment vertical="center"/>
    </xf>
    <xf numFmtId="0" fontId="1" fillId="0" borderId="0"/>
    <xf numFmtId="0" fontId="7" fillId="0" borderId="0"/>
    <xf numFmtId="0" fontId="1" fillId="0" borderId="0"/>
    <xf numFmtId="0" fontId="35" fillId="0" borderId="0" applyNumberFormat="0" applyFill="0" applyBorder="0" applyAlignment="0" applyProtection="0">
      <alignment vertical="center"/>
    </xf>
    <xf numFmtId="0" fontId="35" fillId="0" borderId="0" applyNumberFormat="0" applyFill="0" applyBorder="0" applyAlignment="0" applyProtection="0"/>
  </cellStyleXfs>
  <cellXfs count="89">
    <xf numFmtId="0" fontId="0" fillId="0" borderId="0" xfId="0">
      <alignment vertical="center"/>
    </xf>
    <xf numFmtId="0" fontId="1" fillId="0" borderId="0" xfId="52"/>
    <xf numFmtId="0" fontId="2" fillId="0" borderId="0" xfId="54" applyFont="1"/>
    <xf numFmtId="0" fontId="1" fillId="0" borderId="0" xfId="54"/>
    <xf numFmtId="176" fontId="1" fillId="0" borderId="0" xfId="0" applyNumberFormat="1" applyFont="1">
      <alignment vertical="center"/>
    </xf>
    <xf numFmtId="176" fontId="1" fillId="2" borderId="0" xfId="52" applyNumberFormat="1" applyFill="1" applyAlignment="1">
      <alignment vertical="center"/>
    </xf>
    <xf numFmtId="176" fontId="1" fillId="0" borderId="0" xfId="52" applyNumberFormat="1" applyAlignment="1">
      <alignment vertical="center"/>
    </xf>
    <xf numFmtId="0" fontId="0" fillId="0" borderId="0" xfId="0" applyFont="1">
      <alignment vertical="center"/>
    </xf>
    <xf numFmtId="0" fontId="3" fillId="0" borderId="0" xfId="6">
      <alignment vertical="center"/>
    </xf>
    <xf numFmtId="0" fontId="4" fillId="0" borderId="0" xfId="0" applyFont="1">
      <alignment vertical="center"/>
    </xf>
    <xf numFmtId="0" fontId="0" fillId="0" borderId="0" xfId="0" applyFont="1" applyAlignment="1">
      <alignment horizontal="center" vertical="center"/>
    </xf>
    <xf numFmtId="0" fontId="0" fillId="0" borderId="0" xfId="0" applyAlignment="1">
      <alignment horizontal="center" vertical="center"/>
    </xf>
    <xf numFmtId="0" fontId="5" fillId="0" borderId="0" xfId="0" applyFont="1" applyAlignment="1">
      <alignment vertical="center" wrapText="1"/>
    </xf>
    <xf numFmtId="10" fontId="0" fillId="0" borderId="0" xfId="0" applyNumberFormat="1">
      <alignment vertical="center"/>
    </xf>
    <xf numFmtId="0" fontId="0" fillId="0" borderId="1" xfId="0" applyFont="1" applyBorder="1">
      <alignment vertical="center"/>
    </xf>
    <xf numFmtId="0" fontId="0" fillId="0" borderId="1" xfId="0" applyFont="1" applyBorder="1" applyAlignment="1">
      <alignment horizontal="right" vertical="center"/>
    </xf>
    <xf numFmtId="0" fontId="0" fillId="0" borderId="1" xfId="0" applyBorder="1" applyAlignment="1">
      <alignment horizontal="right" vertical="center"/>
    </xf>
    <xf numFmtId="0" fontId="0" fillId="0" borderId="1" xfId="0" applyBorder="1">
      <alignment vertical="center"/>
    </xf>
    <xf numFmtId="177" fontId="0" fillId="0" borderId="1" xfId="0" applyNumberFormat="1" applyBorder="1" applyAlignment="1">
      <alignment horizontal="right" vertical="center"/>
    </xf>
    <xf numFmtId="177" fontId="0" fillId="0" borderId="1" xfId="0" applyNumberFormat="1" applyBorder="1">
      <alignment vertical="center"/>
    </xf>
    <xf numFmtId="11" fontId="0" fillId="0" borderId="0" xfId="0" applyNumberFormat="1">
      <alignment vertical="center"/>
    </xf>
    <xf numFmtId="0" fontId="0" fillId="0" borderId="0" xfId="0" applyAlignment="1">
      <alignment vertical="center" wrapText="1"/>
    </xf>
    <xf numFmtId="0" fontId="4" fillId="0" borderId="1" xfId="0" applyFont="1" applyBorder="1" applyAlignment="1">
      <alignment horizontal="center" vertical="center"/>
    </xf>
    <xf numFmtId="0" fontId="0" fillId="0" borderId="1" xfId="0" applyFont="1" applyBorder="1" applyAlignment="1">
      <alignment horizontal="center" vertical="center"/>
    </xf>
    <xf numFmtId="0" fontId="0" fillId="0" borderId="1" xfId="0" applyBorder="1" applyAlignment="1">
      <alignment horizontal="center" vertical="center"/>
    </xf>
    <xf numFmtId="0" fontId="0" fillId="0" borderId="1" xfId="0" applyFont="1" applyBorder="1" applyAlignment="1">
      <alignment vertical="center" wrapText="1"/>
    </xf>
    <xf numFmtId="0" fontId="4" fillId="0" borderId="1" xfId="0" applyFont="1" applyBorder="1" applyAlignment="1">
      <alignment vertical="center" wrapText="1"/>
    </xf>
    <xf numFmtId="0" fontId="4" fillId="0" borderId="1" xfId="0" applyFont="1" applyBorder="1">
      <alignment vertical="center"/>
    </xf>
    <xf numFmtId="176" fontId="0" fillId="0" borderId="1" xfId="0" applyNumberFormat="1" applyFont="1" applyBorder="1" applyAlignment="1">
      <alignment horizontal="center" vertical="center"/>
    </xf>
    <xf numFmtId="178" fontId="0" fillId="0" borderId="1" xfId="0" applyNumberFormat="1" applyFont="1" applyBorder="1" applyAlignment="1">
      <alignment horizontal="center" vertical="center"/>
    </xf>
    <xf numFmtId="0" fontId="0" fillId="0" borderId="0" xfId="0" applyFont="1" applyAlignment="1">
      <alignment vertical="center" wrapText="1"/>
    </xf>
    <xf numFmtId="0" fontId="6" fillId="0" borderId="1" xfId="0" applyFont="1" applyBorder="1" applyAlignment="1">
      <alignment vertical="center" wrapText="1"/>
    </xf>
    <xf numFmtId="179" fontId="6" fillId="0" borderId="1" xfId="0" applyNumberFormat="1" applyFont="1" applyBorder="1" applyAlignment="1">
      <alignment vertical="center" wrapText="1"/>
    </xf>
    <xf numFmtId="0" fontId="7" fillId="0" borderId="0" xfId="53" applyAlignment="1">
      <alignment horizontal="left" vertical="top"/>
    </xf>
    <xf numFmtId="0" fontId="7" fillId="0" borderId="0" xfId="53" applyAlignment="1">
      <alignment horizontal="left" vertical="top" wrapText="1"/>
    </xf>
    <xf numFmtId="0" fontId="8" fillId="0" borderId="2" xfId="53" applyFont="1" applyBorder="1" applyAlignment="1">
      <alignment horizontal="left" vertical="top" wrapText="1"/>
    </xf>
    <xf numFmtId="0" fontId="8" fillId="0" borderId="2" xfId="53" applyFont="1" applyBorder="1" applyAlignment="1">
      <alignment horizontal="left" vertical="top" wrapText="1" indent="1"/>
    </xf>
    <xf numFmtId="0" fontId="8" fillId="0" borderId="2" xfId="53" applyFont="1" applyBorder="1" applyAlignment="1">
      <alignment horizontal="left" vertical="top" wrapText="1" indent="2"/>
    </xf>
    <xf numFmtId="0" fontId="8" fillId="0" borderId="3" xfId="53" applyFont="1" applyBorder="1" applyAlignment="1">
      <alignment horizontal="left" vertical="top" wrapText="1"/>
    </xf>
    <xf numFmtId="2" fontId="9" fillId="0" borderId="3" xfId="53" applyNumberFormat="1" applyFont="1" applyBorder="1" applyAlignment="1">
      <alignment horizontal="left" vertical="top" indent="1" shrinkToFit="1"/>
    </xf>
    <xf numFmtId="0" fontId="8" fillId="0" borderId="3" xfId="53" applyFont="1" applyBorder="1" applyAlignment="1">
      <alignment horizontal="left" vertical="top" wrapText="1" indent="2"/>
    </xf>
    <xf numFmtId="0" fontId="8" fillId="0" borderId="3" xfId="53" applyFont="1" applyBorder="1" applyAlignment="1">
      <alignment horizontal="left" vertical="top" wrapText="1" indent="1"/>
    </xf>
    <xf numFmtId="2" fontId="9" fillId="0" borderId="3" xfId="53" applyNumberFormat="1" applyFont="1" applyBorder="1" applyAlignment="1">
      <alignment horizontal="left" vertical="top" indent="2" shrinkToFit="1"/>
    </xf>
    <xf numFmtId="0" fontId="8" fillId="0" borderId="0" xfId="53" applyFont="1" applyAlignment="1">
      <alignment horizontal="left" vertical="top" wrapText="1"/>
    </xf>
    <xf numFmtId="2" fontId="9" fillId="0" borderId="0" xfId="53" applyNumberFormat="1" applyFont="1" applyAlignment="1">
      <alignment horizontal="left" vertical="top" indent="1" shrinkToFit="1"/>
    </xf>
    <xf numFmtId="2" fontId="9" fillId="0" borderId="0" xfId="53" applyNumberFormat="1" applyFont="1" applyAlignment="1">
      <alignment horizontal="left" vertical="top" indent="2" shrinkToFit="1"/>
    </xf>
    <xf numFmtId="0" fontId="8" fillId="0" borderId="0" xfId="53" applyFont="1" applyAlignment="1">
      <alignment horizontal="left" vertical="top" wrapText="1" indent="2"/>
    </xf>
    <xf numFmtId="0" fontId="8" fillId="0" borderId="0" xfId="53" applyFont="1" applyAlignment="1">
      <alignment horizontal="left" vertical="top" wrapText="1" indent="1"/>
    </xf>
    <xf numFmtId="180" fontId="9" fillId="0" borderId="0" xfId="53" applyNumberFormat="1" applyFont="1" applyAlignment="1">
      <alignment horizontal="left" vertical="top" indent="1" shrinkToFit="1"/>
    </xf>
    <xf numFmtId="1" fontId="9" fillId="0" borderId="0" xfId="53" applyNumberFormat="1" applyFont="1" applyAlignment="1">
      <alignment horizontal="left" vertical="top" indent="1" shrinkToFit="1"/>
    </xf>
    <xf numFmtId="0" fontId="8" fillId="0" borderId="4" xfId="53" applyFont="1" applyBorder="1" applyAlignment="1">
      <alignment horizontal="left" vertical="top" wrapText="1"/>
    </xf>
    <xf numFmtId="2" fontId="9" fillId="0" borderId="4" xfId="53" applyNumberFormat="1" applyFont="1" applyBorder="1" applyAlignment="1">
      <alignment horizontal="left" vertical="top" indent="1" shrinkToFit="1"/>
    </xf>
    <xf numFmtId="180" fontId="9" fillId="0" borderId="4" xfId="53" applyNumberFormat="1" applyFont="1" applyBorder="1" applyAlignment="1">
      <alignment horizontal="left" vertical="top" indent="1" shrinkToFit="1"/>
    </xf>
    <xf numFmtId="2" fontId="9" fillId="0" borderId="4" xfId="53" applyNumberFormat="1" applyFont="1" applyBorder="1" applyAlignment="1">
      <alignment horizontal="left" vertical="top" indent="2" shrinkToFit="1"/>
    </xf>
    <xf numFmtId="2" fontId="7" fillId="0" borderId="0" xfId="53" applyNumberFormat="1" applyAlignment="1">
      <alignment horizontal="left" vertical="top"/>
    </xf>
    <xf numFmtId="0" fontId="7" fillId="0" borderId="0" xfId="53" applyAlignment="1">
      <alignment horizontal="left" wrapText="1"/>
    </xf>
    <xf numFmtId="4" fontId="9" fillId="0" borderId="0" xfId="53" applyNumberFormat="1" applyFont="1" applyAlignment="1">
      <alignment horizontal="left" vertical="top" indent="1" shrinkToFit="1"/>
    </xf>
    <xf numFmtId="181" fontId="9" fillId="0" borderId="4" xfId="53" applyNumberFormat="1" applyFont="1" applyBorder="1" applyAlignment="1">
      <alignment horizontal="left" vertical="top" indent="1" shrinkToFit="1"/>
    </xf>
    <xf numFmtId="180" fontId="9" fillId="0" borderId="4" xfId="53" applyNumberFormat="1" applyFont="1" applyBorder="1" applyAlignment="1">
      <alignment horizontal="left" vertical="top" indent="2" shrinkToFit="1"/>
    </xf>
    <xf numFmtId="181" fontId="9" fillId="0" borderId="0" xfId="53" applyNumberFormat="1" applyFont="1" applyAlignment="1">
      <alignment horizontal="left" vertical="top" indent="1" shrinkToFit="1"/>
    </xf>
    <xf numFmtId="4" fontId="9" fillId="0" borderId="4" xfId="53" applyNumberFormat="1" applyFont="1" applyBorder="1" applyAlignment="1">
      <alignment horizontal="left" vertical="top" indent="1" shrinkToFit="1"/>
    </xf>
    <xf numFmtId="0" fontId="10" fillId="0" borderId="0" xfId="0" applyFont="1" applyAlignment="1">
      <alignment horizontal="left" vertical="center" wrapText="1"/>
    </xf>
    <xf numFmtId="0" fontId="0" fillId="0" borderId="0" xfId="0" applyAlignment="1">
      <alignment horizontal="left" vertical="center" wrapText="1"/>
    </xf>
    <xf numFmtId="0" fontId="10" fillId="0" borderId="0" xfId="0" applyFont="1">
      <alignment vertical="center"/>
    </xf>
    <xf numFmtId="0" fontId="1" fillId="0" borderId="0" xfId="51" applyAlignment="1">
      <alignment vertical="center" wrapText="1"/>
    </xf>
    <xf numFmtId="0" fontId="1" fillId="0" borderId="0" xfId="51">
      <alignment vertical="center"/>
    </xf>
    <xf numFmtId="179" fontId="1" fillId="0" borderId="0" xfId="51" applyNumberFormat="1">
      <alignment vertical="center"/>
    </xf>
    <xf numFmtId="0" fontId="0" fillId="0" borderId="1" xfId="0" applyFont="1" applyBorder="1" applyAlignment="1">
      <alignment horizontal="center" vertical="center" wrapText="1"/>
    </xf>
    <xf numFmtId="0" fontId="4" fillId="0" borderId="1" xfId="0" applyFont="1" applyBorder="1" applyAlignment="1">
      <alignment horizontal="left" vertical="center"/>
    </xf>
    <xf numFmtId="0" fontId="0" fillId="0" borderId="0" xfId="0" applyFont="1" applyAlignment="1">
      <alignment horizontal="center" vertical="center" wrapText="1"/>
    </xf>
    <xf numFmtId="0" fontId="11" fillId="0" borderId="1" xfId="0" applyFont="1" applyBorder="1" applyAlignment="1">
      <alignment horizontal="center" vertical="center" wrapText="1"/>
    </xf>
    <xf numFmtId="0" fontId="0" fillId="3" borderId="1" xfId="0" applyFont="1" applyFill="1" applyBorder="1" applyAlignment="1">
      <alignment horizontal="center" vertical="center"/>
    </xf>
    <xf numFmtId="10" fontId="0" fillId="3" borderId="1" xfId="0" applyNumberFormat="1" applyFont="1" applyFill="1" applyBorder="1" applyAlignment="1">
      <alignment horizontal="center" vertical="center"/>
    </xf>
    <xf numFmtId="10" fontId="0" fillId="0" borderId="1" xfId="0" applyNumberFormat="1" applyFont="1" applyBorder="1" applyAlignment="1">
      <alignment horizontal="center" vertical="center"/>
    </xf>
    <xf numFmtId="0" fontId="11" fillId="0" borderId="1" xfId="0" applyFont="1" applyBorder="1" applyAlignment="1">
      <alignment horizontal="center" vertical="center"/>
    </xf>
    <xf numFmtId="11" fontId="0" fillId="0" borderId="0" xfId="0" applyNumberFormat="1" applyFont="1" applyAlignment="1">
      <alignment horizontal="center" vertical="center"/>
    </xf>
    <xf numFmtId="0" fontId="4" fillId="0" borderId="0" xfId="0" applyFont="1" applyAlignment="1">
      <alignment horizontal="center" vertical="center"/>
    </xf>
    <xf numFmtId="0" fontId="0" fillId="0" borderId="0" xfId="0" applyAlignment="1"/>
    <xf numFmtId="0" fontId="0" fillId="0" borderId="0" xfId="0" applyAlignment="1">
      <alignment horizontal="left" vertical="center"/>
    </xf>
    <xf numFmtId="0" fontId="2" fillId="0" borderId="0" xfId="0" applyFont="1" applyAlignment="1"/>
    <xf numFmtId="0" fontId="12" fillId="3" borderId="0" xfId="0" applyFont="1" applyFill="1" applyAlignment="1">
      <alignment horizontal="left" vertical="center"/>
    </xf>
    <xf numFmtId="0" fontId="0" fillId="0" borderId="0" xfId="0" applyFont="1" applyAlignment="1">
      <alignment horizontal="left" vertical="center"/>
    </xf>
    <xf numFmtId="0" fontId="4" fillId="0" borderId="0" xfId="0" applyFont="1" applyAlignment="1">
      <alignment horizontal="left" vertical="center"/>
    </xf>
    <xf numFmtId="0" fontId="13" fillId="0" borderId="0" xfId="6" applyFont="1" applyAlignment="1">
      <alignment horizontal="left" vertical="center"/>
    </xf>
    <xf numFmtId="0" fontId="14" fillId="0" borderId="0" xfId="6" applyFont="1" applyAlignment="1">
      <alignment horizontal="left" vertical="center"/>
    </xf>
    <xf numFmtId="0" fontId="13" fillId="0" borderId="0" xfId="6" applyFont="1">
      <alignment vertical="center"/>
    </xf>
    <xf numFmtId="0" fontId="15" fillId="0" borderId="0" xfId="6" applyFont="1">
      <alignment vertical="center"/>
    </xf>
    <xf numFmtId="0" fontId="16" fillId="0" borderId="0" xfId="6" applyFont="1">
      <alignment vertical="center"/>
    </xf>
    <xf numFmtId="0" fontId="12" fillId="0" borderId="0" xfId="0" applyFont="1">
      <alignment vertical="center"/>
    </xf>
  </cellXfs>
  <cellStyles count="57">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 name="百分比 2" xfId="49"/>
    <cellStyle name="常规 2" xfId="50"/>
    <cellStyle name="常规 2 2" xfId="51"/>
    <cellStyle name="常规 3" xfId="52"/>
    <cellStyle name="常规 4" xfId="53"/>
    <cellStyle name="常规 5" xfId="54"/>
    <cellStyle name="超链接 2" xfId="55"/>
    <cellStyle name="超链接 3" xfId="56"/>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4" Type="http://schemas.openxmlformats.org/officeDocument/2006/relationships/styles" Target="styles.xml"/><Relationship Id="rId13" Type="http://schemas.openxmlformats.org/officeDocument/2006/relationships/sharedStrings" Target="sharedStrings.xml"/><Relationship Id="rId12" Type="http://schemas.openxmlformats.org/officeDocument/2006/relationships/theme" Target="theme/theme1.xml"/><Relationship Id="rId11" Type="http://schemas.openxmlformats.org/officeDocument/2006/relationships/pivotCacheDefinition" Target="pivotCache/pivotCacheDefinition1.xml"/><Relationship Id="rId10" Type="http://schemas.openxmlformats.org/officeDocument/2006/relationships/worksheet" Target="worksheets/sheet10.xml"/><Relationship Id="rId1" Type="http://schemas.openxmlformats.org/officeDocument/2006/relationships/worksheet" Target="worksheets/sheet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zh-CN" sz="1400" b="0" i="0" u="none" strike="noStrike" kern="1200" spc="0" baseline="0">
                <a:solidFill>
                  <a:schemeClr val="tx1">
                    <a:lumMod val="65000"/>
                    <a:lumOff val="35000"/>
                  </a:schemeClr>
                </a:solidFill>
                <a:latin typeface="+mn-lt"/>
                <a:ea typeface="+mn-ea"/>
                <a:cs typeface="+mn-cs"/>
              </a:defRPr>
            </a:pPr>
            <a:r>
              <a:rPr lang="en-US" altLang="zh-CN"/>
              <a:t>Solar Resources</a:t>
            </a:r>
            <a:endParaRPr lang="zh-CN" altLang="en-US"/>
          </a:p>
        </c:rich>
      </c:tx>
      <c:layout/>
      <c:overlay val="0"/>
      <c:spPr>
        <a:noFill/>
        <a:ln>
          <a:noFill/>
        </a:ln>
        <a:effectLst/>
      </c:spPr>
    </c:title>
    <c:autoTitleDeleted val="0"/>
    <c:plotArea>
      <c:layout>
        <c:manualLayout>
          <c:layoutTarget val="inner"/>
          <c:xMode val="edge"/>
          <c:yMode val="edge"/>
          <c:x val="0.082655406932335"/>
          <c:y val="0.159856571774682"/>
          <c:w val="0.891925764648214"/>
          <c:h val="0.626447647890167"/>
        </c:manualLayout>
      </c:layout>
      <c:barChart>
        <c:barDir val="col"/>
        <c:grouping val="clustered"/>
        <c:varyColors val="0"/>
        <c:ser>
          <c:idx val="2"/>
          <c:order val="0"/>
          <c:tx>
            <c:strRef>
              <c:f>Solar!$H$2</c:f>
              <c:strCache>
                <c:ptCount val="1"/>
                <c:pt idx="0">
                  <c:v>技术可开发量(MW)</c:v>
                </c:pt>
              </c:strCache>
            </c:strRef>
          </c:tx>
          <c:spPr>
            <a:solidFill>
              <a:schemeClr val="accent3"/>
            </a:solidFill>
            <a:ln>
              <a:noFill/>
            </a:ln>
            <a:effectLst/>
          </c:spPr>
          <c:invertIfNegative val="0"/>
          <c:dLbls>
            <c:delete val="1"/>
          </c:dLbls>
          <c:cat>
            <c:strRef>
              <c:extLst>
                <c:ext xmlns:c15="http://schemas.microsoft.com/office/drawing/2012/chart" uri="{02D57815-91ED-43cb-92C2-25804820EDAC}">
                  <c15:fullRef>
                    <c15:sqref>Solar!$B$4:$B$42</c15:sqref>
                  </c15:fullRef>
                </c:ext>
              </c:extLst>
              <c:f>(Solar!$B$4:$B$6,Solar!$B$8:$B$12,Solar!$B$14:$B$17,Solar!$B$19:$B$23,Solar!$B$25:$B$29,Solar!$B$31:$B$37,Solar!$B$39:$B$41)</c:f>
              <c:strCache>
                <c:ptCount val="32"/>
                <c:pt idx="0">
                  <c:v>吉林</c:v>
                </c:pt>
                <c:pt idx="1">
                  <c:v>黑龙江</c:v>
                </c:pt>
                <c:pt idx="2">
                  <c:v>辽宁</c:v>
                </c:pt>
                <c:pt idx="3">
                  <c:v>上海</c:v>
                </c:pt>
                <c:pt idx="4">
                  <c:v>福建</c:v>
                </c:pt>
                <c:pt idx="5">
                  <c:v>江苏</c:v>
                </c:pt>
                <c:pt idx="6">
                  <c:v>浙江</c:v>
                </c:pt>
                <c:pt idx="7">
                  <c:v>安徽</c:v>
                </c:pt>
                <c:pt idx="8">
                  <c:v>江西</c:v>
                </c:pt>
                <c:pt idx="9">
                  <c:v>河南</c:v>
                </c:pt>
                <c:pt idx="10">
                  <c:v>湖北</c:v>
                </c:pt>
                <c:pt idx="11">
                  <c:v>湖南</c:v>
                </c:pt>
                <c:pt idx="12">
                  <c:v>青海</c:v>
                </c:pt>
                <c:pt idx="13">
                  <c:v>宁夏</c:v>
                </c:pt>
                <c:pt idx="14">
                  <c:v>陕西</c:v>
                </c:pt>
                <c:pt idx="15">
                  <c:v>甘肃</c:v>
                </c:pt>
                <c:pt idx="16">
                  <c:v>新疆</c:v>
                </c:pt>
                <c:pt idx="17">
                  <c:v>重庆</c:v>
                </c:pt>
                <c:pt idx="18">
                  <c:v>四川</c:v>
                </c:pt>
                <c:pt idx="19">
                  <c:v>西藏</c:v>
                </c:pt>
                <c:pt idx="20">
                  <c:v>贵州</c:v>
                </c:pt>
                <c:pt idx="21">
                  <c:v>云南</c:v>
                </c:pt>
                <c:pt idx="22">
                  <c:v>北京</c:v>
                </c:pt>
                <c:pt idx="23">
                  <c:v>天津</c:v>
                </c:pt>
                <c:pt idx="24">
                  <c:v>河北</c:v>
                </c:pt>
                <c:pt idx="25">
                  <c:v>山东</c:v>
                </c:pt>
                <c:pt idx="26">
                  <c:v>蒙西</c:v>
                </c:pt>
                <c:pt idx="27">
                  <c:v>蒙东</c:v>
                </c:pt>
                <c:pt idx="28">
                  <c:v>山西</c:v>
                </c:pt>
                <c:pt idx="29">
                  <c:v>广东</c:v>
                </c:pt>
                <c:pt idx="30">
                  <c:v>海南</c:v>
                </c:pt>
                <c:pt idx="31">
                  <c:v>广西</c:v>
                </c:pt>
              </c:strCache>
            </c:strRef>
          </c:cat>
          <c:val>
            <c:numRef>
              <c:extLst>
                <c:ext xmlns:c15="http://schemas.microsoft.com/office/drawing/2012/chart" uri="{02D57815-91ED-43cb-92C2-25804820EDAC}">
                  <c15:fullRef>
                    <c15:sqref>Solar!$H$4:$H$42</c15:sqref>
                  </c15:fullRef>
                </c:ext>
              </c:extLst>
              <c:f>(Solar!$H$4:$H$6,Solar!$H$8:$H$12,Solar!$H$14:$H$17,Solar!$H$19:$H$23,Solar!$H$25:$H$29,Solar!$H$31:$H$37,Solar!$H$39:$H$41)</c:f>
              <c:numCache>
                <c:formatCode>General</c:formatCode>
                <c:ptCount val="32"/>
                <c:pt idx="0">
                  <c:v>34000</c:v>
                </c:pt>
                <c:pt idx="1">
                  <c:v>340680</c:v>
                </c:pt>
                <c:pt idx="2">
                  <c:v>47490</c:v>
                </c:pt>
                <c:pt idx="3">
                  <c:v>20000</c:v>
                </c:pt>
                <c:pt idx="4">
                  <c:v>46000</c:v>
                </c:pt>
                <c:pt idx="5">
                  <c:v>60000</c:v>
                </c:pt>
                <c:pt idx="6">
                  <c:v>20000</c:v>
                </c:pt>
                <c:pt idx="7">
                  <c:v>60000</c:v>
                </c:pt>
                <c:pt idx="8">
                  <c:v>63000</c:v>
                </c:pt>
                <c:pt idx="9">
                  <c:v>63000</c:v>
                </c:pt>
                <c:pt idx="10">
                  <c:v>69480</c:v>
                </c:pt>
                <c:pt idx="11">
                  <c:v>33200</c:v>
                </c:pt>
                <c:pt idx="12">
                  <c:v>3400000</c:v>
                </c:pt>
                <c:pt idx="13">
                  <c:v>481700</c:v>
                </c:pt>
                <c:pt idx="14">
                  <c:v>80000</c:v>
                </c:pt>
                <c:pt idx="15">
                  <c:v>2129500</c:v>
                </c:pt>
                <c:pt idx="16">
                  <c:v>4200000</c:v>
                </c:pt>
                <c:pt idx="17">
                  <c:v>26500</c:v>
                </c:pt>
                <c:pt idx="18">
                  <c:v>43000</c:v>
                </c:pt>
                <c:pt idx="19">
                  <c:v>700000</c:v>
                </c:pt>
                <c:pt idx="20">
                  <c:v>35000</c:v>
                </c:pt>
                <c:pt idx="21">
                  <c:v>40000</c:v>
                </c:pt>
                <c:pt idx="22">
                  <c:v>33130</c:v>
                </c:pt>
                <c:pt idx="23">
                  <c:v>4000</c:v>
                </c:pt>
                <c:pt idx="24">
                  <c:v>122000</c:v>
                </c:pt>
                <c:pt idx="25">
                  <c:v>629000</c:v>
                </c:pt>
                <c:pt idx="26">
                  <c:v>2600000</c:v>
                </c:pt>
                <c:pt idx="27">
                  <c:v>14500</c:v>
                </c:pt>
                <c:pt idx="28">
                  <c:v>80000</c:v>
                </c:pt>
                <c:pt idx="29">
                  <c:v>60000</c:v>
                </c:pt>
                <c:pt idx="30">
                  <c:v>10000</c:v>
                </c:pt>
                <c:pt idx="31">
                  <c:v>59400</c:v>
                </c:pt>
              </c:numCache>
            </c:numRef>
          </c:val>
        </c:ser>
        <c:ser>
          <c:idx val="1"/>
          <c:order val="1"/>
          <c:tx>
            <c:strRef>
              <c:f>Solar!$F$2</c:f>
              <c:strCache>
                <c:ptCount val="1"/>
                <c:pt idx="0">
                  <c:v>远景开发规模(MW)</c:v>
                </c:pt>
              </c:strCache>
            </c:strRef>
          </c:tx>
          <c:spPr>
            <a:solidFill>
              <a:schemeClr val="accent2"/>
            </a:solidFill>
            <a:ln>
              <a:noFill/>
            </a:ln>
            <a:effectLst/>
          </c:spPr>
          <c:invertIfNegative val="0"/>
          <c:dLbls>
            <c:delete val="1"/>
          </c:dLbls>
          <c:cat>
            <c:strRef>
              <c:extLst>
                <c:ext xmlns:c15="http://schemas.microsoft.com/office/drawing/2012/chart" uri="{02D57815-91ED-43cb-92C2-25804820EDAC}">
                  <c15:fullRef>
                    <c15:sqref>Solar!$B$4:$B$42</c15:sqref>
                  </c15:fullRef>
                </c:ext>
              </c:extLst>
              <c:f>(Solar!$B$4:$B$6,Solar!$B$8:$B$12,Solar!$B$14:$B$17,Solar!$B$19:$B$23,Solar!$B$25:$B$29,Solar!$B$31:$B$37,Solar!$B$39:$B$41)</c:f>
              <c:strCache>
                <c:ptCount val="32"/>
                <c:pt idx="0">
                  <c:v>吉林</c:v>
                </c:pt>
                <c:pt idx="1">
                  <c:v>黑龙江</c:v>
                </c:pt>
                <c:pt idx="2">
                  <c:v>辽宁</c:v>
                </c:pt>
                <c:pt idx="3">
                  <c:v>上海</c:v>
                </c:pt>
                <c:pt idx="4">
                  <c:v>福建</c:v>
                </c:pt>
                <c:pt idx="5">
                  <c:v>江苏</c:v>
                </c:pt>
                <c:pt idx="6">
                  <c:v>浙江</c:v>
                </c:pt>
                <c:pt idx="7">
                  <c:v>安徽</c:v>
                </c:pt>
                <c:pt idx="8">
                  <c:v>江西</c:v>
                </c:pt>
                <c:pt idx="9">
                  <c:v>河南</c:v>
                </c:pt>
                <c:pt idx="10">
                  <c:v>湖北</c:v>
                </c:pt>
                <c:pt idx="11">
                  <c:v>湖南</c:v>
                </c:pt>
                <c:pt idx="12">
                  <c:v>青海</c:v>
                </c:pt>
                <c:pt idx="13">
                  <c:v>宁夏</c:v>
                </c:pt>
                <c:pt idx="14">
                  <c:v>陕西</c:v>
                </c:pt>
                <c:pt idx="15">
                  <c:v>甘肃</c:v>
                </c:pt>
                <c:pt idx="16">
                  <c:v>新疆</c:v>
                </c:pt>
                <c:pt idx="17">
                  <c:v>重庆</c:v>
                </c:pt>
                <c:pt idx="18">
                  <c:v>四川</c:v>
                </c:pt>
                <c:pt idx="19">
                  <c:v>西藏</c:v>
                </c:pt>
                <c:pt idx="20">
                  <c:v>贵州</c:v>
                </c:pt>
                <c:pt idx="21">
                  <c:v>云南</c:v>
                </c:pt>
                <c:pt idx="22">
                  <c:v>北京</c:v>
                </c:pt>
                <c:pt idx="23">
                  <c:v>天津</c:v>
                </c:pt>
                <c:pt idx="24">
                  <c:v>河北</c:v>
                </c:pt>
                <c:pt idx="25">
                  <c:v>山东</c:v>
                </c:pt>
                <c:pt idx="26">
                  <c:v>蒙西</c:v>
                </c:pt>
                <c:pt idx="27">
                  <c:v>蒙东</c:v>
                </c:pt>
                <c:pt idx="28">
                  <c:v>山西</c:v>
                </c:pt>
                <c:pt idx="29">
                  <c:v>广东</c:v>
                </c:pt>
                <c:pt idx="30">
                  <c:v>海南</c:v>
                </c:pt>
                <c:pt idx="31">
                  <c:v>广西</c:v>
                </c:pt>
              </c:strCache>
            </c:strRef>
          </c:cat>
          <c:val>
            <c:numRef>
              <c:extLst>
                <c:ext xmlns:c15="http://schemas.microsoft.com/office/drawing/2012/chart" uri="{02D57815-91ED-43cb-92C2-25804820EDAC}">
                  <c15:fullRef>
                    <c15:sqref>Solar!$F$4:$F$42</c15:sqref>
                  </c15:fullRef>
                </c:ext>
              </c:extLst>
              <c:f>(Solar!$F$4:$F$6,Solar!$F$8:$F$12,Solar!$F$14:$F$17,Solar!$F$19:$F$23,Solar!$F$25:$F$29,Solar!$F$31:$F$37,Solar!$F$39:$F$41)</c:f>
              <c:numCache>
                <c:formatCode>General</c:formatCode>
                <c:ptCount val="32"/>
                <c:pt idx="0">
                  <c:v>31000</c:v>
                </c:pt>
                <c:pt idx="1">
                  <c:v>310306</c:v>
                </c:pt>
                <c:pt idx="2">
                  <c:v>8570</c:v>
                </c:pt>
                <c:pt idx="3">
                  <c:v>16000</c:v>
                </c:pt>
                <c:pt idx="4">
                  <c:v>23027</c:v>
                </c:pt>
                <c:pt idx="5">
                  <c:v>33000</c:v>
                </c:pt>
                <c:pt idx="6">
                  <c:v>20000</c:v>
                </c:pt>
                <c:pt idx="7">
                  <c:v>42000</c:v>
                </c:pt>
                <c:pt idx="8">
                  <c:v>55742</c:v>
                </c:pt>
                <c:pt idx="9">
                  <c:v>51500</c:v>
                </c:pt>
                <c:pt idx="10">
                  <c:v>26000</c:v>
                </c:pt>
                <c:pt idx="11">
                  <c:v>16000</c:v>
                </c:pt>
                <c:pt idx="12">
                  <c:v>62300</c:v>
                </c:pt>
                <c:pt idx="13">
                  <c:v>14998</c:v>
                </c:pt>
                <c:pt idx="14">
                  <c:v>29400</c:v>
                </c:pt>
                <c:pt idx="15">
                  <c:v>203403</c:v>
                </c:pt>
                <c:pt idx="16">
                  <c:v>166100</c:v>
                </c:pt>
                <c:pt idx="17">
                  <c:v>500</c:v>
                </c:pt>
                <c:pt idx="18">
                  <c:v>12150</c:v>
                </c:pt>
                <c:pt idx="19">
                  <c:v>50000</c:v>
                </c:pt>
                <c:pt idx="20">
                  <c:v>25700</c:v>
                </c:pt>
                <c:pt idx="21">
                  <c:v>22690</c:v>
                </c:pt>
                <c:pt idx="22">
                  <c:v>350</c:v>
                </c:pt>
                <c:pt idx="23">
                  <c:v>3500</c:v>
                </c:pt>
                <c:pt idx="24">
                  <c:v>121950</c:v>
                </c:pt>
                <c:pt idx="25">
                  <c:v>17180</c:v>
                </c:pt>
                <c:pt idx="26">
                  <c:v>25200</c:v>
                </c:pt>
                <c:pt idx="27">
                  <c:v>14500</c:v>
                </c:pt>
                <c:pt idx="28">
                  <c:v>36750</c:v>
                </c:pt>
                <c:pt idx="29">
                  <c:v>52000</c:v>
                </c:pt>
                <c:pt idx="30">
                  <c:v>3000</c:v>
                </c:pt>
                <c:pt idx="31">
                  <c:v>23540</c:v>
                </c:pt>
              </c:numCache>
            </c:numRef>
          </c:val>
        </c:ser>
        <c:ser>
          <c:idx val="0"/>
          <c:order val="2"/>
          <c:tx>
            <c:strRef>
              <c:f>Solar!$D$2</c:f>
              <c:strCache>
                <c:ptCount val="1"/>
                <c:pt idx="0">
                  <c:v>“十四五”开发规模(MW)</c:v>
                </c:pt>
              </c:strCache>
            </c:strRef>
          </c:tx>
          <c:spPr>
            <a:solidFill>
              <a:schemeClr val="accent1"/>
            </a:solidFill>
            <a:ln>
              <a:noFill/>
            </a:ln>
            <a:effectLst/>
          </c:spPr>
          <c:invertIfNegative val="0"/>
          <c:dLbls>
            <c:delete val="1"/>
          </c:dLbls>
          <c:cat>
            <c:strRef>
              <c:extLst>
                <c:ext xmlns:c15="http://schemas.microsoft.com/office/drawing/2012/chart" uri="{02D57815-91ED-43cb-92C2-25804820EDAC}">
                  <c15:fullRef>
                    <c15:sqref>Solar!$B$4:$B$42</c15:sqref>
                  </c15:fullRef>
                </c:ext>
              </c:extLst>
              <c:f>(Solar!$B$4:$B$6,Solar!$B$8:$B$12,Solar!$B$14:$B$17,Solar!$B$19:$B$23,Solar!$B$25:$B$29,Solar!$B$31:$B$37,Solar!$B$39:$B$41)</c:f>
              <c:strCache>
                <c:ptCount val="32"/>
                <c:pt idx="0">
                  <c:v>吉林</c:v>
                </c:pt>
                <c:pt idx="1">
                  <c:v>黑龙江</c:v>
                </c:pt>
                <c:pt idx="2">
                  <c:v>辽宁</c:v>
                </c:pt>
                <c:pt idx="3">
                  <c:v>上海</c:v>
                </c:pt>
                <c:pt idx="4">
                  <c:v>福建</c:v>
                </c:pt>
                <c:pt idx="5">
                  <c:v>江苏</c:v>
                </c:pt>
                <c:pt idx="6">
                  <c:v>浙江</c:v>
                </c:pt>
                <c:pt idx="7">
                  <c:v>安徽</c:v>
                </c:pt>
                <c:pt idx="8">
                  <c:v>江西</c:v>
                </c:pt>
                <c:pt idx="9">
                  <c:v>河南</c:v>
                </c:pt>
                <c:pt idx="10">
                  <c:v>湖北</c:v>
                </c:pt>
                <c:pt idx="11">
                  <c:v>湖南</c:v>
                </c:pt>
                <c:pt idx="12">
                  <c:v>青海</c:v>
                </c:pt>
                <c:pt idx="13">
                  <c:v>宁夏</c:v>
                </c:pt>
                <c:pt idx="14">
                  <c:v>陕西</c:v>
                </c:pt>
                <c:pt idx="15">
                  <c:v>甘肃</c:v>
                </c:pt>
                <c:pt idx="16">
                  <c:v>新疆</c:v>
                </c:pt>
                <c:pt idx="17">
                  <c:v>重庆</c:v>
                </c:pt>
                <c:pt idx="18">
                  <c:v>四川</c:v>
                </c:pt>
                <c:pt idx="19">
                  <c:v>西藏</c:v>
                </c:pt>
                <c:pt idx="20">
                  <c:v>贵州</c:v>
                </c:pt>
                <c:pt idx="21">
                  <c:v>云南</c:v>
                </c:pt>
                <c:pt idx="22">
                  <c:v>北京</c:v>
                </c:pt>
                <c:pt idx="23">
                  <c:v>天津</c:v>
                </c:pt>
                <c:pt idx="24">
                  <c:v>河北</c:v>
                </c:pt>
                <c:pt idx="25">
                  <c:v>山东</c:v>
                </c:pt>
                <c:pt idx="26">
                  <c:v>蒙西</c:v>
                </c:pt>
                <c:pt idx="27">
                  <c:v>蒙东</c:v>
                </c:pt>
                <c:pt idx="28">
                  <c:v>山西</c:v>
                </c:pt>
                <c:pt idx="29">
                  <c:v>广东</c:v>
                </c:pt>
                <c:pt idx="30">
                  <c:v>海南</c:v>
                </c:pt>
                <c:pt idx="31">
                  <c:v>广西</c:v>
                </c:pt>
              </c:strCache>
            </c:strRef>
          </c:cat>
          <c:val>
            <c:numRef>
              <c:extLst>
                <c:ext xmlns:c15="http://schemas.microsoft.com/office/drawing/2012/chart" uri="{02D57815-91ED-43cb-92C2-25804820EDAC}">
                  <c15:fullRef>
                    <c15:sqref>Solar!$D$4:$D$42</c15:sqref>
                  </c15:fullRef>
                </c:ext>
              </c:extLst>
              <c:f>(Solar!$D$4:$D$6,Solar!$D$8:$D$12,Solar!$D$14:$D$17,Solar!$D$19:$D$23,Solar!$D$25:$D$29,Solar!$D$31:$D$37,Solar!$D$39:$D$41)</c:f>
              <c:numCache>
                <c:formatCode>General</c:formatCode>
                <c:ptCount val="32"/>
                <c:pt idx="0">
                  <c:v>9670</c:v>
                </c:pt>
                <c:pt idx="1">
                  <c:v>13088</c:v>
                </c:pt>
                <c:pt idx="2">
                  <c:v>5570</c:v>
                </c:pt>
                <c:pt idx="3">
                  <c:v>2700</c:v>
                </c:pt>
                <c:pt idx="4">
                  <c:v>7000</c:v>
                </c:pt>
                <c:pt idx="5">
                  <c:v>9000</c:v>
                </c:pt>
                <c:pt idx="6">
                  <c:v>9000</c:v>
                </c:pt>
                <c:pt idx="7">
                  <c:v>14950</c:v>
                </c:pt>
                <c:pt idx="8">
                  <c:v>9162</c:v>
                </c:pt>
                <c:pt idx="9">
                  <c:v>4500</c:v>
                </c:pt>
                <c:pt idx="10">
                  <c:v>7000</c:v>
                </c:pt>
                <c:pt idx="11">
                  <c:v>11000</c:v>
                </c:pt>
                <c:pt idx="12">
                  <c:v>17100</c:v>
                </c:pt>
                <c:pt idx="13">
                  <c:v>11930</c:v>
                </c:pt>
                <c:pt idx="14">
                  <c:v>14000</c:v>
                </c:pt>
                <c:pt idx="15">
                  <c:v>14820</c:v>
                </c:pt>
                <c:pt idx="16">
                  <c:v>11700</c:v>
                </c:pt>
                <c:pt idx="17">
                  <c:v>331</c:v>
                </c:pt>
                <c:pt idx="18">
                  <c:v>10000</c:v>
                </c:pt>
                <c:pt idx="19">
                  <c:v>5250</c:v>
                </c:pt>
                <c:pt idx="20">
                  <c:v>18700</c:v>
                </c:pt>
                <c:pt idx="21">
                  <c:v>9195</c:v>
                </c:pt>
                <c:pt idx="22">
                  <c:v>350</c:v>
                </c:pt>
                <c:pt idx="23">
                  <c:v>50</c:v>
                </c:pt>
                <c:pt idx="24">
                  <c:v>57000</c:v>
                </c:pt>
                <c:pt idx="25">
                  <c:v>12150</c:v>
                </c:pt>
                <c:pt idx="26">
                  <c:v>13500</c:v>
                </c:pt>
                <c:pt idx="27">
                  <c:v>4000</c:v>
                </c:pt>
                <c:pt idx="28">
                  <c:v>24200</c:v>
                </c:pt>
                <c:pt idx="29">
                  <c:v>13000</c:v>
                </c:pt>
                <c:pt idx="30">
                  <c:v>1000</c:v>
                </c:pt>
                <c:pt idx="31">
                  <c:v>16520</c:v>
                </c:pt>
              </c:numCache>
            </c:numRef>
          </c:val>
        </c:ser>
        <c:dLbls>
          <c:showLegendKey val="0"/>
          <c:showVal val="0"/>
          <c:showCatName val="0"/>
          <c:showSerName val="0"/>
          <c:showPercent val="0"/>
          <c:showBubbleSize val="0"/>
        </c:dLbls>
        <c:gapWidth val="50"/>
        <c:overlap val="100"/>
        <c:axId val="112596704"/>
        <c:axId val="57344128"/>
      </c:barChart>
      <c:catAx>
        <c:axId val="1125967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57344128"/>
        <c:crosses val="autoZero"/>
        <c:auto val="1"/>
        <c:lblAlgn val="ctr"/>
        <c:lblOffset val="100"/>
        <c:noMultiLvlLbl val="0"/>
      </c:catAx>
      <c:valAx>
        <c:axId val="573441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112596704"/>
        <c:crosses val="autoZero"/>
        <c:crossBetween val="between"/>
        <c:dispUnits>
          <c:builtInUnit val="millions"/>
          <c:dispUnitsLbl>
            <c:layout/>
            <c:spPr>
              <a:noFill/>
              <a:ln>
                <a:noFill/>
              </a:ln>
              <a:effectLst/>
            </c:spPr>
            <c:txPr>
              <a:bodyPr rot="-5400000" spcFirstLastPara="1" vertOverflow="ellipsis" vert="horz" wrap="square" anchor="ctr" anchorCtr="1">
                <a:spAutoFit/>
              </a:bodyPr>
              <a:lstStyle/>
              <a:p>
                <a:pPr>
                  <a:defRPr lang="zh-CN" sz="1000" b="0" i="0" u="none" strike="noStrike" kern="1200" baseline="0">
                    <a:solidFill>
                      <a:schemeClr val="tx1">
                        <a:lumMod val="65000"/>
                        <a:lumOff val="35000"/>
                      </a:schemeClr>
                    </a:solidFill>
                    <a:latin typeface="+mn-lt"/>
                    <a:ea typeface="+mn-ea"/>
                    <a:cs typeface="+mn-cs"/>
                  </a:defRPr>
                </a:pPr>
              </a:p>
            </c:txPr>
          </c:dispUnitsLbl>
        </c:dispUnits>
      </c:valAx>
      <c:spPr>
        <a:noFill/>
        <a:ln>
          <a:noFill/>
        </a:ln>
        <a:effectLst/>
      </c:spPr>
    </c:plotArea>
    <c:legend>
      <c:legendPos val="b"/>
      <c:layout>
        <c:manualLayout>
          <c:xMode val="edge"/>
          <c:yMode val="edge"/>
          <c:x val="0"/>
          <c:y val="0.906153361599031"/>
          <c:w val="1"/>
          <c:h val="0.0938466384009691"/>
        </c:manualLayout>
      </c:layout>
      <c:overlay val="0"/>
      <c:spPr>
        <a:noFill/>
        <a:ln>
          <a:noFill/>
        </a:ln>
        <a:effectLst/>
      </c:spPr>
      <c:txPr>
        <a:bodyPr rot="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extLst>
      <c:ext uri="{0b15fc19-7d7d-44ad-8c2d-2c3a37ce22c3}">
        <chartProps xmlns="https://web.wps.cn/et/2018/main" chartId="{187d1e89-ba12-464b-8ff0-4d5d07284bae}"/>
      </c:ext>
    </c:extLst>
  </c:chart>
  <c:spPr>
    <a:solidFill>
      <a:schemeClr val="bg1"/>
    </a:solidFill>
    <a:ln w="9525" cap="flat" cmpd="sng" algn="ctr">
      <a:solidFill>
        <a:schemeClr val="tx1">
          <a:lumMod val="15000"/>
          <a:lumOff val="85000"/>
        </a:schemeClr>
      </a:solidFill>
      <a:round/>
    </a:ln>
    <a:effectLst/>
  </c:spPr>
  <c:txPr>
    <a:bodyPr/>
    <a:lstStyle/>
    <a:p>
      <a:pPr>
        <a:defRPr lang="zh-CN"/>
      </a:pP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lang="zh-CN" sz="1400" b="0" i="0" u="none" strike="noStrike" kern="1200" spc="0" baseline="0">
              <a:solidFill>
                <a:schemeClr val="tx1">
                  <a:lumMod val="65000"/>
                  <a:lumOff val="35000"/>
                </a:schemeClr>
              </a:solidFill>
              <a:latin typeface="+mn-lt"/>
              <a:ea typeface="+mn-ea"/>
              <a:cs typeface="+mn-cs"/>
            </a:defRPr>
          </a:pPr>
        </a:p>
      </c:txPr>
    </c:title>
    <c:autoTitleDeleted val="0"/>
    <c:plotArea>
      <c:layout/>
      <c:barChart>
        <c:barDir val="bar"/>
        <c:grouping val="stacked"/>
        <c:varyColors val="0"/>
        <c:ser>
          <c:idx val="0"/>
          <c:order val="0"/>
          <c:tx>
            <c:strRef>
              <c:f>'Wind Yu et al.'!$K$1</c:f>
              <c:strCache>
                <c:ptCount val="1"/>
                <c:pt idx="0">
                  <c:v>Max Onshore</c:v>
                </c:pt>
              </c:strCache>
            </c:strRef>
          </c:tx>
          <c:spPr>
            <a:solidFill>
              <a:schemeClr val="accent1"/>
            </a:solidFill>
            <a:ln>
              <a:noFill/>
            </a:ln>
            <a:effectLst/>
          </c:spPr>
          <c:invertIfNegative val="0"/>
          <c:dLbls>
            <c:delete val="1"/>
          </c:dLbls>
          <c:cat>
            <c:strRef>
              <c:f>'Wind Yu et al.'!$J$2:$J$21</c:f>
              <c:strCache>
                <c:ptCount val="20"/>
                <c:pt idx="0">
                  <c:v>Beijing</c:v>
                </c:pt>
                <c:pt idx="1">
                  <c:v>Tianjin</c:v>
                </c:pt>
                <c:pt idx="2">
                  <c:v>Shanxi</c:v>
                </c:pt>
                <c:pt idx="3">
                  <c:v>Shaanxi</c:v>
                </c:pt>
                <c:pt idx="4">
                  <c:v>Jilin</c:v>
                </c:pt>
                <c:pt idx="5">
                  <c:v>Guangxi</c:v>
                </c:pt>
                <c:pt idx="6">
                  <c:v>Shanghai</c:v>
                </c:pt>
                <c:pt idx="7">
                  <c:v>Heilongjiang</c:v>
                </c:pt>
                <c:pt idx="8">
                  <c:v>Hebei</c:v>
                </c:pt>
                <c:pt idx="9">
                  <c:v>Qinghai</c:v>
                </c:pt>
                <c:pt idx="10">
                  <c:v>Jiangsu</c:v>
                </c:pt>
                <c:pt idx="11">
                  <c:v>Hainan</c:v>
                </c:pt>
                <c:pt idx="12">
                  <c:v>Zhejiang</c:v>
                </c:pt>
                <c:pt idx="13">
                  <c:v>Fujian</c:v>
                </c:pt>
                <c:pt idx="14">
                  <c:v>Guangdong</c:v>
                </c:pt>
                <c:pt idx="15">
                  <c:v>Shandong</c:v>
                </c:pt>
                <c:pt idx="16">
                  <c:v>Liaoning</c:v>
                </c:pt>
                <c:pt idx="17">
                  <c:v>Gansu</c:v>
                </c:pt>
                <c:pt idx="18">
                  <c:v>Xinjiang</c:v>
                </c:pt>
                <c:pt idx="19">
                  <c:v>Inner Mongolia</c:v>
                </c:pt>
              </c:strCache>
            </c:strRef>
          </c:cat>
          <c:val>
            <c:numRef>
              <c:f>'Wind Yu et al.'!$K$2:$K$21</c:f>
              <c:numCache>
                <c:formatCode>0_ </c:formatCode>
                <c:ptCount val="20"/>
                <c:pt idx="0">
                  <c:v>0</c:v>
                </c:pt>
                <c:pt idx="1">
                  <c:v>0</c:v>
                </c:pt>
                <c:pt idx="2">
                  <c:v>7792.20779220778</c:v>
                </c:pt>
                <c:pt idx="3">
                  <c:v>12987.0129870129</c:v>
                </c:pt>
                <c:pt idx="4">
                  <c:v>18181.8181818181</c:v>
                </c:pt>
                <c:pt idx="5">
                  <c:v>0</c:v>
                </c:pt>
                <c:pt idx="6">
                  <c:v>0</c:v>
                </c:pt>
                <c:pt idx="7">
                  <c:v>40259.7402597402</c:v>
                </c:pt>
                <c:pt idx="8">
                  <c:v>18181.8181818181</c:v>
                </c:pt>
                <c:pt idx="9">
                  <c:v>50707.3283858998</c:v>
                </c:pt>
                <c:pt idx="10">
                  <c:v>0</c:v>
                </c:pt>
                <c:pt idx="11">
                  <c:v>0</c:v>
                </c:pt>
                <c:pt idx="12">
                  <c:v>0</c:v>
                </c:pt>
                <c:pt idx="13">
                  <c:v>0</c:v>
                </c:pt>
                <c:pt idx="14">
                  <c:v>6493.50649350649</c:v>
                </c:pt>
                <c:pt idx="15">
                  <c:v>19480.5194805194</c:v>
                </c:pt>
                <c:pt idx="16">
                  <c:v>25660.9461966604</c:v>
                </c:pt>
                <c:pt idx="17">
                  <c:v>153246.753246753</c:v>
                </c:pt>
                <c:pt idx="18">
                  <c:v>296726.19047619</c:v>
                </c:pt>
                <c:pt idx="19">
                  <c:v>494642.857142857</c:v>
                </c:pt>
              </c:numCache>
            </c:numRef>
          </c:val>
        </c:ser>
        <c:ser>
          <c:idx val="1"/>
          <c:order val="1"/>
          <c:tx>
            <c:strRef>
              <c:f>'Wind Yu et al.'!$L$1</c:f>
              <c:strCache>
                <c:ptCount val="1"/>
                <c:pt idx="0">
                  <c:v>Max Offshore</c:v>
                </c:pt>
              </c:strCache>
            </c:strRef>
          </c:tx>
          <c:spPr>
            <a:solidFill>
              <a:schemeClr val="accent2"/>
            </a:solidFill>
            <a:ln>
              <a:noFill/>
            </a:ln>
            <a:effectLst/>
          </c:spPr>
          <c:invertIfNegative val="0"/>
          <c:dLbls>
            <c:delete val="1"/>
          </c:dLbls>
          <c:cat>
            <c:strRef>
              <c:f>'Wind Yu et al.'!$J$2:$J$21</c:f>
              <c:strCache>
                <c:ptCount val="20"/>
                <c:pt idx="0">
                  <c:v>Beijing</c:v>
                </c:pt>
                <c:pt idx="1">
                  <c:v>Tianjin</c:v>
                </c:pt>
                <c:pt idx="2">
                  <c:v>Shanxi</c:v>
                </c:pt>
                <c:pt idx="3">
                  <c:v>Shaanxi</c:v>
                </c:pt>
                <c:pt idx="4">
                  <c:v>Jilin</c:v>
                </c:pt>
                <c:pt idx="5">
                  <c:v>Guangxi</c:v>
                </c:pt>
                <c:pt idx="6">
                  <c:v>Shanghai</c:v>
                </c:pt>
                <c:pt idx="7">
                  <c:v>Heilongjiang</c:v>
                </c:pt>
                <c:pt idx="8">
                  <c:v>Hebei</c:v>
                </c:pt>
                <c:pt idx="9">
                  <c:v>Qinghai</c:v>
                </c:pt>
                <c:pt idx="10">
                  <c:v>Jiangsu</c:v>
                </c:pt>
                <c:pt idx="11">
                  <c:v>Hainan</c:v>
                </c:pt>
                <c:pt idx="12">
                  <c:v>Zhejiang</c:v>
                </c:pt>
                <c:pt idx="13">
                  <c:v>Fujian</c:v>
                </c:pt>
                <c:pt idx="14">
                  <c:v>Guangdong</c:v>
                </c:pt>
                <c:pt idx="15">
                  <c:v>Shandong</c:v>
                </c:pt>
                <c:pt idx="16">
                  <c:v>Liaoning</c:v>
                </c:pt>
                <c:pt idx="17">
                  <c:v>Gansu</c:v>
                </c:pt>
                <c:pt idx="18">
                  <c:v>Xinjiang</c:v>
                </c:pt>
                <c:pt idx="19">
                  <c:v>Inner Mongolia</c:v>
                </c:pt>
              </c:strCache>
            </c:strRef>
          </c:cat>
          <c:val>
            <c:numRef>
              <c:f>'Wind Yu et al.'!$L$2:$L$21</c:f>
              <c:numCache>
                <c:formatCode>0_ </c:formatCode>
                <c:ptCount val="20"/>
                <c:pt idx="0">
                  <c:v>4597.40259740261</c:v>
                </c:pt>
                <c:pt idx="1">
                  <c:v>5194.8051948052</c:v>
                </c:pt>
                <c:pt idx="2">
                  <c:v>0</c:v>
                </c:pt>
                <c:pt idx="3">
                  <c:v>0</c:v>
                </c:pt>
                <c:pt idx="4">
                  <c:v>0</c:v>
                </c:pt>
                <c:pt idx="5">
                  <c:v>19480.5194805194</c:v>
                </c:pt>
                <c:pt idx="6">
                  <c:v>19480.5194805194</c:v>
                </c:pt>
                <c:pt idx="7">
                  <c:v>0</c:v>
                </c:pt>
                <c:pt idx="8">
                  <c:v>24675.3246753247</c:v>
                </c:pt>
                <c:pt idx="9">
                  <c:v>0</c:v>
                </c:pt>
                <c:pt idx="10">
                  <c:v>51948.0519480519</c:v>
                </c:pt>
                <c:pt idx="11">
                  <c:v>57142.8571428571</c:v>
                </c:pt>
                <c:pt idx="12">
                  <c:v>61038.961038961</c:v>
                </c:pt>
                <c:pt idx="13">
                  <c:v>63636.3636363636</c:v>
                </c:pt>
                <c:pt idx="14">
                  <c:v>110389.61038961</c:v>
                </c:pt>
                <c:pt idx="15">
                  <c:v>122077.922077922</c:v>
                </c:pt>
                <c:pt idx="16">
                  <c:v>122391.001855288</c:v>
                </c:pt>
                <c:pt idx="17">
                  <c:v>0</c:v>
                </c:pt>
                <c:pt idx="18">
                  <c:v>0</c:v>
                </c:pt>
                <c:pt idx="19">
                  <c:v>0</c:v>
                </c:pt>
              </c:numCache>
            </c:numRef>
          </c:val>
        </c:ser>
        <c:dLbls>
          <c:showLegendKey val="0"/>
          <c:showVal val="0"/>
          <c:showCatName val="0"/>
          <c:showSerName val="0"/>
          <c:showPercent val="0"/>
          <c:showBubbleSize val="0"/>
        </c:dLbls>
        <c:gapWidth val="182"/>
        <c:overlap val="100"/>
        <c:axId val="973457952"/>
        <c:axId val="57320608"/>
        <c:extLst>
          <c:ext xmlns:c15="http://schemas.microsoft.com/office/drawing/2012/chart" uri="{02D57815-91ED-43cb-92C2-25804820EDAC}">
            <c15:filteredBarSeries>
              <c15:ser>
                <c:idx val="2"/>
                <c:order val="2"/>
                <c:tx>
                  <c:strRef>
                    <c:extLst>
                      <c:ext uri="{02D57815-91ED-43cb-92C2-25804820EDAC}">
                        <c15:formulaRef>
                          <c15:sqref>'Wind Yu et al.'!$M$1</c15:sqref>
                        </c15:formulaRef>
                      </c:ext>
                    </c:extLst>
                    <c:strCache>
                      <c:ptCount val="1"/>
                      <c:pt idx="0">
                        <c:v>Min Onshore</c:v>
                      </c:pt>
                    </c:strCache>
                  </c:strRef>
                </c:tx>
                <c:spPr>
                  <a:solidFill>
                    <a:schemeClr val="accent3"/>
                  </a:solidFill>
                  <a:ln>
                    <a:noFill/>
                  </a:ln>
                  <a:effectLst/>
                </c:spPr>
                <c:invertIfNegative val="0"/>
                <c:dLbls>
                  <c:delete val="1"/>
                </c:dLbls>
                <c:cat>
                  <c:strRef>
                    <c:extLst>
                      <c:ext uri="{02D57815-91ED-43cb-92C2-25804820EDAC}">
                        <c15:fullRef>
                          <c15:sqref/>
                        </c15:fullRef>
                        <c15:formulaRef>
                          <c15:sqref>'Wind Yu et al.'!$J$2:$J$21</c15:sqref>
                        </c15:formulaRef>
                      </c:ext>
                    </c:extLst>
                    <c:strCache>
                      <c:ptCount val="20"/>
                      <c:pt idx="0">
                        <c:v>Beijing</c:v>
                      </c:pt>
                      <c:pt idx="1">
                        <c:v>Tianjin</c:v>
                      </c:pt>
                      <c:pt idx="2">
                        <c:v>Shanxi</c:v>
                      </c:pt>
                      <c:pt idx="3">
                        <c:v>Shaanxi</c:v>
                      </c:pt>
                      <c:pt idx="4">
                        <c:v>Jilin</c:v>
                      </c:pt>
                      <c:pt idx="5">
                        <c:v>Guangxi</c:v>
                      </c:pt>
                      <c:pt idx="6">
                        <c:v>Shanghai</c:v>
                      </c:pt>
                      <c:pt idx="7">
                        <c:v>Heilongjiang</c:v>
                      </c:pt>
                      <c:pt idx="8">
                        <c:v>Hebei</c:v>
                      </c:pt>
                      <c:pt idx="9">
                        <c:v>Qinghai</c:v>
                      </c:pt>
                      <c:pt idx="10">
                        <c:v>Jiangsu</c:v>
                      </c:pt>
                      <c:pt idx="11">
                        <c:v>Hainan</c:v>
                      </c:pt>
                      <c:pt idx="12">
                        <c:v>Zhejiang</c:v>
                      </c:pt>
                      <c:pt idx="13">
                        <c:v>Fujian</c:v>
                      </c:pt>
                      <c:pt idx="14">
                        <c:v>Guangdong</c:v>
                      </c:pt>
                      <c:pt idx="15">
                        <c:v>Shandong</c:v>
                      </c:pt>
                      <c:pt idx="16">
                        <c:v>Liaoning</c:v>
                      </c:pt>
                      <c:pt idx="17">
                        <c:v>Gansu</c:v>
                      </c:pt>
                      <c:pt idx="18">
                        <c:v>Xinjiang</c:v>
                      </c:pt>
                      <c:pt idx="19">
                        <c:v>Inner Mongolia</c:v>
                      </c:pt>
                    </c:strCache>
                  </c:strRef>
                </c:cat>
                <c:val>
                  <c:numRef>
                    <c:extLst>
                      <c:ext uri="{02D57815-91ED-43cb-92C2-25804820EDAC}">
                        <c15:formulaRef>
                          <c15:sqref>'Wind Yu et al.'!$M$2:$M$21</c15:sqref>
                        </c15:formulaRef>
                      </c:ext>
                    </c:extLst>
                    <c:numCache>
                      <c:formatCode>0_ </c:formatCode>
                      <c:ptCount val="20"/>
                      <c:pt idx="0">
                        <c:v>0</c:v>
                      </c:pt>
                      <c:pt idx="1">
                        <c:v>3896.1038961039</c:v>
                      </c:pt>
                      <c:pt idx="2">
                        <c:v>0</c:v>
                      </c:pt>
                      <c:pt idx="3">
                        <c:v>6493.50649350649</c:v>
                      </c:pt>
                      <c:pt idx="4">
                        <c:v>9090.9090909091</c:v>
                      </c:pt>
                      <c:pt idx="5">
                        <c:v>0</c:v>
                      </c:pt>
                      <c:pt idx="6">
                        <c:v>0</c:v>
                      </c:pt>
                      <c:pt idx="7">
                        <c:v>19480.5194805194</c:v>
                      </c:pt>
                      <c:pt idx="8">
                        <c:v>7792.20779220778</c:v>
                      </c:pt>
                      <c:pt idx="9">
                        <c:v>23376.6233766233</c:v>
                      </c:pt>
                      <c:pt idx="10">
                        <c:v>0</c:v>
                      </c:pt>
                      <c:pt idx="11">
                        <c:v>0</c:v>
                      </c:pt>
                      <c:pt idx="12">
                        <c:v>0</c:v>
                      </c:pt>
                      <c:pt idx="13">
                        <c:v>0</c:v>
                      </c:pt>
                      <c:pt idx="14">
                        <c:v>0</c:v>
                      </c:pt>
                      <c:pt idx="15">
                        <c:v>7792.20779220778</c:v>
                      </c:pt>
                      <c:pt idx="16">
                        <c:v>11688.3116883116</c:v>
                      </c:pt>
                      <c:pt idx="17">
                        <c:v>68831.1688311688</c:v>
                      </c:pt>
                      <c:pt idx="18">
                        <c:v>133766.233766233</c:v>
                      </c:pt>
                      <c:pt idx="19">
                        <c:v>222077.922077922</c:v>
                      </c:pt>
                    </c:numCache>
                  </c:numRef>
                </c:val>
              </c15:ser>
            </c15:filteredBarSeries>
            <c15:filteredBarSeries>
              <c15:ser>
                <c:idx val="3"/>
                <c:order val="3"/>
                <c:tx>
                  <c:strRef>
                    <c:extLst>
                      <c:ext uri="{02D57815-91ED-43cb-92C2-25804820EDAC}">
                        <c15:formulaRef>
                          <c15:sqref>'Wind Yu et al.'!$N$1</c15:sqref>
                        </c15:formulaRef>
                      </c:ext>
                    </c:extLst>
                    <c:strCache>
                      <c:ptCount val="1"/>
                      <c:pt idx="0">
                        <c:v>Min Offshore</c:v>
                      </c:pt>
                    </c:strCache>
                  </c:strRef>
                </c:tx>
                <c:spPr>
                  <a:solidFill>
                    <a:schemeClr val="accent4"/>
                  </a:solidFill>
                  <a:ln>
                    <a:noFill/>
                  </a:ln>
                  <a:effectLst/>
                </c:spPr>
                <c:invertIfNegative val="0"/>
                <c:dLbls>
                  <c:delete val="1"/>
                </c:dLbls>
                <c:cat>
                  <c:strRef>
                    <c:extLst>
                      <c:ext uri="{02D57815-91ED-43cb-92C2-25804820EDAC}">
                        <c15:fullRef>
                          <c15:sqref/>
                        </c15:fullRef>
                        <c15:formulaRef>
                          <c15:sqref>'Wind Yu et al.'!$J$2:$J$21</c15:sqref>
                        </c15:formulaRef>
                      </c:ext>
                    </c:extLst>
                    <c:strCache>
                      <c:ptCount val="20"/>
                      <c:pt idx="0">
                        <c:v>Beijing</c:v>
                      </c:pt>
                      <c:pt idx="1">
                        <c:v>Tianjin</c:v>
                      </c:pt>
                      <c:pt idx="2">
                        <c:v>Shanxi</c:v>
                      </c:pt>
                      <c:pt idx="3">
                        <c:v>Shaanxi</c:v>
                      </c:pt>
                      <c:pt idx="4">
                        <c:v>Jilin</c:v>
                      </c:pt>
                      <c:pt idx="5">
                        <c:v>Guangxi</c:v>
                      </c:pt>
                      <c:pt idx="6">
                        <c:v>Shanghai</c:v>
                      </c:pt>
                      <c:pt idx="7">
                        <c:v>Heilongjiang</c:v>
                      </c:pt>
                      <c:pt idx="8">
                        <c:v>Hebei</c:v>
                      </c:pt>
                      <c:pt idx="9">
                        <c:v>Qinghai</c:v>
                      </c:pt>
                      <c:pt idx="10">
                        <c:v>Jiangsu</c:v>
                      </c:pt>
                      <c:pt idx="11">
                        <c:v>Hainan</c:v>
                      </c:pt>
                      <c:pt idx="12">
                        <c:v>Zhejiang</c:v>
                      </c:pt>
                      <c:pt idx="13">
                        <c:v>Fujian</c:v>
                      </c:pt>
                      <c:pt idx="14">
                        <c:v>Guangdong</c:v>
                      </c:pt>
                      <c:pt idx="15">
                        <c:v>Shandong</c:v>
                      </c:pt>
                      <c:pt idx="16">
                        <c:v>Liaoning</c:v>
                      </c:pt>
                      <c:pt idx="17">
                        <c:v>Gansu</c:v>
                      </c:pt>
                      <c:pt idx="18">
                        <c:v>Xinjiang</c:v>
                      </c:pt>
                      <c:pt idx="19">
                        <c:v>Inner Mongolia</c:v>
                      </c:pt>
                    </c:strCache>
                  </c:strRef>
                </c:cat>
                <c:val>
                  <c:numRef>
                    <c:extLst>
                      <c:ext uri="{02D57815-91ED-43cb-92C2-25804820EDAC}">
                        <c15:formulaRef>
                          <c15:sqref>'Wind Yu et al.'!$N$2:$N$21</c15:sqref>
                        </c15:formulaRef>
                      </c:ext>
                    </c:extLst>
                    <c:numCache>
                      <c:formatCode>0_ </c:formatCode>
                      <c:ptCount val="20"/>
                      <c:pt idx="0">
                        <c:v>2597.40259740261</c:v>
                      </c:pt>
                      <c:pt idx="1">
                        <c:v>0</c:v>
                      </c:pt>
                      <c:pt idx="2">
                        <c:v>0</c:v>
                      </c:pt>
                      <c:pt idx="3">
                        <c:v>0</c:v>
                      </c:pt>
                      <c:pt idx="4">
                        <c:v>0</c:v>
                      </c:pt>
                      <c:pt idx="5">
                        <c:v>9090.9090909091</c:v>
                      </c:pt>
                      <c:pt idx="6">
                        <c:v>0</c:v>
                      </c:pt>
                      <c:pt idx="7">
                        <c:v>0</c:v>
                      </c:pt>
                      <c:pt idx="8">
                        <c:v>11688.3116883116</c:v>
                      </c:pt>
                      <c:pt idx="9">
                        <c:v>2597.4025974026</c:v>
                      </c:pt>
                      <c:pt idx="10">
                        <c:v>23376.6233766233</c:v>
                      </c:pt>
                      <c:pt idx="11">
                        <c:v>0</c:v>
                      </c:pt>
                      <c:pt idx="12">
                        <c:v>27272.7272727272</c:v>
                      </c:pt>
                      <c:pt idx="13">
                        <c:v>28571.4285714285</c:v>
                      </c:pt>
                      <c:pt idx="14">
                        <c:v>51948.0519480519</c:v>
                      </c:pt>
                      <c:pt idx="15">
                        <c:v>55844.1558441558</c:v>
                      </c:pt>
                      <c:pt idx="16">
                        <c:v>55844.1558441559</c:v>
                      </c:pt>
                      <c:pt idx="17">
                        <c:v>0</c:v>
                      </c:pt>
                      <c:pt idx="18">
                        <c:v>0</c:v>
                      </c:pt>
                      <c:pt idx="19">
                        <c:v>0</c:v>
                      </c:pt>
                    </c:numCache>
                  </c:numRef>
                </c:val>
              </c15:ser>
            </c15:filteredBarSeries>
            <c15:filteredBarSeries>
              <c15:ser>
                <c:idx val="4"/>
                <c:order val="4"/>
                <c:tx>
                  <c:strRef>
                    <c:extLst>
                      <c:ext uri="{02D57815-91ED-43cb-92C2-25804820EDAC}">
                        <c15:formulaRef>
                          <c15:sqref>'Wind Yu et al.'!$O$1</c15:sqref>
                        </c15:formulaRef>
                      </c:ext>
                    </c:extLst>
                    <c:strCache>
                      <c:ptCount val="1"/>
                      <c:pt idx="0">
                        <c:v>Max Wind Cap</c:v>
                      </c:pt>
                    </c:strCache>
                  </c:strRef>
                </c:tx>
                <c:spPr>
                  <a:solidFill>
                    <a:schemeClr val="accent5"/>
                  </a:solidFill>
                  <a:ln>
                    <a:noFill/>
                  </a:ln>
                  <a:effectLst/>
                </c:spPr>
                <c:invertIfNegative val="0"/>
                <c:dLbls>
                  <c:delete val="1"/>
                </c:dLbls>
                <c:cat>
                  <c:strRef>
                    <c:extLst>
                      <c:ext uri="{02D57815-91ED-43cb-92C2-25804820EDAC}">
                        <c15:fullRef>
                          <c15:sqref/>
                        </c15:fullRef>
                        <c15:formulaRef>
                          <c15:sqref>'Wind Yu et al.'!$J$2:$J$21</c15:sqref>
                        </c15:formulaRef>
                      </c:ext>
                    </c:extLst>
                    <c:strCache>
                      <c:ptCount val="20"/>
                      <c:pt idx="0">
                        <c:v>Beijing</c:v>
                      </c:pt>
                      <c:pt idx="1">
                        <c:v>Tianjin</c:v>
                      </c:pt>
                      <c:pt idx="2">
                        <c:v>Shanxi</c:v>
                      </c:pt>
                      <c:pt idx="3">
                        <c:v>Shaanxi</c:v>
                      </c:pt>
                      <c:pt idx="4">
                        <c:v>Jilin</c:v>
                      </c:pt>
                      <c:pt idx="5">
                        <c:v>Guangxi</c:v>
                      </c:pt>
                      <c:pt idx="6">
                        <c:v>Shanghai</c:v>
                      </c:pt>
                      <c:pt idx="7">
                        <c:v>Heilongjiang</c:v>
                      </c:pt>
                      <c:pt idx="8">
                        <c:v>Hebei</c:v>
                      </c:pt>
                      <c:pt idx="9">
                        <c:v>Qinghai</c:v>
                      </c:pt>
                      <c:pt idx="10">
                        <c:v>Jiangsu</c:v>
                      </c:pt>
                      <c:pt idx="11">
                        <c:v>Hainan</c:v>
                      </c:pt>
                      <c:pt idx="12">
                        <c:v>Zhejiang</c:v>
                      </c:pt>
                      <c:pt idx="13">
                        <c:v>Fujian</c:v>
                      </c:pt>
                      <c:pt idx="14">
                        <c:v>Guangdong</c:v>
                      </c:pt>
                      <c:pt idx="15">
                        <c:v>Shandong</c:v>
                      </c:pt>
                      <c:pt idx="16">
                        <c:v>Liaoning</c:v>
                      </c:pt>
                      <c:pt idx="17">
                        <c:v>Gansu</c:v>
                      </c:pt>
                      <c:pt idx="18">
                        <c:v>Xinjiang</c:v>
                      </c:pt>
                      <c:pt idx="19">
                        <c:v>Inner Mongolia</c:v>
                      </c:pt>
                    </c:strCache>
                  </c:strRef>
                </c:cat>
                <c:val>
                  <c:numRef>
                    <c:extLst>
                      <c:ext uri="{02D57815-91ED-43cb-92C2-25804820EDAC}">
                        <c15:formulaRef>
                          <c15:sqref>'Wind Yu et al.'!$O$2:$O$21</c15:sqref>
                        </c15:formulaRef>
                      </c:ext>
                    </c:extLst>
                    <c:numCache>
                      <c:formatCode>0_ </c:formatCode>
                      <c:ptCount val="20"/>
                      <c:pt idx="0">
                        <c:v>4597.40259740261</c:v>
                      </c:pt>
                      <c:pt idx="1">
                        <c:v>5194.8051948052</c:v>
                      </c:pt>
                      <c:pt idx="2">
                        <c:v>7792.20779220778</c:v>
                      </c:pt>
                      <c:pt idx="3">
                        <c:v>12987.0129870129</c:v>
                      </c:pt>
                      <c:pt idx="4">
                        <c:v>18181.8181818181</c:v>
                      </c:pt>
                      <c:pt idx="5">
                        <c:v>19480.5194805194</c:v>
                      </c:pt>
                      <c:pt idx="6">
                        <c:v>19480.5194805194</c:v>
                      </c:pt>
                      <c:pt idx="7">
                        <c:v>40259.7402597402</c:v>
                      </c:pt>
                      <c:pt idx="8">
                        <c:v>42857.1428571428</c:v>
                      </c:pt>
                      <c:pt idx="9">
                        <c:v>50707.3283858998</c:v>
                      </c:pt>
                      <c:pt idx="10">
                        <c:v>51948.0519480519</c:v>
                      </c:pt>
                      <c:pt idx="11">
                        <c:v>57142.8571428571</c:v>
                      </c:pt>
                      <c:pt idx="12">
                        <c:v>61038.961038961</c:v>
                      </c:pt>
                      <c:pt idx="13">
                        <c:v>63636.3636363636</c:v>
                      </c:pt>
                      <c:pt idx="14">
                        <c:v>116883.116883116</c:v>
                      </c:pt>
                      <c:pt idx="15">
                        <c:v>141558.441558441</c:v>
                      </c:pt>
                      <c:pt idx="16">
                        <c:v>148051.948051948</c:v>
                      </c:pt>
                      <c:pt idx="17">
                        <c:v>153246.753246753</c:v>
                      </c:pt>
                      <c:pt idx="18">
                        <c:v>296726.19047619</c:v>
                      </c:pt>
                      <c:pt idx="19">
                        <c:v>494642.857142857</c:v>
                      </c:pt>
                    </c:numCache>
                  </c:numRef>
                </c:val>
              </c15:ser>
            </c15:filteredBarSeries>
            <c15:filteredBarSeries>
              <c15:ser>
                <c:idx val="5"/>
                <c:order val="5"/>
                <c:tx>
                  <c:strRef>
                    <c:extLst>
                      <c:ext uri="{02D57815-91ED-43cb-92C2-25804820EDAC}">
                        <c15:formulaRef>
                          <c15:sqref>'Wind Yu et al.'!$P$1</c15:sqref>
                        </c15:formulaRef>
                      </c:ext>
                    </c:extLst>
                    <c:strCache>
                      <c:ptCount val="1"/>
                      <c:pt idx="0">
                        <c:v>Min Wind Cap</c:v>
                      </c:pt>
                    </c:strCache>
                  </c:strRef>
                </c:tx>
                <c:spPr>
                  <a:solidFill>
                    <a:schemeClr val="accent6"/>
                  </a:solidFill>
                  <a:ln>
                    <a:noFill/>
                  </a:ln>
                  <a:effectLst/>
                </c:spPr>
                <c:invertIfNegative val="0"/>
                <c:dLbls>
                  <c:delete val="1"/>
                </c:dLbls>
                <c:cat>
                  <c:strRef>
                    <c:extLst>
                      <c:ext uri="{02D57815-91ED-43cb-92C2-25804820EDAC}">
                        <c15:fullRef>
                          <c15:sqref/>
                        </c15:fullRef>
                        <c15:formulaRef>
                          <c15:sqref>'Wind Yu et al.'!$J$2:$J$21</c15:sqref>
                        </c15:formulaRef>
                      </c:ext>
                    </c:extLst>
                    <c:strCache>
                      <c:ptCount val="20"/>
                      <c:pt idx="0">
                        <c:v>Beijing</c:v>
                      </c:pt>
                      <c:pt idx="1">
                        <c:v>Tianjin</c:v>
                      </c:pt>
                      <c:pt idx="2">
                        <c:v>Shanxi</c:v>
                      </c:pt>
                      <c:pt idx="3">
                        <c:v>Shaanxi</c:v>
                      </c:pt>
                      <c:pt idx="4">
                        <c:v>Jilin</c:v>
                      </c:pt>
                      <c:pt idx="5">
                        <c:v>Guangxi</c:v>
                      </c:pt>
                      <c:pt idx="6">
                        <c:v>Shanghai</c:v>
                      </c:pt>
                      <c:pt idx="7">
                        <c:v>Heilongjiang</c:v>
                      </c:pt>
                      <c:pt idx="8">
                        <c:v>Hebei</c:v>
                      </c:pt>
                      <c:pt idx="9">
                        <c:v>Qinghai</c:v>
                      </c:pt>
                      <c:pt idx="10">
                        <c:v>Jiangsu</c:v>
                      </c:pt>
                      <c:pt idx="11">
                        <c:v>Hainan</c:v>
                      </c:pt>
                      <c:pt idx="12">
                        <c:v>Zhejiang</c:v>
                      </c:pt>
                      <c:pt idx="13">
                        <c:v>Fujian</c:v>
                      </c:pt>
                      <c:pt idx="14">
                        <c:v>Guangdong</c:v>
                      </c:pt>
                      <c:pt idx="15">
                        <c:v>Shandong</c:v>
                      </c:pt>
                      <c:pt idx="16">
                        <c:v>Liaoning</c:v>
                      </c:pt>
                      <c:pt idx="17">
                        <c:v>Gansu</c:v>
                      </c:pt>
                      <c:pt idx="18">
                        <c:v>Xinjiang</c:v>
                      </c:pt>
                      <c:pt idx="19">
                        <c:v>Inner Mongolia</c:v>
                      </c:pt>
                    </c:strCache>
                  </c:strRef>
                </c:cat>
                <c:val>
                  <c:numRef>
                    <c:extLst>
                      <c:ext uri="{02D57815-91ED-43cb-92C2-25804820EDAC}">
                        <c15:formulaRef>
                          <c15:sqref>'Wind Yu et al.'!$P$2:$P$21</c15:sqref>
                        </c15:formulaRef>
                      </c:ext>
                    </c:extLst>
                    <c:numCache>
                      <c:formatCode>0_ </c:formatCode>
                      <c:ptCount val="20"/>
                      <c:pt idx="0">
                        <c:v>2597.40259740261</c:v>
                      </c:pt>
                      <c:pt idx="1">
                        <c:v>3896.1038961039</c:v>
                      </c:pt>
                      <c:pt idx="2">
                        <c:v>0</c:v>
                      </c:pt>
                      <c:pt idx="3">
                        <c:v>6493.50649350649</c:v>
                      </c:pt>
                      <c:pt idx="4">
                        <c:v>9090.9090909091</c:v>
                      </c:pt>
                      <c:pt idx="5">
                        <c:v>9090.9090909091</c:v>
                      </c:pt>
                      <c:pt idx="6">
                        <c:v>0</c:v>
                      </c:pt>
                      <c:pt idx="7">
                        <c:v>19480.5194805194</c:v>
                      </c:pt>
                      <c:pt idx="8">
                        <c:v>19480.5194805194</c:v>
                      </c:pt>
                      <c:pt idx="9">
                        <c:v>25974.0259740259</c:v>
                      </c:pt>
                      <c:pt idx="10">
                        <c:v>23376.6233766233</c:v>
                      </c:pt>
                      <c:pt idx="11">
                        <c:v>0</c:v>
                      </c:pt>
                      <c:pt idx="12">
                        <c:v>27272.7272727272</c:v>
                      </c:pt>
                      <c:pt idx="13">
                        <c:v>28571.4285714285</c:v>
                      </c:pt>
                      <c:pt idx="14">
                        <c:v>51948.0519480519</c:v>
                      </c:pt>
                      <c:pt idx="15">
                        <c:v>63636.3636363636</c:v>
                      </c:pt>
                      <c:pt idx="16">
                        <c:v>67532.4675324675</c:v>
                      </c:pt>
                      <c:pt idx="17">
                        <c:v>68831.1688311688</c:v>
                      </c:pt>
                      <c:pt idx="18">
                        <c:v>133766.233766233</c:v>
                      </c:pt>
                      <c:pt idx="19">
                        <c:v>222077.922077922</c:v>
                      </c:pt>
                    </c:numCache>
                  </c:numRef>
                </c:val>
              </c15:ser>
            </c15:filteredBarSeries>
          </c:ext>
        </c:extLst>
      </c:barChart>
      <c:catAx>
        <c:axId val="9734579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57320608"/>
        <c:crosses val="autoZero"/>
        <c:auto val="1"/>
        <c:lblAlgn val="ctr"/>
        <c:lblOffset val="100"/>
        <c:noMultiLvlLbl val="0"/>
      </c:catAx>
      <c:valAx>
        <c:axId val="57320608"/>
        <c:scaling>
          <c:orientation val="minMax"/>
        </c:scaling>
        <c:delete val="0"/>
        <c:axPos val="b"/>
        <c:majorGridlines>
          <c:spPr>
            <a:ln w="9525" cap="flat" cmpd="sng" algn="ctr">
              <a:solidFill>
                <a:schemeClr val="tx1">
                  <a:lumMod val="15000"/>
                  <a:lumOff val="85000"/>
                </a:schemeClr>
              </a:solidFill>
              <a:round/>
            </a:ln>
            <a:effectLst/>
          </c:spPr>
        </c:majorGridlines>
        <c:numFmt formatCode="0_ " sourceLinked="1"/>
        <c:majorTickMark val="none"/>
        <c:minorTickMark val="none"/>
        <c:tickLblPos val="nextTo"/>
        <c:spPr>
          <a:noFill/>
          <a:ln>
            <a:noFill/>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97345795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extLst>
      <c:ext uri="{0b15fc19-7d7d-44ad-8c2d-2c3a37ce22c3}">
        <chartProps xmlns="https://web.wps.cn/et/2018/main" chartId="{b9d8d6cf-e72c-48e7-94ea-b39d2c7398fc}"/>
      </c:ext>
    </c:extLst>
  </c:chart>
  <c:spPr>
    <a:solidFill>
      <a:schemeClr val="bg1"/>
    </a:solidFill>
    <a:ln w="9525" cap="flat" cmpd="sng" algn="ctr">
      <a:solidFill>
        <a:schemeClr val="tx1">
          <a:lumMod val="15000"/>
          <a:lumOff val="85000"/>
        </a:schemeClr>
      </a:solidFill>
      <a:round/>
    </a:ln>
    <a:effectLst/>
  </c:spPr>
  <c:txPr>
    <a:bodyPr/>
    <a:lstStyle/>
    <a:p>
      <a:pPr>
        <a:defRPr lang="zh-CN"/>
      </a:pP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3" Type="http://schemas.openxmlformats.org/officeDocument/2006/relationships/image" Target="../media/image6.png"/><Relationship Id="rId2" Type="http://schemas.openxmlformats.org/officeDocument/2006/relationships/image" Target="../media/image5.png"/><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2" Type="http://schemas.openxmlformats.org/officeDocument/2006/relationships/image" Target="../media/image8.png"/><Relationship Id="rId1" Type="http://schemas.openxmlformats.org/officeDocument/2006/relationships/image" Target="../media/image7.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9</xdr:col>
      <xdr:colOff>685799</xdr:colOff>
      <xdr:row>1</xdr:row>
      <xdr:rowOff>66675</xdr:rowOff>
    </xdr:from>
    <xdr:to>
      <xdr:col>18</xdr:col>
      <xdr:colOff>9525</xdr:colOff>
      <xdr:row>16</xdr:row>
      <xdr:rowOff>19050</xdr:rowOff>
    </xdr:to>
    <xdr:graphicFrame>
      <xdr:nvGraphicFramePr>
        <xdr:cNvPr id="2" name="图表 1"/>
        <xdr:cNvGraphicFramePr/>
      </xdr:nvGraphicFramePr>
      <xdr:xfrm>
        <a:off x="9646285" y="225425"/>
        <a:ext cx="7225030" cy="289877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6350</xdr:colOff>
      <xdr:row>48</xdr:row>
      <xdr:rowOff>0</xdr:rowOff>
    </xdr:from>
    <xdr:to>
      <xdr:col>6</xdr:col>
      <xdr:colOff>894080</xdr:colOff>
      <xdr:row>61</xdr:row>
      <xdr:rowOff>69850</xdr:rowOff>
    </xdr:to>
    <xdr:pic>
      <xdr:nvPicPr>
        <xdr:cNvPr id="3" name="图片 2"/>
        <xdr:cNvPicPr>
          <a:picLocks noChangeAspect="1"/>
        </xdr:cNvPicPr>
      </xdr:nvPicPr>
      <xdr:blipFill>
        <a:blip r:embed="rId2"/>
        <a:stretch>
          <a:fillRect/>
        </a:stretch>
      </xdr:blipFill>
      <xdr:spPr>
        <a:xfrm>
          <a:off x="6350" y="8845550"/>
          <a:ext cx="7004685" cy="2133600"/>
        </a:xfrm>
        <a:prstGeom prst="rect">
          <a:avLst/>
        </a:prstGeom>
        <a:noFill/>
        <a:ln w="9525">
          <a:noFill/>
        </a:ln>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9</xdr:col>
      <xdr:colOff>0</xdr:colOff>
      <xdr:row>22</xdr:row>
      <xdr:rowOff>1</xdr:rowOff>
    </xdr:from>
    <xdr:to>
      <xdr:col>16</xdr:col>
      <xdr:colOff>0</xdr:colOff>
      <xdr:row>44</xdr:row>
      <xdr:rowOff>66675</xdr:rowOff>
    </xdr:to>
    <xdr:graphicFrame>
      <xdr:nvGraphicFramePr>
        <xdr:cNvPr id="2" name="图表 1"/>
        <xdr:cNvGraphicFramePr/>
      </xdr:nvGraphicFramePr>
      <xdr:xfrm>
        <a:off x="5743575" y="4089400"/>
        <a:ext cx="5824855" cy="397827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0</xdr:row>
      <xdr:rowOff>0</xdr:rowOff>
    </xdr:from>
    <xdr:to>
      <xdr:col>8</xdr:col>
      <xdr:colOff>461896</xdr:colOff>
      <xdr:row>22</xdr:row>
      <xdr:rowOff>47625</xdr:rowOff>
    </xdr:to>
    <xdr:pic>
      <xdr:nvPicPr>
        <xdr:cNvPr id="3" name="图片 2"/>
        <xdr:cNvPicPr>
          <a:picLocks noChangeAspect="1"/>
        </xdr:cNvPicPr>
      </xdr:nvPicPr>
      <xdr:blipFill>
        <a:blip r:embed="rId2">
          <a:extLst>
            <a:ext uri="{28A0092B-C50C-407E-A947-70E740481C1C}">
              <a14:useLocalDpi xmlns:a14="http://schemas.microsoft.com/office/drawing/2010/main" val="0"/>
            </a:ext>
          </a:extLst>
        </a:blip>
        <a:stretch>
          <a:fillRect/>
        </a:stretch>
      </xdr:blipFill>
      <xdr:spPr>
        <a:xfrm>
          <a:off x="0" y="0"/>
          <a:ext cx="5567045" cy="4137025"/>
        </a:xfrm>
        <a:prstGeom prst="rect">
          <a:avLst/>
        </a:prstGeom>
      </xdr:spPr>
    </xdr:pic>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editAs="oneCell">
    <xdr:from>
      <xdr:col>2</xdr:col>
      <xdr:colOff>38100</xdr:colOff>
      <xdr:row>0</xdr:row>
      <xdr:rowOff>635</xdr:rowOff>
    </xdr:from>
    <xdr:to>
      <xdr:col>11</xdr:col>
      <xdr:colOff>361950</xdr:colOff>
      <xdr:row>36</xdr:row>
      <xdr:rowOff>29210</xdr:rowOff>
    </xdr:to>
    <xdr:pic>
      <xdr:nvPicPr>
        <xdr:cNvPr id="2" name="图片 1"/>
        <xdr:cNvPicPr>
          <a:picLocks noChangeAspect="1"/>
        </xdr:cNvPicPr>
      </xdr:nvPicPr>
      <xdr:blipFill>
        <a:blip r:embed="rId1"/>
        <a:stretch>
          <a:fillRect/>
        </a:stretch>
      </xdr:blipFill>
      <xdr:spPr>
        <a:xfrm>
          <a:off x="1257300" y="635"/>
          <a:ext cx="5810250" cy="5756275"/>
        </a:xfrm>
        <a:prstGeom prst="rect">
          <a:avLst/>
        </a:prstGeom>
        <a:noFill/>
        <a:ln w="9525">
          <a:noFill/>
        </a:ln>
      </xdr:spPr>
    </xdr:pic>
    <xdr:clientData/>
  </xdr:twoCellAnchor>
</xdr:wsDr>
</file>

<file path=xl/drawings/drawing4.xml><?xml version="1.0" encoding="utf-8"?>
<xdr:wsDr xmlns:xdr="http://schemas.openxmlformats.org/drawingml/2006/spreadsheetDrawing" xmlns:r="http://schemas.openxmlformats.org/officeDocument/2006/relationships" xmlns:a="http://schemas.openxmlformats.org/drawingml/2006/main">
  <xdr:twoCellAnchor editAs="oneCell">
    <xdr:from>
      <xdr:col>1</xdr:col>
      <xdr:colOff>0</xdr:colOff>
      <xdr:row>33</xdr:row>
      <xdr:rowOff>0</xdr:rowOff>
    </xdr:from>
    <xdr:to>
      <xdr:col>10</xdr:col>
      <xdr:colOff>342057</xdr:colOff>
      <xdr:row>47</xdr:row>
      <xdr:rowOff>9220</xdr:rowOff>
    </xdr:to>
    <xdr:pic>
      <xdr:nvPicPr>
        <xdr:cNvPr id="7" name="图片 6"/>
        <xdr:cNvPicPr>
          <a:picLocks noChangeAspect="1"/>
        </xdr:cNvPicPr>
      </xdr:nvPicPr>
      <xdr:blipFill>
        <a:blip r:embed="rId1"/>
        <a:stretch>
          <a:fillRect/>
        </a:stretch>
      </xdr:blipFill>
      <xdr:spPr>
        <a:xfrm>
          <a:off x="628650" y="5600700"/>
          <a:ext cx="7035800" cy="2447290"/>
        </a:xfrm>
        <a:prstGeom prst="rect">
          <a:avLst/>
        </a:prstGeom>
      </xdr:spPr>
    </xdr:pic>
    <xdr:clientData/>
  </xdr:twoCellAnchor>
  <xdr:twoCellAnchor editAs="oneCell">
    <xdr:from>
      <xdr:col>11</xdr:col>
      <xdr:colOff>0</xdr:colOff>
      <xdr:row>0</xdr:row>
      <xdr:rowOff>0</xdr:rowOff>
    </xdr:from>
    <xdr:to>
      <xdr:col>19</xdr:col>
      <xdr:colOff>484921</xdr:colOff>
      <xdr:row>36</xdr:row>
      <xdr:rowOff>123062</xdr:rowOff>
    </xdr:to>
    <xdr:pic>
      <xdr:nvPicPr>
        <xdr:cNvPr id="8" name="图片 7"/>
        <xdr:cNvPicPr>
          <a:picLocks noChangeAspect="1"/>
        </xdr:cNvPicPr>
      </xdr:nvPicPr>
      <xdr:blipFill>
        <a:blip r:embed="rId2"/>
        <a:stretch>
          <a:fillRect/>
        </a:stretch>
      </xdr:blipFill>
      <xdr:spPr>
        <a:xfrm>
          <a:off x="7951470" y="0"/>
          <a:ext cx="7128510" cy="6199505"/>
        </a:xfrm>
        <a:prstGeom prst="rect">
          <a:avLst/>
        </a:prstGeom>
      </xdr:spPr>
    </xdr:pic>
    <xdr:clientData/>
  </xdr:twoCellAnchor>
  <xdr:twoCellAnchor editAs="oneCell">
    <xdr:from>
      <xdr:col>20</xdr:col>
      <xdr:colOff>0</xdr:colOff>
      <xdr:row>0</xdr:row>
      <xdr:rowOff>0</xdr:rowOff>
    </xdr:from>
    <xdr:to>
      <xdr:col>30</xdr:col>
      <xdr:colOff>580190</xdr:colOff>
      <xdr:row>35</xdr:row>
      <xdr:rowOff>65939</xdr:rowOff>
    </xdr:to>
    <xdr:pic>
      <xdr:nvPicPr>
        <xdr:cNvPr id="9" name="图片 8"/>
        <xdr:cNvPicPr>
          <a:picLocks noChangeAspect="1"/>
        </xdr:cNvPicPr>
      </xdr:nvPicPr>
      <xdr:blipFill>
        <a:blip r:embed="rId3"/>
        <a:stretch>
          <a:fillRect/>
        </a:stretch>
      </xdr:blipFill>
      <xdr:spPr>
        <a:xfrm>
          <a:off x="15353665" y="0"/>
          <a:ext cx="6866255" cy="5983605"/>
        </a:xfrm>
        <a:prstGeom prst="rect">
          <a:avLst/>
        </a:prstGeom>
      </xdr:spPr>
    </xdr:pic>
    <xdr:clientData/>
  </xdr:twoCellAnchor>
</xdr:wsDr>
</file>

<file path=xl/drawings/drawing5.xml><?xml version="1.0" encoding="utf-8"?>
<xdr:wsDr xmlns:xdr="http://schemas.openxmlformats.org/drawingml/2006/spreadsheetDrawing" xmlns:r="http://schemas.openxmlformats.org/officeDocument/2006/relationships" xmlns:a="http://schemas.openxmlformats.org/drawingml/2006/main">
  <xdr:twoCellAnchor editAs="oneCell">
    <xdr:from>
      <xdr:col>1</xdr:col>
      <xdr:colOff>0</xdr:colOff>
      <xdr:row>1</xdr:row>
      <xdr:rowOff>0</xdr:rowOff>
    </xdr:from>
    <xdr:to>
      <xdr:col>9</xdr:col>
      <xdr:colOff>599390</xdr:colOff>
      <xdr:row>19</xdr:row>
      <xdr:rowOff>142493</xdr:rowOff>
    </xdr:to>
    <xdr:pic>
      <xdr:nvPicPr>
        <xdr:cNvPr id="2" name="图片 1"/>
        <xdr:cNvPicPr>
          <a:picLocks noChangeAspect="1"/>
        </xdr:cNvPicPr>
      </xdr:nvPicPr>
      <xdr:blipFill>
        <a:blip r:embed="rId1"/>
        <a:stretch>
          <a:fillRect/>
        </a:stretch>
      </xdr:blipFill>
      <xdr:spPr>
        <a:xfrm>
          <a:off x="628650" y="158750"/>
          <a:ext cx="5628005" cy="2999740"/>
        </a:xfrm>
        <a:prstGeom prst="rect">
          <a:avLst/>
        </a:prstGeom>
      </xdr:spPr>
    </xdr:pic>
    <xdr:clientData/>
  </xdr:twoCellAnchor>
  <xdr:twoCellAnchor editAs="oneCell">
    <xdr:from>
      <xdr:col>0</xdr:col>
      <xdr:colOff>584200</xdr:colOff>
      <xdr:row>32</xdr:row>
      <xdr:rowOff>127000</xdr:rowOff>
    </xdr:from>
    <xdr:to>
      <xdr:col>13</xdr:col>
      <xdr:colOff>107950</xdr:colOff>
      <xdr:row>44</xdr:row>
      <xdr:rowOff>13335</xdr:rowOff>
    </xdr:to>
    <xdr:pic>
      <xdr:nvPicPr>
        <xdr:cNvPr id="3" name="图片 2"/>
        <xdr:cNvPicPr>
          <a:picLocks noChangeAspect="1"/>
        </xdr:cNvPicPr>
      </xdr:nvPicPr>
      <xdr:blipFill>
        <a:blip r:embed="rId2"/>
        <a:stretch>
          <a:fillRect/>
        </a:stretch>
      </xdr:blipFill>
      <xdr:spPr>
        <a:xfrm>
          <a:off x="584200" y="5416550"/>
          <a:ext cx="7696200" cy="1797685"/>
        </a:xfrm>
        <a:prstGeom prst="rect">
          <a:avLst/>
        </a:prstGeom>
        <a:noFill/>
        <a:ln w="9525">
          <a:noFill/>
        </a:ln>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createdVersion="5" refreshedVersion="5" minRefreshableVersion="3" refreshedDate="45499.6778935185" refreshedBy="zhlx" recordCount="40">
  <cacheSource type="worksheet">
    <worksheetSource ref="A2:I42" sheet="Solar"/>
  </cacheSource>
  <cacheFields count="9">
    <cacheField name="区域" numFmtId="0">
      <sharedItems containsBlank="1" count="10">
        <s v="全国"/>
        <s v="东北区域"/>
        <m/>
        <s v="小计"/>
        <s v="华东区域"/>
        <s v="华中区域"/>
        <s v="西北区域"/>
        <s v="西南区域"/>
        <s v="华北区域"/>
        <s v="华南区域"/>
      </sharedItems>
    </cacheField>
    <cacheField name="省（区、市）" numFmtId="0">
      <sharedItems containsBlank="1" count="33">
        <m/>
        <s v="吉林"/>
        <s v="黑龙江"/>
        <s v="辽宁"/>
        <s v="上海"/>
        <s v="福建"/>
        <s v="江苏"/>
        <s v="浙江"/>
        <s v="安徽"/>
        <s v="江西"/>
        <s v="河南"/>
        <s v="湖北"/>
        <s v="湖南"/>
        <s v="青海"/>
        <s v="宁夏"/>
        <s v="陕西"/>
        <s v="甘肃"/>
        <s v="新疆"/>
        <s v="重庆"/>
        <s v="四川"/>
        <s v="西藏"/>
        <s v="贵州"/>
        <s v="云南"/>
        <s v="北京"/>
        <s v="天津"/>
        <s v="河北"/>
        <s v="山东"/>
        <s v="蒙西"/>
        <s v="蒙东"/>
        <s v="山西"/>
        <s v="广东"/>
        <s v="海南"/>
        <s v="广西"/>
      </sharedItems>
    </cacheField>
    <cacheField name="Provinces" numFmtId="0">
      <sharedItems containsBlank="1" count="33">
        <m/>
        <s v="Jilin"/>
        <s v="Heilongjiang"/>
        <s v="Liaoning"/>
        <s v="Shanghai"/>
        <s v="Fujian"/>
        <s v="Jiangsu"/>
        <s v="Zhejiang"/>
        <s v="Anhui"/>
        <s v="Jiangxi"/>
        <s v="Henan"/>
        <s v="Hubei"/>
        <s v="Hunan"/>
        <s v="Qinghai"/>
        <s v="Ningxia"/>
        <s v="Shaanxi"/>
        <s v="Gansu"/>
        <s v="Xinjiang"/>
        <s v="Chongqing"/>
        <s v="Sichuan"/>
        <s v="Xizang"/>
        <s v="Guizhou"/>
        <s v="Yunnan"/>
        <s v="Beijing"/>
        <s v="Tianjin"/>
        <s v="Hebei"/>
        <s v="Shandong"/>
        <s v="Inner Mongolia (W)"/>
        <s v="Inner Mongolia (E)"/>
        <s v="Shanxi"/>
        <s v="Guangdong"/>
        <s v="Hainan"/>
        <s v="Guangxi"/>
      </sharedItems>
    </cacheField>
    <cacheField name="“十四五”开发规模(MW)" numFmtId="0">
      <sharedItems containsSemiMixedTypes="0" containsString="0" containsNumber="1" containsInteger="1" minValue="0" maxValue="357436" count="38">
        <n v="357436"/>
        <n v="9670"/>
        <n v="13088"/>
        <n v="5570"/>
        <n v="28328"/>
        <n v="2700"/>
        <n v="7000"/>
        <n v="9000"/>
        <n v="14950"/>
        <n v="42650"/>
        <n v="9162"/>
        <n v="4500"/>
        <n v="11000"/>
        <n v="31662"/>
        <n v="17100"/>
        <n v="11930"/>
        <n v="14000"/>
        <n v="14820"/>
        <n v="11700"/>
        <n v="69550"/>
        <n v="331"/>
        <n v="10000"/>
        <n v="5250"/>
        <n v="18700"/>
        <n v="9195"/>
        <n v="43476"/>
        <n v="350"/>
        <n v="50"/>
        <n v="57000"/>
        <n v="12150"/>
        <n v="13500"/>
        <n v="4000"/>
        <n v="24200"/>
        <n v="111250"/>
        <n v="13000"/>
        <n v="1000"/>
        <n v="16520"/>
        <n v="30520"/>
      </sharedItems>
    </cacheField>
    <cacheField name="占比" numFmtId="0">
      <sharedItems containsSemiMixedTypes="0" containsString="0" containsNumber="1" minValue="0" maxValue="1" count="38">
        <n v="1"/>
        <n v="0.0270537942456831"/>
        <n v="0.0366163453037747"/>
        <n v="0.0155832093018051"/>
        <n v="0.0792533488512629"/>
        <n v="0.00755379984109043"/>
        <n v="0.0195839255139382"/>
        <n v="0.0251793328036348"/>
        <n v="0.0418256694904822"/>
        <n v="0.11932206045278"/>
        <n v="0.0256325607941002"/>
        <n v="0.0125896664018174"/>
        <n v="0.0307747400933314"/>
        <n v="0.0885808928031872"/>
        <n v="0.0478407323269061"/>
        <n v="0.0333766044830403"/>
        <n v="0.0391678510278763"/>
        <n v="0.0414619680166519"/>
        <n v="0.0327331326447252"/>
        <n v="0.1945802884992"/>
        <n v="0.00092603990644479"/>
        <n v="0.0279770364484831"/>
        <n v="0.0146879441354536"/>
        <n v="0.0523170581586634"/>
        <n v="0.0257248850143802"/>
        <n v="0.121632963663425"/>
        <n v="0.000979196275696908"/>
        <n v="0.000139885182242415"/>
        <n v="0.159469107756354"/>
        <n v="0.033992099284907"/>
        <n v="0.0377689992054522"/>
        <n v="0.0111908145793932"/>
        <n v="0.0677044282053291"/>
        <n v="0.311244530489374"/>
        <n v="0.036370147383028"/>
        <n v="0.00279770364484831"/>
        <n v="0.0462180642128941"/>
        <n v="0.83"/>
      </sharedItems>
    </cacheField>
    <cacheField name="远景开发规模(MW)" numFmtId="0">
      <sharedItems containsSemiMixedTypes="0" containsString="0" containsNumber="1" containsInteger="1" minValue="0" maxValue="1518356" count="39">
        <n v="1518356"/>
        <n v="31000"/>
        <n v="310306"/>
        <n v="8570"/>
        <n v="349876"/>
        <n v="16000"/>
        <n v="23027"/>
        <n v="33000"/>
        <n v="20000"/>
        <n v="42000"/>
        <n v="134027"/>
        <n v="55742"/>
        <n v="51500"/>
        <n v="26000"/>
        <n v="149242"/>
        <n v="62300"/>
        <n v="14998"/>
        <n v="29400"/>
        <n v="203403"/>
        <n v="166100"/>
        <n v="476201"/>
        <n v="500"/>
        <n v="12150"/>
        <n v="50000"/>
        <n v="25700"/>
        <n v="22690"/>
        <n v="111040"/>
        <n v="350"/>
        <n v="3500"/>
        <n v="121950"/>
        <n v="17180"/>
        <n v="25200"/>
        <n v="14500"/>
        <n v="36750"/>
        <n v="219430"/>
        <n v="52000"/>
        <n v="3000"/>
        <n v="23540"/>
        <n v="78540"/>
      </sharedItems>
    </cacheField>
    <cacheField name="占比2" numFmtId="0">
      <sharedItems containsSemiMixedTypes="0" containsString="0" containsNumber="1" minValue="0" maxValue="1" count="39">
        <n v="1"/>
        <n v="0.0204168192439718"/>
        <n v="0.204369726203868"/>
        <n v="0.00564426261034962"/>
        <n v="0.230430808058189"/>
        <n v="0.010537713158179"/>
        <n v="0.0151657450558367"/>
        <n v="0.0217340333887441"/>
        <n v="0.0131721414477237"/>
        <n v="0.0276614970402198"/>
        <n v="0.0882711300907034"/>
        <n v="0.0367120754289508"/>
        <n v="0.0339182642278886"/>
        <n v="0.0171237838820408"/>
        <n v="0.0982918366970592"/>
        <n v="0.0410312206096594"/>
        <n v="0.00987778887164802"/>
        <n v="0.0193630479281539"/>
        <n v="0.133962654344567"/>
        <n v="0.109394634723346"/>
        <n v="0.313629346477374"/>
        <n v="0.000329303536193093"/>
        <n v="0.00800207592949216"/>
        <n v="0.0329303536193093"/>
        <n v="0.016926201760325"/>
        <n v="0.0149437944724426"/>
        <n v="0.0731317293177621"/>
        <n v="0.000230512475335165"/>
        <n v="0.00230512475335165"/>
        <n v="0.0803171324774954"/>
        <n v="0.0113148695035947"/>
        <n v="0.0165968982241319"/>
        <n v="0.0095498025495997"/>
        <n v="0.0242038099101923"/>
        <n v="0.144518149893701"/>
        <n v="0.0342475677640817"/>
        <n v="0.00197582121715856"/>
        <n v="0.0155036104839708"/>
        <n v="0.83"/>
      </sharedItems>
    </cacheField>
    <cacheField name="技术可开发量(MW)" numFmtId="0">
      <sharedItems containsSemiMixedTypes="0" containsString="0" containsNumber="1" containsInteger="1" minValue="0" maxValue="15604580" count="35">
        <n v="15604580"/>
        <n v="34000"/>
        <n v="340680"/>
        <n v="47490"/>
        <n v="422170"/>
        <n v="20000"/>
        <n v="46000"/>
        <n v="60000"/>
        <n v="206000"/>
        <n v="63000"/>
        <n v="69480"/>
        <n v="33200"/>
        <n v="228680"/>
        <n v="3400000"/>
        <n v="481700"/>
        <n v="80000"/>
        <n v="2129500"/>
        <n v="4200000"/>
        <n v="10291200"/>
        <n v="26500"/>
        <n v="43000"/>
        <n v="700000"/>
        <n v="35000"/>
        <n v="40000"/>
        <n v="844500"/>
        <n v="33130"/>
        <n v="4000"/>
        <n v="122000"/>
        <n v="629000"/>
        <n v="2600000"/>
        <n v="14500"/>
        <n v="3482630"/>
        <n v="10000"/>
        <n v="59400"/>
        <n v="129400"/>
      </sharedItems>
    </cacheField>
    <cacheField name="占比3" numFmtId="0">
      <sharedItems containsSemiMixedTypes="0" containsString="0" containsNumber="1" minValue="0" maxValue="1" count="35">
        <n v="1"/>
        <n v="0.00217884749221062"/>
        <n v="0.0218320518719504"/>
        <n v="0.00304333727662007"/>
        <n v="0.0270542366407811"/>
        <n v="0.00128167499541801"/>
        <n v="0.00294785248946143"/>
        <n v="0.00384502498625404"/>
        <n v="0.0132012524528055"/>
        <n v="0.00403727623556674"/>
        <n v="0.00445253893408217"/>
        <n v="0.0021275804923939"/>
        <n v="0.0146546718976096"/>
        <n v="0.217884749221062"/>
        <n v="0.0308691422646428"/>
        <n v="0.00512669998167205"/>
        <n v="0.136466345137133"/>
        <n v="0.269151749037783"/>
        <n v="0.659498685642292"/>
        <n v="0.00169821936892887"/>
        <n v="0.00275560124014873"/>
        <n v="0.0448586248396304"/>
        <n v="0.00224293124198152"/>
        <n v="0.00256334999083602"/>
        <n v="0.0541187266815256"/>
        <n v="0.00212309462990994"/>
        <n v="0.000256334999083602"/>
        <n v="0.00781821747204987"/>
        <n v="0.0403086786058965"/>
        <n v="0.166617749404342"/>
        <n v="0.000929214371678059"/>
        <n v="0.223179989464632"/>
        <n v="0.000640837497709006"/>
        <n v="0.0038065747363915"/>
        <n v="0.83"/>
      </sharedItems>
    </cacheField>
  </cacheFields>
</pivotCacheDefinition>
</file>

<file path=xl/pivotCache/pivotCacheRecords1.xml><?xml version="1.0" encoding="utf-8"?>
<pivotCacheRecords xmlns="http://schemas.openxmlformats.org/spreadsheetml/2006/main" xmlns:r="http://schemas.openxmlformats.org/officeDocument/2006/relationships" count="40">
  <r>
    <x v="4294967295"/>
    <x v="4294967295"/>
    <x v="4294967295"/>
    <x v="4294967295"/>
    <x v="4294967295"/>
    <x v="4294967295"/>
    <x v="4294967295"/>
    <x v="4294967295"/>
    <x v="4294967295"/>
  </r>
  <r>
    <x v="4294967295"/>
    <x v="4294967295"/>
    <x v="4294967295"/>
    <x v="4294967295"/>
    <x v="4294967295"/>
    <x v="4294967295"/>
    <x v="4294967295"/>
    <x v="4294967295"/>
    <x v="4294967295"/>
  </r>
  <r>
    <x v="4294967295"/>
    <x v="4294967295"/>
    <x v="4294967295"/>
    <x v="4294967295"/>
    <x v="4294967295"/>
    <x v="4294967295"/>
    <x v="4294967295"/>
    <x v="4294967295"/>
    <x v="4294967295"/>
  </r>
  <r>
    <x v="4294967295"/>
    <x v="4294967295"/>
    <x v="4294967295"/>
    <x v="4294967295"/>
    <x v="4294967295"/>
    <x v="4294967295"/>
    <x v="4294967295"/>
    <x v="4294967295"/>
    <x v="4294967295"/>
  </r>
  <r>
    <x v="4294967295"/>
    <x v="4294967295"/>
    <x v="4294967295"/>
    <x v="4294967295"/>
    <x v="4294967295"/>
    <x v="4294967295"/>
    <x v="4294967295"/>
    <x v="4294967295"/>
    <x v="4294967295"/>
  </r>
  <r>
    <x v="4294967295"/>
    <x v="4294967295"/>
    <x v="4294967295"/>
    <x v="4294967295"/>
    <x v="4294967295"/>
    <x v="4294967295"/>
    <x v="4294967295"/>
    <x v="4294967295"/>
    <x v="4294967295"/>
  </r>
  <r>
    <x v="4294967295"/>
    <x v="4294967295"/>
    <x v="4294967295"/>
    <x v="4294967295"/>
    <x v="4294967295"/>
    <x v="4294967295"/>
    <x v="4294967295"/>
    <x v="4294967295"/>
    <x v="4294967295"/>
  </r>
  <r>
    <x v="4294967295"/>
    <x v="4294967295"/>
    <x v="4294967295"/>
    <x v="4294967295"/>
    <x v="4294967295"/>
    <x v="4294967295"/>
    <x v="4294967295"/>
    <x v="4294967295"/>
    <x v="4294967295"/>
  </r>
  <r>
    <x v="4294967295"/>
    <x v="4294967295"/>
    <x v="4294967295"/>
    <x v="4294967295"/>
    <x v="4294967295"/>
    <x v="4294967295"/>
    <x v="4294967295"/>
    <x v="4294967295"/>
    <x v="4294967295"/>
  </r>
  <r>
    <x v="4294967295"/>
    <x v="4294967295"/>
    <x v="4294967295"/>
    <x v="4294967295"/>
    <x v="4294967295"/>
    <x v="4294967295"/>
    <x v="4294967295"/>
    <x v="4294967295"/>
    <x v="4294967295"/>
  </r>
  <r>
    <x v="4294967295"/>
    <x v="4294967295"/>
    <x v="4294967295"/>
    <x v="4294967295"/>
    <x v="4294967295"/>
    <x v="4294967295"/>
    <x v="4294967295"/>
    <x v="4294967295"/>
    <x v="4294967295"/>
  </r>
  <r>
    <x v="4294967295"/>
    <x v="4294967295"/>
    <x v="4294967295"/>
    <x v="4294967295"/>
    <x v="4294967295"/>
    <x v="4294967295"/>
    <x v="4294967295"/>
    <x v="4294967295"/>
    <x v="4294967295"/>
  </r>
  <r>
    <x v="4294967295"/>
    <x v="4294967295"/>
    <x v="4294967295"/>
    <x v="4294967295"/>
    <x v="4294967295"/>
    <x v="4294967295"/>
    <x v="4294967295"/>
    <x v="4294967295"/>
    <x v="4294967295"/>
  </r>
  <r>
    <x v="4294967295"/>
    <x v="4294967295"/>
    <x v="4294967295"/>
    <x v="4294967295"/>
    <x v="4294967295"/>
    <x v="4294967295"/>
    <x v="4294967295"/>
    <x v="4294967295"/>
    <x v="4294967295"/>
  </r>
  <r>
    <x v="4294967295"/>
    <x v="4294967295"/>
    <x v="4294967295"/>
    <x v="4294967295"/>
    <x v="4294967295"/>
    <x v="4294967295"/>
    <x v="4294967295"/>
    <x v="4294967295"/>
    <x v="4294967295"/>
  </r>
  <r>
    <x v="4294967295"/>
    <x v="4294967295"/>
    <x v="4294967295"/>
    <x v="4294967295"/>
    <x v="4294967295"/>
    <x v="4294967295"/>
    <x v="4294967295"/>
    <x v="4294967295"/>
    <x v="4294967295"/>
  </r>
  <r>
    <x v="4294967295"/>
    <x v="4294967295"/>
    <x v="4294967295"/>
    <x v="4294967295"/>
    <x v="4294967295"/>
    <x v="4294967295"/>
    <x v="4294967295"/>
    <x v="4294967295"/>
    <x v="4294967295"/>
  </r>
  <r>
    <x v="4294967295"/>
    <x v="4294967295"/>
    <x v="4294967295"/>
    <x v="4294967295"/>
    <x v="4294967295"/>
    <x v="4294967295"/>
    <x v="4294967295"/>
    <x v="4294967295"/>
    <x v="4294967295"/>
  </r>
  <r>
    <x v="4294967295"/>
    <x v="4294967295"/>
    <x v="4294967295"/>
    <x v="4294967295"/>
    <x v="4294967295"/>
    <x v="4294967295"/>
    <x v="4294967295"/>
    <x v="4294967295"/>
    <x v="4294967295"/>
  </r>
  <r>
    <x v="4294967295"/>
    <x v="4294967295"/>
    <x v="4294967295"/>
    <x v="4294967295"/>
    <x v="4294967295"/>
    <x v="4294967295"/>
    <x v="4294967295"/>
    <x v="4294967295"/>
    <x v="4294967295"/>
  </r>
  <r>
    <x v="4294967295"/>
    <x v="4294967295"/>
    <x v="4294967295"/>
    <x v="4294967295"/>
    <x v="4294967295"/>
    <x v="4294967295"/>
    <x v="4294967295"/>
    <x v="4294967295"/>
    <x v="4294967295"/>
  </r>
  <r>
    <x v="4294967295"/>
    <x v="4294967295"/>
    <x v="4294967295"/>
    <x v="4294967295"/>
    <x v="4294967295"/>
    <x v="4294967295"/>
    <x v="4294967295"/>
    <x v="4294967295"/>
    <x v="4294967295"/>
  </r>
  <r>
    <x v="4294967295"/>
    <x v="4294967295"/>
    <x v="4294967295"/>
    <x v="4294967295"/>
    <x v="4294967295"/>
    <x v="4294967295"/>
    <x v="4294967295"/>
    <x v="4294967295"/>
    <x v="4294967295"/>
  </r>
  <r>
    <x v="4294967295"/>
    <x v="4294967295"/>
    <x v="4294967295"/>
    <x v="4294967295"/>
    <x v="4294967295"/>
    <x v="4294967295"/>
    <x v="4294967295"/>
    <x v="4294967295"/>
    <x v="4294967295"/>
  </r>
  <r>
    <x v="4294967295"/>
    <x v="4294967295"/>
    <x v="4294967295"/>
    <x v="4294967295"/>
    <x v="4294967295"/>
    <x v="4294967295"/>
    <x v="4294967295"/>
    <x v="4294967295"/>
    <x v="4294967295"/>
  </r>
  <r>
    <x v="4294967295"/>
    <x v="4294967295"/>
    <x v="4294967295"/>
    <x v="4294967295"/>
    <x v="4294967295"/>
    <x v="4294967295"/>
    <x v="4294967295"/>
    <x v="4294967295"/>
    <x v="4294967295"/>
  </r>
  <r>
    <x v="4294967295"/>
    <x v="4294967295"/>
    <x v="4294967295"/>
    <x v="4294967295"/>
    <x v="4294967295"/>
    <x v="4294967295"/>
    <x v="4294967295"/>
    <x v="4294967295"/>
    <x v="4294967295"/>
  </r>
  <r>
    <x v="4294967295"/>
    <x v="4294967295"/>
    <x v="4294967295"/>
    <x v="4294967295"/>
    <x v="4294967295"/>
    <x v="4294967295"/>
    <x v="4294967295"/>
    <x v="4294967295"/>
    <x v="4294967295"/>
  </r>
  <r>
    <x v="4294967295"/>
    <x v="4294967295"/>
    <x v="4294967295"/>
    <x v="4294967295"/>
    <x v="4294967295"/>
    <x v="4294967295"/>
    <x v="4294967295"/>
    <x v="4294967295"/>
    <x v="4294967295"/>
  </r>
  <r>
    <x v="4294967295"/>
    <x v="4294967295"/>
    <x v="4294967295"/>
    <x v="4294967295"/>
    <x v="4294967295"/>
    <x v="4294967295"/>
    <x v="4294967295"/>
    <x v="4294967295"/>
    <x v="4294967295"/>
  </r>
  <r>
    <x v="4294967295"/>
    <x v="4294967295"/>
    <x v="4294967295"/>
    <x v="4294967295"/>
    <x v="4294967295"/>
    <x v="4294967295"/>
    <x v="4294967295"/>
    <x v="4294967295"/>
    <x v="4294967295"/>
  </r>
  <r>
    <x v="4294967295"/>
    <x v="4294967295"/>
    <x v="4294967295"/>
    <x v="4294967295"/>
    <x v="4294967295"/>
    <x v="4294967295"/>
    <x v="4294967295"/>
    <x v="4294967295"/>
    <x v="4294967295"/>
  </r>
  <r>
    <x v="4294967295"/>
    <x v="4294967295"/>
    <x v="4294967295"/>
    <x v="4294967295"/>
    <x v="4294967295"/>
    <x v="4294967295"/>
    <x v="4294967295"/>
    <x v="4294967295"/>
    <x v="4294967295"/>
  </r>
  <r>
    <x v="4294967295"/>
    <x v="4294967295"/>
    <x v="4294967295"/>
    <x v="4294967295"/>
    <x v="4294967295"/>
    <x v="4294967295"/>
    <x v="4294967295"/>
    <x v="4294967295"/>
    <x v="4294967295"/>
  </r>
  <r>
    <x v="4294967295"/>
    <x v="4294967295"/>
    <x v="4294967295"/>
    <x v="4294967295"/>
    <x v="4294967295"/>
    <x v="4294967295"/>
    <x v="4294967295"/>
    <x v="4294967295"/>
    <x v="4294967295"/>
  </r>
  <r>
    <x v="4294967295"/>
    <x v="4294967295"/>
    <x v="4294967295"/>
    <x v="4294967295"/>
    <x v="4294967295"/>
    <x v="4294967295"/>
    <x v="4294967295"/>
    <x v="4294967295"/>
    <x v="4294967295"/>
  </r>
  <r>
    <x v="4294967295"/>
    <x v="4294967295"/>
    <x v="4294967295"/>
    <x v="4294967295"/>
    <x v="4294967295"/>
    <x v="4294967295"/>
    <x v="4294967295"/>
    <x v="4294967295"/>
    <x v="4294967295"/>
  </r>
  <r>
    <x v="4294967295"/>
    <x v="4294967295"/>
    <x v="4294967295"/>
    <x v="4294967295"/>
    <x v="4294967295"/>
    <x v="4294967295"/>
    <x v="4294967295"/>
    <x v="4294967295"/>
    <x v="4294967295"/>
  </r>
  <r>
    <x v="4294967295"/>
    <x v="4294967295"/>
    <x v="4294967295"/>
    <x v="4294967295"/>
    <x v="4294967295"/>
    <x v="4294967295"/>
    <x v="4294967295"/>
    <x v="4294967295"/>
    <x v="4294967295"/>
  </r>
  <r>
    <x v="4294967295"/>
    <x v="4294967295"/>
    <x v="4294967295"/>
    <x v="4294967295"/>
    <x v="4294967295"/>
    <x v="4294967295"/>
    <x v="4294967295"/>
    <x v="4294967295"/>
    <x v="429496729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数据透视表6" cacheId="0" autoFormatId="1" applyNumberFormats="0" applyBorderFormats="0" applyFontFormats="0" applyPatternFormats="0" applyAlignmentFormats="0" applyWidthHeightFormats="1" dataCaption="值" updatedVersion="5" minRefreshableVersion="3" createdVersion="5" useAutoFormatting="1" compact="0" indent="0" outline="1" compactData="0" outlineData="1" showDrill="1" multipleFieldFilters="0">
  <location ref="L20:M53" firstHeaderRow="1" firstDataRow="1" firstDataCol="1"/>
  <pivotFields count="9">
    <pivotField compact="0" showAll="0">
      <items count="11">
        <item x="1"/>
        <item x="8"/>
        <item x="4"/>
        <item x="9"/>
        <item x="5"/>
        <item x="0"/>
        <item x="6"/>
        <item x="7"/>
        <item x="3"/>
        <item x="2"/>
        <item t="default"/>
      </items>
    </pivotField>
    <pivotField axis="axisRow" compact="0" multipleItemSelectionAllowed="1" showAll="0">
      <items count="34">
        <item x="8"/>
        <item x="23"/>
        <item x="5"/>
        <item x="16"/>
        <item x="30"/>
        <item x="32"/>
        <item x="21"/>
        <item x="31"/>
        <item x="25"/>
        <item x="10"/>
        <item x="2"/>
        <item x="11"/>
        <item x="12"/>
        <item x="1"/>
        <item x="6"/>
        <item x="9"/>
        <item x="3"/>
        <item x="28"/>
        <item x="27"/>
        <item x="14"/>
        <item x="13"/>
        <item x="26"/>
        <item x="29"/>
        <item x="15"/>
        <item x="4"/>
        <item x="19"/>
        <item x="24"/>
        <item x="20"/>
        <item x="17"/>
        <item x="22"/>
        <item x="7"/>
        <item x="18"/>
        <item h="1" x="0"/>
        <item t="default"/>
      </items>
    </pivotField>
    <pivotField compact="0" showAll="0"/>
    <pivotField compact="0" showAll="0"/>
    <pivotField compact="0" showAll="0"/>
    <pivotField compact="0" showAll="0"/>
    <pivotField compact="0" showAll="0"/>
    <pivotField dataField="1" compact="0" showAll="0">
      <items count="36">
        <item x="26"/>
        <item x="32"/>
        <item x="30"/>
        <item x="5"/>
        <item x="19"/>
        <item x="25"/>
        <item x="11"/>
        <item x="1"/>
        <item x="22"/>
        <item x="23"/>
        <item x="20"/>
        <item x="6"/>
        <item x="3"/>
        <item x="33"/>
        <item x="7"/>
        <item x="9"/>
        <item x="10"/>
        <item x="15"/>
        <item x="27"/>
        <item x="34"/>
        <item x="8"/>
        <item x="12"/>
        <item x="2"/>
        <item x="4"/>
        <item x="14"/>
        <item x="28"/>
        <item x="21"/>
        <item x="24"/>
        <item x="16"/>
        <item x="29"/>
        <item x="13"/>
        <item x="31"/>
        <item x="17"/>
        <item x="18"/>
        <item x="0"/>
        <item t="default"/>
      </items>
    </pivotField>
    <pivotField compact="0" showAll="0"/>
  </pivotFields>
  <rowFields count="1">
    <field x="1"/>
  </rowFields>
  <rowItems count="3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t="grand">
      <x/>
    </i>
  </rowItems>
  <colItems count="1">
    <i/>
  </colItems>
  <dataFields count="1">
    <dataField name="求和项:技术可开发量(MW)" fld="7" baseField="0" baseItem="0"/>
  </dataField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2013 - 2022 主题">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9" Type="http://schemas.openxmlformats.org/officeDocument/2006/relationships/hyperlink" Target="https://mc-cd8320d4-36a1-40ac-83cc-3389-cdn-endpoint.azureedge.net/-/media/Files/IRENA/Agency/Publication/2023/Feb/IRENA_Global_geothermal_market_technology_assessment_2023.pdf?rev=37e6de031c98489f9bf17880cf9e8858" TargetMode="External"/><Relationship Id="rId8" Type="http://schemas.openxmlformats.org/officeDocument/2006/relationships/hyperlink" Target="https://kns.cnki.net/kcms2/article/abstract?v=sw50xB5SLWw5PLl-cf2ZHB9eQiVK7P2rf5S5G-ktwkFraV6ZKgLuDicPNmqdCLxjWCg8BkpdU8-_SCzx4qsBUzm_RJ7MaWjW6vyxM4OvGAPKUEjhvqj6eA==&amp;uniplatform=NZKPT" TargetMode="External"/><Relationship Id="rId7" Type="http://schemas.openxmlformats.org/officeDocument/2006/relationships/hyperlink" Target="https://kns.cnki.net/kcms2/article/abstract?v=sw50xB5SLWw5PLl-cf2ZHB9eQiVK7P2rf5S5G-ktwkFraV6ZKgLuDicPNmqdCLxjULrz8aRcIhJVS9p0ugu-00LXfQSsFlPWXd09bHxr7mDfwlVKfCxU_Q==&amp;uniplatform=NZKPT" TargetMode="External"/><Relationship Id="rId6" Type="http://schemas.openxmlformats.org/officeDocument/2006/relationships/hyperlink" Target="https://kns.cnki.net/kcms2/article/abstract?v=sw50xB5SLWymj8U71SKEAHYYZzBADS6GrmIpM2YfLEYESM0Hgnn2AcUApGBW_-2YBhNDo5c85FlJ83saW5-JTx4OQ-QSPdRNa7tgZxi_X7fgxl_3STxDFQ==&amp;uniplatform=NZKPT" TargetMode="External"/><Relationship Id="rId5" Type="http://schemas.openxmlformats.org/officeDocument/2006/relationships/hyperlink" Target="https://kns.cnki.net/kcms2/article/abstract?v=sw50xB5SLWymj8U71SKEAHYYZzBADS6GrmIpM2YfLEYESM0Hgnn2AcUApGBW_-2Y6cKNSKBi1S8Rbg_mcu-wGGaI3fLd1DyhEBAKfn4n43rLE6keh2lhWw==&amp;uniplatform=NZKPT" TargetMode="External"/><Relationship Id="rId4" Type="http://schemas.openxmlformats.org/officeDocument/2006/relationships/hyperlink" Target="https://kns.cnki.net/kcms2/article/abstract?v=sw50xB5SLWymj8U71SKEAHYYZzBADS6GrmIpM2YfLEYESM0Hgnn2AcUApGBW_-2YkUscz8H9XMPUlAgOvKPSk4OkqL4BTh7vEgG_zeWCy_HF7di_rdnqhw==&amp;uniplatform=NZKPT" TargetMode="External"/><Relationship Id="rId3" Type="http://schemas.openxmlformats.org/officeDocument/2006/relationships/hyperlink" Target="https://zhuanlan.zhihu.com/p/366857483" TargetMode="External"/><Relationship Id="rId2" Type="http://schemas.openxmlformats.org/officeDocument/2006/relationships/hyperlink" Target="http://www.hydropower.org.cn/showNewsDetail.asp?nsId=938" TargetMode="External"/><Relationship Id="rId11" Type="http://schemas.openxmlformats.org/officeDocument/2006/relationships/hyperlink" Target="http://paper.people.com.cn/zgnyb/html/2023-07/17/content_26007385.htm" TargetMode="External"/><Relationship Id="rId10" Type="http://schemas.openxmlformats.org/officeDocument/2006/relationships/hyperlink" Target="http://www.china-nengyuan.com/news/108017.html" TargetMode="External"/><Relationship Id="rId1" Type="http://schemas.openxmlformats.org/officeDocument/2006/relationships/hyperlink" Target="https://max.book118.com/html/2017/0101/79018941.shtm"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2" Type="http://schemas.openxmlformats.org/officeDocument/2006/relationships/hyperlink" Target="http://paper.people.com.cn/zgnyb/html/2023-07/17/content_26007385.htm" TargetMode="Externa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31"/>
  <sheetViews>
    <sheetView workbookViewId="0">
      <selection activeCell="K8" sqref="K8"/>
    </sheetView>
  </sheetViews>
  <sheetFormatPr defaultColWidth="9" defaultRowHeight="13.5" customHeight="1" outlineLevelCol="3"/>
  <cols>
    <col min="2" max="2" width="51.1363636363636" style="78" customWidth="1"/>
    <col min="4" max="4" width="49.1363636363636" customWidth="1"/>
  </cols>
  <sheetData>
    <row r="1" s="77" customFormat="1" ht="14" spans="1:1">
      <c r="A1" s="79" t="s">
        <v>0</v>
      </c>
    </row>
    <row r="3" customHeight="1" spans="1:4">
      <c r="A3" s="79" t="s">
        <v>1</v>
      </c>
      <c r="B3" s="80" t="s">
        <v>2</v>
      </c>
      <c r="D3" s="80" t="s">
        <v>3</v>
      </c>
    </row>
    <row r="4" customHeight="1" spans="2:4">
      <c r="B4" s="81" t="s">
        <v>4</v>
      </c>
      <c r="D4" s="81" t="s">
        <v>5</v>
      </c>
    </row>
    <row r="5" customHeight="1" spans="2:4">
      <c r="B5" s="81" t="s">
        <v>6</v>
      </c>
      <c r="D5" s="82" t="s">
        <v>7</v>
      </c>
    </row>
    <row r="6" customHeight="1" spans="2:4">
      <c r="B6" s="78">
        <v>2005</v>
      </c>
      <c r="D6" s="81" t="s">
        <v>8</v>
      </c>
    </row>
    <row r="7" customHeight="1" spans="2:4">
      <c r="B7" s="83" t="s">
        <v>9</v>
      </c>
      <c r="D7" s="8" t="s">
        <v>10</v>
      </c>
    </row>
    <row r="8" customHeight="1" spans="4:4">
      <c r="D8" s="81" t="s">
        <v>11</v>
      </c>
    </row>
    <row r="9" customHeight="1" spans="2:4">
      <c r="B9" s="81" t="s">
        <v>12</v>
      </c>
      <c r="D9" s="84" t="s">
        <v>13</v>
      </c>
    </row>
    <row r="10" customHeight="1" spans="2:4">
      <c r="B10" s="81" t="s">
        <v>14</v>
      </c>
      <c r="D10" s="81" t="s">
        <v>15</v>
      </c>
    </row>
    <row r="11" customHeight="1" spans="2:4">
      <c r="B11" s="78">
        <v>2009</v>
      </c>
      <c r="D11" s="8" t="s">
        <v>16</v>
      </c>
    </row>
    <row r="12" customHeight="1" spans="2:4">
      <c r="B12" s="85" t="s">
        <v>17</v>
      </c>
      <c r="D12" s="81" t="s">
        <v>18</v>
      </c>
    </row>
    <row r="13" customHeight="1" spans="4:4">
      <c r="D13" s="85" t="s">
        <v>19</v>
      </c>
    </row>
    <row r="14" customHeight="1" spans="2:4">
      <c r="B14" s="80" t="s">
        <v>20</v>
      </c>
      <c r="D14" s="81" t="s">
        <v>21</v>
      </c>
    </row>
    <row r="15" customHeight="1" spans="2:4">
      <c r="B15" s="81" t="s">
        <v>22</v>
      </c>
      <c r="D15" s="85" t="s">
        <v>23</v>
      </c>
    </row>
    <row r="16" customHeight="1" spans="2:4">
      <c r="B16" s="78">
        <v>2021</v>
      </c>
      <c r="D16" s="81" t="s">
        <v>24</v>
      </c>
    </row>
    <row r="17" customHeight="1" spans="2:4">
      <c r="B17" s="86" t="s">
        <v>25</v>
      </c>
      <c r="D17" s="78">
        <v>2022</v>
      </c>
    </row>
    <row r="18" customHeight="1" spans="4:4">
      <c r="D18" s="81" t="s">
        <v>26</v>
      </c>
    </row>
    <row r="19" customHeight="1" spans="2:4">
      <c r="B19" s="80" t="s">
        <v>27</v>
      </c>
      <c r="D19" s="78" t="s">
        <v>28</v>
      </c>
    </row>
    <row r="20" customHeight="1" spans="2:4">
      <c r="B20" s="81" t="s">
        <v>29</v>
      </c>
      <c r="D20" s="78"/>
    </row>
    <row r="21" customHeight="1" spans="2:4">
      <c r="B21" s="81" t="s">
        <v>30</v>
      </c>
      <c r="D21" s="80" t="s">
        <v>31</v>
      </c>
    </row>
    <row r="22" customHeight="1" spans="2:4">
      <c r="B22" s="8" t="s">
        <v>32</v>
      </c>
      <c r="D22" s="81" t="s">
        <v>33</v>
      </c>
    </row>
    <row r="23" customHeight="1" spans="4:4">
      <c r="D23" s="78">
        <v>2023</v>
      </c>
    </row>
    <row r="24" customHeight="1" spans="4:4">
      <c r="D24" s="87" t="s">
        <v>34</v>
      </c>
    </row>
    <row r="25" customHeight="1" spans="4:4">
      <c r="D25" s="78"/>
    </row>
    <row r="26" customHeight="1" spans="4:4">
      <c r="D26" s="81" t="s">
        <v>35</v>
      </c>
    </row>
    <row r="27" customHeight="1" spans="4:4">
      <c r="D27" s="78">
        <v>2023</v>
      </c>
    </row>
    <row r="28" customHeight="1" spans="4:4">
      <c r="D28" s="8" t="s">
        <v>36</v>
      </c>
    </row>
    <row r="30" customHeight="1" spans="1:2">
      <c r="A30" s="88" t="s">
        <v>37</v>
      </c>
      <c r="B30" s="81" t="s">
        <v>38</v>
      </c>
    </row>
    <row r="31" customHeight="1" spans="2:2">
      <c r="B31" s="81" t="s">
        <v>39</v>
      </c>
    </row>
  </sheetData>
  <hyperlinks>
    <hyperlink ref="B7" r:id="rId1" display="全国水力资源复查成果发布"/>
    <hyperlink ref="B12" r:id="rId2" display="中国水能资源概况"/>
    <hyperlink ref="B17" r:id="rId3" display="全国太阳能资源及开发量分析"/>
    <hyperlink ref="D15" r:id="rId4" display="长江三角洲地区风能资源开发与大规模非并网风电产业基地建设"/>
    <hyperlink ref="D11" r:id="rId5" display="珠江三角洲地区大规模并网与非并网风电产业基地建设 "/>
    <hyperlink ref="D9" r:id="rId6" display="环渤海地区风能资源开发与大规模非并网风电产业基地建设"/>
    <hyperlink ref="D13" r:id="rId7" display="西北地区风能资源开发与大规模并网及非并网风电产业基地建设"/>
    <hyperlink ref="D7" r:id="rId8" display="中部崛起中的风能资源开发与非并网风电产业发展重点研究"/>
    <hyperlink ref="D24" r:id="rId9" display="Global geothermal market and technology assesment (azureedge.net)"/>
    <hyperlink ref="B22" r:id="rId10" display="https://www.ndrc.gov.cn/fggz/hjyzy/tdftzh/202208/t20220808_1332758.html"/>
    <hyperlink ref="D28" r:id="rId11" display="地热发电亟待政策扶一把 (people.com.cn)"/>
  </hyperlinks>
  <pageMargins left="0.7" right="0.7" top="0.75" bottom="0.75" header="0.3" footer="0.3"/>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3"/>
  </sheetPr>
  <dimension ref="A1:B17"/>
  <sheetViews>
    <sheetView tabSelected="1" workbookViewId="0">
      <selection activeCell="I13" sqref="I13"/>
    </sheetView>
  </sheetViews>
  <sheetFormatPr defaultColWidth="9.13636363636364" defaultRowHeight="14" outlineLevelCol="1"/>
  <cols>
    <col min="1" max="1" width="25.1363636363636" style="1" customWidth="1"/>
    <col min="2" max="2" width="31.1363636363636" style="1" customWidth="1"/>
    <col min="3" max="16384" width="9.13636363636364" style="1"/>
  </cols>
  <sheetData>
    <row r="1" spans="1:2">
      <c r="A1" s="2" t="s">
        <v>328</v>
      </c>
      <c r="B1" s="2" t="s">
        <v>329</v>
      </c>
    </row>
    <row r="2" spans="1:2">
      <c r="A2" s="3" t="s">
        <v>330</v>
      </c>
      <c r="B2" s="4">
        <v>9000000000000</v>
      </c>
    </row>
    <row r="3" spans="1:2">
      <c r="A3" s="3" t="s">
        <v>331</v>
      </c>
      <c r="B3" s="4">
        <v>9000000000000</v>
      </c>
    </row>
    <row r="4" spans="1:2">
      <c r="A4" s="3" t="s">
        <v>332</v>
      </c>
      <c r="B4" s="4">
        <v>0</v>
      </c>
    </row>
    <row r="5" spans="1:2">
      <c r="A5" s="3" t="s">
        <v>333</v>
      </c>
      <c r="B5" s="5">
        <f>Hydro!D10</f>
        <v>1738.1</v>
      </c>
    </row>
    <row r="6" spans="1:2">
      <c r="A6" s="3" t="s">
        <v>334</v>
      </c>
      <c r="B6" s="5">
        <f>'Wind - Most Updated'!N17</f>
        <v>10000</v>
      </c>
    </row>
    <row r="7" spans="1:2">
      <c r="A7" s="3" t="s">
        <v>335</v>
      </c>
      <c r="B7" s="5">
        <f>Solar!H8</f>
        <v>20000</v>
      </c>
    </row>
    <row r="8" spans="1:2">
      <c r="A8" s="3" t="s">
        <v>336</v>
      </c>
      <c r="B8" s="6">
        <v>0</v>
      </c>
    </row>
    <row r="9" spans="1:2">
      <c r="A9" s="3" t="s">
        <v>337</v>
      </c>
      <c r="B9" s="6">
        <f>'Biomass and MWS'!F4</f>
        <v>1050</v>
      </c>
    </row>
    <row r="10" spans="1:2">
      <c r="A10" s="3" t="s">
        <v>338</v>
      </c>
      <c r="B10" s="6">
        <f>Geothermal!V38</f>
        <v>4.00689473684211</v>
      </c>
    </row>
    <row r="11" spans="1:2">
      <c r="A11" s="3" t="s">
        <v>339</v>
      </c>
      <c r="B11" s="4">
        <v>9000000000000</v>
      </c>
    </row>
    <row r="12" spans="1:2">
      <c r="A12" s="3" t="s">
        <v>340</v>
      </c>
      <c r="B12" s="4">
        <v>9000000000000</v>
      </c>
    </row>
    <row r="13" spans="1:2">
      <c r="A13" s="3" t="s">
        <v>341</v>
      </c>
      <c r="B13" s="4">
        <v>9000000000000</v>
      </c>
    </row>
    <row r="14" spans="1:2">
      <c r="A14" s="3" t="s">
        <v>342</v>
      </c>
      <c r="B14" s="5">
        <f>'Wind - Most Updated'!N20</f>
        <v>45000</v>
      </c>
    </row>
    <row r="15" spans="1:2">
      <c r="A15" s="3" t="s">
        <v>343</v>
      </c>
      <c r="B15" s="4">
        <v>9000000000000</v>
      </c>
    </row>
    <row r="16" spans="1:2">
      <c r="A16" s="3" t="s">
        <v>344</v>
      </c>
      <c r="B16" s="4">
        <v>9000000000000</v>
      </c>
    </row>
    <row r="17" spans="1:2">
      <c r="A17" s="3" t="s">
        <v>345</v>
      </c>
      <c r="B17" s="6">
        <f>'Biomass and MWS'!F6+'Biomass and MWS'!F5</f>
        <v>1890</v>
      </c>
    </row>
  </sheetData>
  <pageMargins left="0.7" right="0.7" top="0.75" bottom="0.75" header="0.3" footer="0.3"/>
  <pageSetup paperSize="1" orientation="portrait" horizontalDpi="1200" verticalDpi="12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N66"/>
  <sheetViews>
    <sheetView topLeftCell="A43" workbookViewId="0">
      <selection activeCell="F66" sqref="F66"/>
    </sheetView>
  </sheetViews>
  <sheetFormatPr defaultColWidth="10.2818181818182" defaultRowHeight="12.5"/>
  <cols>
    <col min="1" max="2" width="13.5727272727273" style="10" customWidth="1"/>
    <col min="3" max="3" width="19.7090909090909" style="10" customWidth="1"/>
    <col min="4" max="9" width="13.5727272727273" style="10" customWidth="1"/>
    <col min="10" max="11" width="10.2818181818182" style="10"/>
    <col min="12" max="12" width="15.4272727272727" style="10"/>
    <col min="13" max="13" width="25.7090909090909" style="10"/>
    <col min="14" max="16384" width="10.2818181818182" style="10"/>
  </cols>
  <sheetData>
    <row r="2" s="69" customFormat="1" ht="29" spans="1:9">
      <c r="A2" s="70" t="s">
        <v>40</v>
      </c>
      <c r="B2" s="70" t="s">
        <v>41</v>
      </c>
      <c r="C2" s="70" t="s">
        <v>42</v>
      </c>
      <c r="D2" s="70" t="s">
        <v>43</v>
      </c>
      <c r="E2" s="70" t="s">
        <v>44</v>
      </c>
      <c r="F2" s="70" t="s">
        <v>45</v>
      </c>
      <c r="G2" s="70" t="s">
        <v>44</v>
      </c>
      <c r="H2" s="70" t="s">
        <v>46</v>
      </c>
      <c r="I2" s="70" t="s">
        <v>44</v>
      </c>
    </row>
    <row r="3" ht="14.5" spans="1:9">
      <c r="A3" s="71" t="s">
        <v>47</v>
      </c>
      <c r="B3" s="71"/>
      <c r="C3" s="71"/>
      <c r="D3" s="71">
        <f t="shared" ref="D3:F3" si="0">SUM(D4:D42)/2</f>
        <v>357436</v>
      </c>
      <c r="E3" s="72">
        <f>D3/D$3</f>
        <v>1</v>
      </c>
      <c r="F3" s="71">
        <f t="shared" si="0"/>
        <v>1518356</v>
      </c>
      <c r="G3" s="72">
        <f>F3/F$3</f>
        <v>1</v>
      </c>
      <c r="H3" s="71">
        <f>SUM(H4:H42)/2</f>
        <v>15604580</v>
      </c>
      <c r="I3" s="72">
        <f>H3/H$3</f>
        <v>1</v>
      </c>
    </row>
    <row r="4" ht="14.5" spans="1:9">
      <c r="A4" s="23" t="s">
        <v>48</v>
      </c>
      <c r="B4" s="23" t="s">
        <v>49</v>
      </c>
      <c r="C4" s="23" t="s">
        <v>50</v>
      </c>
      <c r="D4" s="23">
        <v>9670</v>
      </c>
      <c r="E4" s="73">
        <f t="shared" ref="E4" si="1">D4/D$3</f>
        <v>0.0270537942456831</v>
      </c>
      <c r="F4" s="23">
        <v>31000</v>
      </c>
      <c r="G4" s="73">
        <f t="shared" ref="G4:I41" si="2">F4/F$3</f>
        <v>0.0204168192439718</v>
      </c>
      <c r="H4" s="23">
        <v>34000</v>
      </c>
      <c r="I4" s="73">
        <f t="shared" si="2"/>
        <v>0.00217884749221062</v>
      </c>
    </row>
    <row r="5" ht="14.5" spans="1:9">
      <c r="A5" s="23"/>
      <c r="B5" s="23" t="s">
        <v>51</v>
      </c>
      <c r="C5" s="23" t="s">
        <v>52</v>
      </c>
      <c r="D5" s="23">
        <v>13088</v>
      </c>
      <c r="E5" s="73">
        <f t="shared" ref="E5" si="3">D5/D$3</f>
        <v>0.0366163453037747</v>
      </c>
      <c r="F5" s="23">
        <v>310306</v>
      </c>
      <c r="G5" s="73">
        <f t="shared" si="2"/>
        <v>0.204369726203868</v>
      </c>
      <c r="H5" s="23">
        <v>340680</v>
      </c>
      <c r="I5" s="73">
        <f t="shared" si="2"/>
        <v>0.0218320518719504</v>
      </c>
    </row>
    <row r="6" ht="14.5" spans="1:9">
      <c r="A6" s="23"/>
      <c r="B6" s="23" t="s">
        <v>53</v>
      </c>
      <c r="C6" s="23" t="s">
        <v>54</v>
      </c>
      <c r="D6" s="23">
        <v>5570</v>
      </c>
      <c r="E6" s="73">
        <f t="shared" ref="E6:E7" si="4">D6/D$3</f>
        <v>0.0155832093018051</v>
      </c>
      <c r="F6" s="23">
        <v>8570</v>
      </c>
      <c r="G6" s="73">
        <f t="shared" si="2"/>
        <v>0.00564426261034962</v>
      </c>
      <c r="H6" s="23">
        <v>47490</v>
      </c>
      <c r="I6" s="73">
        <f t="shared" si="2"/>
        <v>0.00304333727662007</v>
      </c>
    </row>
    <row r="7" ht="14.5" spans="1:9">
      <c r="A7" s="71" t="s">
        <v>55</v>
      </c>
      <c r="B7" s="71"/>
      <c r="C7" s="71"/>
      <c r="D7" s="71">
        <f t="shared" ref="D7:F7" si="5">SUM(D4:D6)</f>
        <v>28328</v>
      </c>
      <c r="E7" s="72">
        <f t="shared" si="4"/>
        <v>0.0792533488512629</v>
      </c>
      <c r="F7" s="71">
        <f t="shared" si="5"/>
        <v>349876</v>
      </c>
      <c r="G7" s="72">
        <f t="shared" si="2"/>
        <v>0.230430808058189</v>
      </c>
      <c r="H7" s="71">
        <f>SUM(H4:H6)</f>
        <v>422170</v>
      </c>
      <c r="I7" s="72">
        <f t="shared" si="2"/>
        <v>0.0270542366407811</v>
      </c>
    </row>
    <row r="8" ht="14.5" spans="1:9">
      <c r="A8" s="23" t="s">
        <v>56</v>
      </c>
      <c r="B8" s="23" t="s">
        <v>57</v>
      </c>
      <c r="C8" s="23" t="s">
        <v>58</v>
      </c>
      <c r="D8" s="23">
        <v>2700</v>
      </c>
      <c r="E8" s="73">
        <f t="shared" ref="E8" si="6">D8/D$3</f>
        <v>0.00755379984109043</v>
      </c>
      <c r="F8" s="23">
        <v>16000</v>
      </c>
      <c r="G8" s="73">
        <f t="shared" si="2"/>
        <v>0.010537713158179</v>
      </c>
      <c r="H8" s="23">
        <v>20000</v>
      </c>
      <c r="I8" s="73">
        <f t="shared" si="2"/>
        <v>0.00128167499541801</v>
      </c>
    </row>
    <row r="9" ht="14.5" spans="1:9">
      <c r="A9" s="23"/>
      <c r="B9" s="23" t="s">
        <v>59</v>
      </c>
      <c r="C9" s="23" t="s">
        <v>60</v>
      </c>
      <c r="D9" s="23">
        <v>7000</v>
      </c>
      <c r="E9" s="73">
        <f t="shared" ref="E9" si="7">D9/D$3</f>
        <v>0.0195839255139382</v>
      </c>
      <c r="F9" s="23">
        <v>23027</v>
      </c>
      <c r="G9" s="73">
        <f t="shared" si="2"/>
        <v>0.0151657450558367</v>
      </c>
      <c r="H9" s="23">
        <v>46000</v>
      </c>
      <c r="I9" s="73">
        <f t="shared" si="2"/>
        <v>0.00294785248946143</v>
      </c>
    </row>
    <row r="10" ht="14.5" spans="1:9">
      <c r="A10" s="23"/>
      <c r="B10" s="23" t="s">
        <v>61</v>
      </c>
      <c r="C10" s="23" t="s">
        <v>62</v>
      </c>
      <c r="D10" s="23">
        <v>9000</v>
      </c>
      <c r="E10" s="73">
        <f t="shared" ref="E10" si="8">D10/D$3</f>
        <v>0.0251793328036348</v>
      </c>
      <c r="F10" s="23">
        <v>33000</v>
      </c>
      <c r="G10" s="73">
        <f t="shared" si="2"/>
        <v>0.0217340333887441</v>
      </c>
      <c r="H10" s="23">
        <v>60000</v>
      </c>
      <c r="I10" s="73">
        <f t="shared" si="2"/>
        <v>0.00384502498625404</v>
      </c>
    </row>
    <row r="11" ht="14.5" spans="1:9">
      <c r="A11" s="23"/>
      <c r="B11" s="23" t="s">
        <v>63</v>
      </c>
      <c r="C11" s="23" t="s">
        <v>64</v>
      </c>
      <c r="D11" s="23">
        <v>9000</v>
      </c>
      <c r="E11" s="73">
        <f t="shared" ref="E11" si="9">D11/D$3</f>
        <v>0.0251793328036348</v>
      </c>
      <c r="F11" s="23">
        <v>20000</v>
      </c>
      <c r="G11" s="73">
        <f t="shared" si="2"/>
        <v>0.0131721414477237</v>
      </c>
      <c r="H11" s="23">
        <v>20000</v>
      </c>
      <c r="I11" s="73">
        <f t="shared" si="2"/>
        <v>0.00128167499541801</v>
      </c>
    </row>
    <row r="12" ht="14.5" spans="1:9">
      <c r="A12" s="23"/>
      <c r="B12" s="23" t="s">
        <v>65</v>
      </c>
      <c r="C12" s="23" t="s">
        <v>66</v>
      </c>
      <c r="D12" s="23">
        <v>14950</v>
      </c>
      <c r="E12" s="73">
        <f t="shared" ref="E12" si="10">D12/D$3</f>
        <v>0.0418256694904822</v>
      </c>
      <c r="F12" s="23">
        <v>42000</v>
      </c>
      <c r="G12" s="73">
        <f t="shared" si="2"/>
        <v>0.0276614970402198</v>
      </c>
      <c r="H12" s="23">
        <v>60000</v>
      </c>
      <c r="I12" s="73">
        <f t="shared" si="2"/>
        <v>0.00384502498625404</v>
      </c>
    </row>
    <row r="13" ht="14.5" spans="1:9">
      <c r="A13" s="71" t="s">
        <v>55</v>
      </c>
      <c r="B13" s="71"/>
      <c r="C13" s="71"/>
      <c r="D13" s="71">
        <f t="shared" ref="D13:F13" si="11">SUM(D8:D12)</f>
        <v>42650</v>
      </c>
      <c r="E13" s="72">
        <f t="shared" ref="E13" si="12">D13/D$3</f>
        <v>0.11932206045278</v>
      </c>
      <c r="F13" s="71">
        <f t="shared" si="11"/>
        <v>134027</v>
      </c>
      <c r="G13" s="72">
        <f t="shared" si="2"/>
        <v>0.0882711300907034</v>
      </c>
      <c r="H13" s="71">
        <f>SUM(H8:H12)</f>
        <v>206000</v>
      </c>
      <c r="I13" s="72">
        <f t="shared" si="2"/>
        <v>0.0132012524528055</v>
      </c>
    </row>
    <row r="14" ht="14.5" spans="1:9">
      <c r="A14" s="23" t="s">
        <v>67</v>
      </c>
      <c r="B14" s="23" t="s">
        <v>68</v>
      </c>
      <c r="C14" s="23" t="s">
        <v>69</v>
      </c>
      <c r="D14" s="23">
        <v>9162</v>
      </c>
      <c r="E14" s="73">
        <f t="shared" ref="E14" si="13">D14/D$3</f>
        <v>0.0256325607941002</v>
      </c>
      <c r="F14" s="23">
        <v>55742</v>
      </c>
      <c r="G14" s="73">
        <f t="shared" si="2"/>
        <v>0.0367120754289508</v>
      </c>
      <c r="H14" s="23">
        <v>63000</v>
      </c>
      <c r="I14" s="73">
        <f t="shared" si="2"/>
        <v>0.00403727623556674</v>
      </c>
    </row>
    <row r="15" ht="14.5" spans="1:9">
      <c r="A15" s="23"/>
      <c r="B15" s="23" t="s">
        <v>70</v>
      </c>
      <c r="C15" s="23" t="s">
        <v>71</v>
      </c>
      <c r="D15" s="23">
        <v>4500</v>
      </c>
      <c r="E15" s="73">
        <f t="shared" ref="E15" si="14">D15/D$3</f>
        <v>0.0125896664018174</v>
      </c>
      <c r="F15" s="23">
        <v>51500</v>
      </c>
      <c r="G15" s="73">
        <f t="shared" si="2"/>
        <v>0.0339182642278886</v>
      </c>
      <c r="H15" s="23">
        <v>63000</v>
      </c>
      <c r="I15" s="73">
        <f t="shared" si="2"/>
        <v>0.00403727623556674</v>
      </c>
    </row>
    <row r="16" ht="14.5" spans="1:9">
      <c r="A16" s="23"/>
      <c r="B16" s="23" t="s">
        <v>72</v>
      </c>
      <c r="C16" s="23" t="s">
        <v>73</v>
      </c>
      <c r="D16" s="23">
        <v>7000</v>
      </c>
      <c r="E16" s="73">
        <f t="shared" ref="E16" si="15">D16/D$3</f>
        <v>0.0195839255139382</v>
      </c>
      <c r="F16" s="23">
        <v>26000</v>
      </c>
      <c r="G16" s="73">
        <f t="shared" si="2"/>
        <v>0.0171237838820408</v>
      </c>
      <c r="H16" s="23">
        <v>69480</v>
      </c>
      <c r="I16" s="73">
        <f t="shared" si="2"/>
        <v>0.00445253893408217</v>
      </c>
    </row>
    <row r="17" ht="14.5" spans="1:9">
      <c r="A17" s="23"/>
      <c r="B17" s="23" t="s">
        <v>74</v>
      </c>
      <c r="C17" s="23" t="s">
        <v>75</v>
      </c>
      <c r="D17" s="23">
        <v>11000</v>
      </c>
      <c r="E17" s="73">
        <f t="shared" ref="E17" si="16">D17/D$3</f>
        <v>0.0307747400933314</v>
      </c>
      <c r="F17" s="23">
        <v>16000</v>
      </c>
      <c r="G17" s="73">
        <f t="shared" si="2"/>
        <v>0.010537713158179</v>
      </c>
      <c r="H17" s="23">
        <v>33200</v>
      </c>
      <c r="I17" s="73">
        <f t="shared" si="2"/>
        <v>0.0021275804923939</v>
      </c>
    </row>
    <row r="18" ht="14.5" spans="1:9">
      <c r="A18" s="71" t="s">
        <v>55</v>
      </c>
      <c r="B18" s="71"/>
      <c r="C18" s="71"/>
      <c r="D18" s="71">
        <f t="shared" ref="D18:F18" si="17">SUM(D14:D17)</f>
        <v>31662</v>
      </c>
      <c r="E18" s="72">
        <f t="shared" ref="E18" si="18">D18/D$3</f>
        <v>0.0885808928031871</v>
      </c>
      <c r="F18" s="71">
        <f t="shared" si="17"/>
        <v>149242</v>
      </c>
      <c r="G18" s="72">
        <f t="shared" si="2"/>
        <v>0.0982918366970592</v>
      </c>
      <c r="H18" s="71">
        <f>SUM(H14:H17)</f>
        <v>228680</v>
      </c>
      <c r="I18" s="72">
        <f t="shared" si="2"/>
        <v>0.0146546718976095</v>
      </c>
    </row>
    <row r="19" ht="14.5" spans="1:9">
      <c r="A19" s="23" t="s">
        <v>76</v>
      </c>
      <c r="B19" s="23" t="s">
        <v>77</v>
      </c>
      <c r="C19" s="23" t="s">
        <v>78</v>
      </c>
      <c r="D19" s="23">
        <v>17100</v>
      </c>
      <c r="E19" s="73">
        <f t="shared" ref="E19" si="19">D19/D$3</f>
        <v>0.0478407323269061</v>
      </c>
      <c r="F19" s="23">
        <v>62300</v>
      </c>
      <c r="G19" s="73">
        <f t="shared" si="2"/>
        <v>0.0410312206096594</v>
      </c>
      <c r="H19" s="23">
        <v>3400000</v>
      </c>
      <c r="I19" s="73">
        <f t="shared" si="2"/>
        <v>0.217884749221062</v>
      </c>
    </row>
    <row r="20" ht="14.5" spans="1:14">
      <c r="A20" s="23"/>
      <c r="B20" s="23" t="s">
        <v>79</v>
      </c>
      <c r="C20" s="23" t="s">
        <v>80</v>
      </c>
      <c r="D20" s="23">
        <v>11930</v>
      </c>
      <c r="E20" s="73">
        <f t="shared" ref="E20" si="20">D20/D$3</f>
        <v>0.0333766044830403</v>
      </c>
      <c r="F20" s="23">
        <v>14998</v>
      </c>
      <c r="G20" s="73">
        <f t="shared" si="2"/>
        <v>0.00987778887164802</v>
      </c>
      <c r="H20" s="23">
        <v>481700</v>
      </c>
      <c r="I20" s="73">
        <f t="shared" si="2"/>
        <v>0.0308691422646428</v>
      </c>
      <c r="L20" t="s">
        <v>81</v>
      </c>
      <c r="M20" t="s">
        <v>82</v>
      </c>
      <c r="N20"/>
    </row>
    <row r="21" ht="14.5" spans="1:14">
      <c r="A21" s="23"/>
      <c r="B21" s="23" t="s">
        <v>83</v>
      </c>
      <c r="C21" s="23" t="s">
        <v>84</v>
      </c>
      <c r="D21" s="23">
        <v>14000</v>
      </c>
      <c r="E21" s="73">
        <f t="shared" ref="E21" si="21">D21/D$3</f>
        <v>0.0391678510278763</v>
      </c>
      <c r="F21" s="23">
        <v>29400</v>
      </c>
      <c r="G21" s="73">
        <f t="shared" si="2"/>
        <v>0.0193630479281539</v>
      </c>
      <c r="H21" s="23">
        <v>80000</v>
      </c>
      <c r="I21" s="73">
        <f t="shared" si="2"/>
        <v>0.00512669998167205</v>
      </c>
      <c r="L21" t="s">
        <v>85</v>
      </c>
      <c r="M21">
        <v>60000</v>
      </c>
      <c r="N21"/>
    </row>
    <row r="22" ht="14.5" spans="1:14">
      <c r="A22" s="23"/>
      <c r="B22" s="23" t="s">
        <v>86</v>
      </c>
      <c r="C22" s="23" t="s">
        <v>87</v>
      </c>
      <c r="D22" s="23">
        <v>14820</v>
      </c>
      <c r="E22" s="73">
        <f t="shared" ref="E22" si="22">D22/D$3</f>
        <v>0.0414619680166519</v>
      </c>
      <c r="F22" s="23">
        <v>203403</v>
      </c>
      <c r="G22" s="73">
        <f t="shared" si="2"/>
        <v>0.133962654344567</v>
      </c>
      <c r="H22" s="23">
        <v>2129500</v>
      </c>
      <c r="I22" s="73">
        <f t="shared" si="2"/>
        <v>0.136466345137133</v>
      </c>
      <c r="L22" t="s">
        <v>88</v>
      </c>
      <c r="M22">
        <v>33130</v>
      </c>
      <c r="N22"/>
    </row>
    <row r="23" ht="14.5" spans="1:14">
      <c r="A23" s="23"/>
      <c r="B23" s="23" t="s">
        <v>89</v>
      </c>
      <c r="C23" s="23" t="s">
        <v>90</v>
      </c>
      <c r="D23" s="23">
        <v>11700</v>
      </c>
      <c r="E23" s="73">
        <f t="shared" ref="E23" si="23">D23/D$3</f>
        <v>0.0327331326447252</v>
      </c>
      <c r="F23" s="23">
        <v>166100</v>
      </c>
      <c r="G23" s="73">
        <f t="shared" si="2"/>
        <v>0.109394634723346</v>
      </c>
      <c r="H23" s="23">
        <v>4200000</v>
      </c>
      <c r="I23" s="73">
        <f t="shared" si="2"/>
        <v>0.269151749037782</v>
      </c>
      <c r="L23" t="s">
        <v>91</v>
      </c>
      <c r="M23">
        <v>46000</v>
      </c>
      <c r="N23"/>
    </row>
    <row r="24" ht="14.5" spans="1:14">
      <c r="A24" s="71" t="s">
        <v>55</v>
      </c>
      <c r="B24" s="71"/>
      <c r="C24" s="71"/>
      <c r="D24" s="71">
        <f t="shared" ref="D24:F24" si="24">SUM(D19:D23)</f>
        <v>69550</v>
      </c>
      <c r="E24" s="72">
        <f t="shared" ref="E24" si="25">D24/D$3</f>
        <v>0.1945802884992</v>
      </c>
      <c r="F24" s="71">
        <f t="shared" si="24"/>
        <v>476201</v>
      </c>
      <c r="G24" s="72">
        <f t="shared" si="2"/>
        <v>0.313629346477374</v>
      </c>
      <c r="H24" s="71">
        <f>SUM(H19:H23)</f>
        <v>10291200</v>
      </c>
      <c r="I24" s="72">
        <f t="shared" si="2"/>
        <v>0.659498685642292</v>
      </c>
      <c r="L24" t="s">
        <v>92</v>
      </c>
      <c r="M24">
        <v>2129500</v>
      </c>
      <c r="N24"/>
    </row>
    <row r="25" ht="14.5" spans="1:14">
      <c r="A25" s="23" t="s">
        <v>93</v>
      </c>
      <c r="B25" s="23" t="s">
        <v>94</v>
      </c>
      <c r="C25" s="23" t="s">
        <v>95</v>
      </c>
      <c r="D25" s="23">
        <v>331</v>
      </c>
      <c r="E25" s="73">
        <f t="shared" ref="E25" si="26">D25/D$3</f>
        <v>0.00092603990644479</v>
      </c>
      <c r="F25" s="23">
        <v>500</v>
      </c>
      <c r="G25" s="73">
        <f t="shared" si="2"/>
        <v>0.000329303536193093</v>
      </c>
      <c r="H25" s="23">
        <v>26500</v>
      </c>
      <c r="I25" s="73">
        <f t="shared" si="2"/>
        <v>0.00169821936892887</v>
      </c>
      <c r="L25" t="s">
        <v>96</v>
      </c>
      <c r="M25">
        <v>60000</v>
      </c>
      <c r="N25"/>
    </row>
    <row r="26" ht="14.5" spans="1:14">
      <c r="A26" s="23"/>
      <c r="B26" s="23" t="s">
        <v>97</v>
      </c>
      <c r="C26" s="23" t="s">
        <v>98</v>
      </c>
      <c r="D26" s="23">
        <v>10000</v>
      </c>
      <c r="E26" s="73">
        <f t="shared" ref="E26" si="27">D26/D$3</f>
        <v>0.0279770364484831</v>
      </c>
      <c r="F26" s="23">
        <v>12150</v>
      </c>
      <c r="G26" s="73">
        <f t="shared" si="2"/>
        <v>0.00800207592949216</v>
      </c>
      <c r="H26" s="23">
        <v>43000</v>
      </c>
      <c r="I26" s="73">
        <f t="shared" si="2"/>
        <v>0.00275560124014873</v>
      </c>
      <c r="L26" t="s">
        <v>99</v>
      </c>
      <c r="M26">
        <v>59400</v>
      </c>
      <c r="N26"/>
    </row>
    <row r="27" ht="14.5" spans="1:14">
      <c r="A27" s="23"/>
      <c r="B27" s="23" t="s">
        <v>100</v>
      </c>
      <c r="C27" s="23" t="s">
        <v>101</v>
      </c>
      <c r="D27" s="23">
        <v>5250</v>
      </c>
      <c r="E27" s="73">
        <f t="shared" ref="E27" si="28">D27/D$3</f>
        <v>0.0146879441354536</v>
      </c>
      <c r="F27" s="23">
        <v>50000</v>
      </c>
      <c r="G27" s="73">
        <f t="shared" si="2"/>
        <v>0.0329303536193093</v>
      </c>
      <c r="H27" s="23">
        <v>700000</v>
      </c>
      <c r="I27" s="73">
        <f t="shared" si="2"/>
        <v>0.0448586248396304</v>
      </c>
      <c r="L27" t="s">
        <v>102</v>
      </c>
      <c r="M27">
        <v>35000</v>
      </c>
      <c r="N27"/>
    </row>
    <row r="28" ht="14.5" spans="1:14">
      <c r="A28" s="23"/>
      <c r="B28" s="23" t="s">
        <v>103</v>
      </c>
      <c r="C28" s="23" t="s">
        <v>104</v>
      </c>
      <c r="D28" s="23">
        <v>18700</v>
      </c>
      <c r="E28" s="73">
        <f t="shared" ref="E28" si="29">D28/D$3</f>
        <v>0.0523170581586634</v>
      </c>
      <c r="F28" s="23">
        <v>25700</v>
      </c>
      <c r="G28" s="73">
        <f t="shared" si="2"/>
        <v>0.016926201760325</v>
      </c>
      <c r="H28" s="23">
        <v>35000</v>
      </c>
      <c r="I28" s="73">
        <f t="shared" si="2"/>
        <v>0.00224293124198152</v>
      </c>
      <c r="L28" t="s">
        <v>105</v>
      </c>
      <c r="M28">
        <v>10000</v>
      </c>
      <c r="N28"/>
    </row>
    <row r="29" ht="14.5" spans="1:14">
      <c r="A29" s="23"/>
      <c r="B29" s="23" t="s">
        <v>106</v>
      </c>
      <c r="C29" s="23" t="s">
        <v>107</v>
      </c>
      <c r="D29" s="23">
        <v>9195</v>
      </c>
      <c r="E29" s="73">
        <f t="shared" ref="E29" si="30">D29/D$3</f>
        <v>0.0257248850143802</v>
      </c>
      <c r="F29" s="23">
        <v>22690</v>
      </c>
      <c r="G29" s="73">
        <f t="shared" si="2"/>
        <v>0.0149437944724426</v>
      </c>
      <c r="H29" s="23">
        <v>40000</v>
      </c>
      <c r="I29" s="73">
        <f t="shared" si="2"/>
        <v>0.00256334999083602</v>
      </c>
      <c r="L29" t="s">
        <v>108</v>
      </c>
      <c r="M29">
        <v>122000</v>
      </c>
      <c r="N29"/>
    </row>
    <row r="30" ht="14.5" spans="1:14">
      <c r="A30" s="71" t="s">
        <v>55</v>
      </c>
      <c r="B30" s="71"/>
      <c r="C30" s="71"/>
      <c r="D30" s="71">
        <f t="shared" ref="D30:F30" si="31">SUM(D25:D29)</f>
        <v>43476</v>
      </c>
      <c r="E30" s="72">
        <f t="shared" ref="E30" si="32">D30/D$3</f>
        <v>0.121632963663425</v>
      </c>
      <c r="F30" s="71">
        <f t="shared" si="31"/>
        <v>111040</v>
      </c>
      <c r="G30" s="72">
        <f t="shared" si="2"/>
        <v>0.0731317293177621</v>
      </c>
      <c r="H30" s="71">
        <f>SUM(H25:H29)</f>
        <v>844500</v>
      </c>
      <c r="I30" s="72">
        <f t="shared" si="2"/>
        <v>0.0541187266815256</v>
      </c>
      <c r="L30" t="s">
        <v>109</v>
      </c>
      <c r="M30">
        <v>63000</v>
      </c>
      <c r="N30"/>
    </row>
    <row r="31" ht="14.5" spans="1:14">
      <c r="A31" s="23" t="s">
        <v>110</v>
      </c>
      <c r="B31" s="23" t="s">
        <v>111</v>
      </c>
      <c r="C31" s="23" t="s">
        <v>112</v>
      </c>
      <c r="D31" s="23">
        <v>350</v>
      </c>
      <c r="E31" s="73">
        <f t="shared" ref="E31" si="33">D31/D$3</f>
        <v>0.000979196275696908</v>
      </c>
      <c r="F31" s="23">
        <v>350</v>
      </c>
      <c r="G31" s="73">
        <f t="shared" si="2"/>
        <v>0.000230512475335165</v>
      </c>
      <c r="H31" s="23">
        <v>33130</v>
      </c>
      <c r="I31" s="73">
        <f t="shared" si="2"/>
        <v>0.00212309462990994</v>
      </c>
      <c r="L31" t="s">
        <v>113</v>
      </c>
      <c r="M31">
        <v>340680</v>
      </c>
      <c r="N31"/>
    </row>
    <row r="32" ht="14.5" spans="1:14">
      <c r="A32" s="23"/>
      <c r="B32" s="23" t="s">
        <v>114</v>
      </c>
      <c r="C32" s="23" t="s">
        <v>115</v>
      </c>
      <c r="D32" s="23">
        <v>50</v>
      </c>
      <c r="E32" s="73">
        <f t="shared" ref="E32" si="34">D32/D$3</f>
        <v>0.000139885182242415</v>
      </c>
      <c r="F32" s="23">
        <v>3500</v>
      </c>
      <c r="G32" s="73">
        <f t="shared" si="2"/>
        <v>0.00230512475335165</v>
      </c>
      <c r="H32" s="23">
        <v>4000</v>
      </c>
      <c r="I32" s="73">
        <f t="shared" si="2"/>
        <v>0.000256334999083602</v>
      </c>
      <c r="L32" t="s">
        <v>116</v>
      </c>
      <c r="M32">
        <v>69480</v>
      </c>
      <c r="N32"/>
    </row>
    <row r="33" ht="14.5" spans="1:14">
      <c r="A33" s="23"/>
      <c r="B33" s="23" t="s">
        <v>117</v>
      </c>
      <c r="C33" s="23" t="s">
        <v>118</v>
      </c>
      <c r="D33" s="23">
        <v>57000</v>
      </c>
      <c r="E33" s="73">
        <f t="shared" ref="E33" si="35">D33/D$3</f>
        <v>0.159469107756354</v>
      </c>
      <c r="F33" s="23">
        <v>121950</v>
      </c>
      <c r="G33" s="73">
        <f t="shared" si="2"/>
        <v>0.0803171324774954</v>
      </c>
      <c r="H33" s="23">
        <v>122000</v>
      </c>
      <c r="I33" s="73">
        <f t="shared" si="2"/>
        <v>0.00781821747204987</v>
      </c>
      <c r="L33" t="s">
        <v>119</v>
      </c>
      <c r="M33">
        <v>33200</v>
      </c>
      <c r="N33"/>
    </row>
    <row r="34" ht="14.5" spans="1:14">
      <c r="A34" s="23"/>
      <c r="B34" s="23" t="s">
        <v>120</v>
      </c>
      <c r="C34" s="23" t="s">
        <v>121</v>
      </c>
      <c r="D34" s="23">
        <v>12150</v>
      </c>
      <c r="E34" s="73">
        <f t="shared" ref="E34" si="36">D34/D$3</f>
        <v>0.033992099284907</v>
      </c>
      <c r="F34" s="23">
        <v>17180</v>
      </c>
      <c r="G34" s="73">
        <f t="shared" si="2"/>
        <v>0.0113148695035947</v>
      </c>
      <c r="H34" s="23">
        <v>629000</v>
      </c>
      <c r="I34" s="73">
        <f t="shared" si="2"/>
        <v>0.0403086786058965</v>
      </c>
      <c r="L34" t="s">
        <v>122</v>
      </c>
      <c r="M34">
        <v>34000</v>
      </c>
      <c r="N34"/>
    </row>
    <row r="35" ht="14.5" spans="1:14">
      <c r="A35" s="23"/>
      <c r="B35" s="74" t="s">
        <v>123</v>
      </c>
      <c r="C35" s="74" t="s">
        <v>124</v>
      </c>
      <c r="D35" s="23">
        <v>13500</v>
      </c>
      <c r="E35" s="73">
        <f t="shared" ref="E35" si="37">D35/D$3</f>
        <v>0.0377689992054522</v>
      </c>
      <c r="F35" s="23">
        <v>25200</v>
      </c>
      <c r="G35" s="73">
        <f t="shared" si="2"/>
        <v>0.0165968982241319</v>
      </c>
      <c r="H35" s="23">
        <v>2600000</v>
      </c>
      <c r="I35" s="73">
        <f t="shared" si="2"/>
        <v>0.166617749404342</v>
      </c>
      <c r="L35" t="s">
        <v>125</v>
      </c>
      <c r="M35">
        <v>60000</v>
      </c>
      <c r="N35"/>
    </row>
    <row r="36" ht="14.5" spans="1:14">
      <c r="A36" s="23"/>
      <c r="B36" s="74" t="s">
        <v>126</v>
      </c>
      <c r="C36" s="74" t="s">
        <v>127</v>
      </c>
      <c r="D36" s="23">
        <v>4000</v>
      </c>
      <c r="E36" s="73">
        <f t="shared" ref="E36" si="38">D36/D$3</f>
        <v>0.0111908145793932</v>
      </c>
      <c r="F36" s="23">
        <v>14500</v>
      </c>
      <c r="G36" s="73">
        <f t="shared" si="2"/>
        <v>0.0095498025495997</v>
      </c>
      <c r="H36" s="23">
        <v>14500</v>
      </c>
      <c r="I36" s="73">
        <f t="shared" si="2"/>
        <v>0.000929214371678059</v>
      </c>
      <c r="L36" t="s">
        <v>128</v>
      </c>
      <c r="M36">
        <v>63000</v>
      </c>
      <c r="N36"/>
    </row>
    <row r="37" ht="14.5" spans="1:14">
      <c r="A37" s="23"/>
      <c r="B37" s="23" t="s">
        <v>129</v>
      </c>
      <c r="C37" s="23" t="s">
        <v>130</v>
      </c>
      <c r="D37" s="23">
        <v>24200</v>
      </c>
      <c r="E37" s="73">
        <f t="shared" ref="E37" si="39">D37/D$3</f>
        <v>0.0677044282053291</v>
      </c>
      <c r="F37" s="23">
        <v>36750</v>
      </c>
      <c r="G37" s="73">
        <f t="shared" si="2"/>
        <v>0.0242038099101923</v>
      </c>
      <c r="H37" s="23">
        <v>80000</v>
      </c>
      <c r="I37" s="73">
        <f t="shared" si="2"/>
        <v>0.00512669998167205</v>
      </c>
      <c r="L37" t="s">
        <v>131</v>
      </c>
      <c r="M37">
        <v>47490</v>
      </c>
      <c r="N37"/>
    </row>
    <row r="38" ht="14.5" spans="1:13">
      <c r="A38" s="71" t="s">
        <v>55</v>
      </c>
      <c r="B38" s="71"/>
      <c r="C38" s="71"/>
      <c r="D38" s="71">
        <f t="shared" ref="D38:F38" si="40">SUM(D31:D37)</f>
        <v>111250</v>
      </c>
      <c r="E38" s="72">
        <f t="shared" ref="E38" si="41">D38/D$3</f>
        <v>0.311244530489374</v>
      </c>
      <c r="F38" s="71">
        <f t="shared" si="40"/>
        <v>219430</v>
      </c>
      <c r="G38" s="72">
        <f t="shared" si="2"/>
        <v>0.144518149893701</v>
      </c>
      <c r="H38" s="71">
        <f>SUM(H31:H37)</f>
        <v>3482630</v>
      </c>
      <c r="I38" s="72">
        <f t="shared" si="2"/>
        <v>0.223179989464632</v>
      </c>
      <c r="L38" t="s">
        <v>126</v>
      </c>
      <c r="M38">
        <v>14500</v>
      </c>
    </row>
    <row r="39" ht="14.5" spans="1:13">
      <c r="A39" s="23" t="s">
        <v>132</v>
      </c>
      <c r="B39" s="23" t="s">
        <v>133</v>
      </c>
      <c r="C39" s="23" t="s">
        <v>134</v>
      </c>
      <c r="D39" s="23">
        <v>13000</v>
      </c>
      <c r="E39" s="73">
        <f t="shared" ref="E39" si="42">D39/D$3</f>
        <v>0.036370147383028</v>
      </c>
      <c r="F39" s="23">
        <v>52000</v>
      </c>
      <c r="G39" s="73">
        <f t="shared" si="2"/>
        <v>0.0342475677640817</v>
      </c>
      <c r="H39" s="23">
        <v>60000</v>
      </c>
      <c r="I39" s="73">
        <f t="shared" si="2"/>
        <v>0.00384502498625404</v>
      </c>
      <c r="L39" t="s">
        <v>123</v>
      </c>
      <c r="M39">
        <v>2600000</v>
      </c>
    </row>
    <row r="40" ht="14.5" spans="1:13">
      <c r="A40" s="23"/>
      <c r="B40" s="23" t="s">
        <v>135</v>
      </c>
      <c r="C40" s="23" t="s">
        <v>136</v>
      </c>
      <c r="D40" s="23">
        <v>1000</v>
      </c>
      <c r="E40" s="73">
        <f t="shared" ref="E40" si="43">D40/D$3</f>
        <v>0.00279770364484831</v>
      </c>
      <c r="F40" s="23">
        <v>3000</v>
      </c>
      <c r="G40" s="73">
        <f t="shared" si="2"/>
        <v>0.00197582121715856</v>
      </c>
      <c r="H40" s="23">
        <v>10000</v>
      </c>
      <c r="I40" s="73">
        <f t="shared" si="2"/>
        <v>0.000640837497709006</v>
      </c>
      <c r="L40" t="s">
        <v>137</v>
      </c>
      <c r="M40">
        <v>481700</v>
      </c>
    </row>
    <row r="41" ht="14.5" spans="1:13">
      <c r="A41" s="23"/>
      <c r="B41" s="23" t="s">
        <v>138</v>
      </c>
      <c r="C41" s="23" t="s">
        <v>139</v>
      </c>
      <c r="D41" s="23">
        <v>16520</v>
      </c>
      <c r="E41" s="73">
        <f t="shared" ref="E41" si="44">D41/D$3</f>
        <v>0.0462180642128941</v>
      </c>
      <c r="F41" s="23">
        <v>23540</v>
      </c>
      <c r="G41" s="73">
        <f t="shared" si="2"/>
        <v>0.0155036104839708</v>
      </c>
      <c r="H41" s="23">
        <v>59400</v>
      </c>
      <c r="I41" s="73">
        <f t="shared" si="2"/>
        <v>0.0038065747363915</v>
      </c>
      <c r="L41" t="s">
        <v>140</v>
      </c>
      <c r="M41">
        <v>3400000</v>
      </c>
    </row>
    <row r="42" ht="14.5" spans="1:13">
      <c r="A42" s="71" t="s">
        <v>55</v>
      </c>
      <c r="B42" s="71"/>
      <c r="C42" s="71"/>
      <c r="D42" s="71">
        <f t="shared" ref="D42:F42" si="45">SUM(D39:D41)</f>
        <v>30520</v>
      </c>
      <c r="E42" s="71">
        <v>0.83</v>
      </c>
      <c r="F42" s="71">
        <f t="shared" si="45"/>
        <v>78540</v>
      </c>
      <c r="G42" s="71">
        <v>0.83</v>
      </c>
      <c r="H42" s="71">
        <f>SUM(H39:H41)</f>
        <v>129400</v>
      </c>
      <c r="I42" s="71">
        <v>0.83</v>
      </c>
      <c r="L42" t="s">
        <v>141</v>
      </c>
      <c r="M42">
        <v>629000</v>
      </c>
    </row>
    <row r="43" spans="12:13">
      <c r="L43" t="s">
        <v>142</v>
      </c>
      <c r="M43">
        <v>80000</v>
      </c>
    </row>
    <row r="44" spans="12:13">
      <c r="L44" t="s">
        <v>143</v>
      </c>
      <c r="M44">
        <v>80000</v>
      </c>
    </row>
    <row r="45" spans="12:13">
      <c r="L45" t="s">
        <v>144</v>
      </c>
      <c r="M45">
        <v>20000</v>
      </c>
    </row>
    <row r="46" spans="12:13">
      <c r="L46" t="s">
        <v>145</v>
      </c>
      <c r="M46">
        <v>43000</v>
      </c>
    </row>
    <row r="47" spans="12:13">
      <c r="L47" t="s">
        <v>146</v>
      </c>
      <c r="M47">
        <v>4000</v>
      </c>
    </row>
    <row r="48" spans="1:13">
      <c r="A48" s="10" t="s">
        <v>147</v>
      </c>
      <c r="L48" t="s">
        <v>148</v>
      </c>
      <c r="M48">
        <v>700000</v>
      </c>
    </row>
    <row r="49" spans="12:13">
      <c r="L49" t="s">
        <v>149</v>
      </c>
      <c r="M49">
        <v>4200000</v>
      </c>
    </row>
    <row r="50" spans="12:13">
      <c r="L50" t="s">
        <v>150</v>
      </c>
      <c r="M50">
        <v>40000</v>
      </c>
    </row>
    <row r="51" spans="12:13">
      <c r="L51" t="s">
        <v>151</v>
      </c>
      <c r="M51">
        <v>20000</v>
      </c>
    </row>
    <row r="52" spans="12:13">
      <c r="L52" t="s">
        <v>152</v>
      </c>
      <c r="M52">
        <v>26500</v>
      </c>
    </row>
    <row r="53" spans="12:13">
      <c r="L53" t="s">
        <v>153</v>
      </c>
      <c r="M53">
        <v>15604580</v>
      </c>
    </row>
    <row r="54" spans="12:13">
      <c r="L54"/>
      <c r="M54"/>
    </row>
    <row r="64" ht="13" spans="1:6">
      <c r="A64" s="75">
        <f>480*10000</f>
        <v>4800000</v>
      </c>
      <c r="B64" s="10" t="s">
        <v>154</v>
      </c>
      <c r="C64" s="10" t="s">
        <v>155</v>
      </c>
      <c r="D64" s="10">
        <f>A64/1000</f>
        <v>4800</v>
      </c>
      <c r="E64" s="10" t="s">
        <v>156</v>
      </c>
      <c r="F64" s="10" t="s">
        <v>157</v>
      </c>
    </row>
    <row r="66" ht="13" spans="3:7">
      <c r="C66" s="76" t="s">
        <v>158</v>
      </c>
      <c r="F66" s="10">
        <f>D64*7</f>
        <v>33600</v>
      </c>
      <c r="G66" s="10" t="s">
        <v>156</v>
      </c>
    </row>
  </sheetData>
  <mergeCells count="7">
    <mergeCell ref="A4:A6"/>
    <mergeCell ref="A8:A12"/>
    <mergeCell ref="A14:A17"/>
    <mergeCell ref="A19:A23"/>
    <mergeCell ref="A25:A29"/>
    <mergeCell ref="A31:A37"/>
    <mergeCell ref="A39:A41"/>
  </mergeCells>
  <pageMargins left="0.7" right="0.7" top="0.75" bottom="0.75" header="0.3" footer="0.3"/>
  <headerFooter/>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J30"/>
  <sheetViews>
    <sheetView workbookViewId="0">
      <selection activeCell="D12" sqref="D12"/>
    </sheetView>
  </sheetViews>
  <sheetFormatPr defaultColWidth="9" defaultRowHeight="12.5"/>
  <cols>
    <col min="5" max="10" width="11.4272727272727" customWidth="1"/>
  </cols>
  <sheetData>
    <row r="2" ht="37.5" spans="2:10">
      <c r="B2" s="67" t="s">
        <v>159</v>
      </c>
      <c r="C2" s="67" t="s">
        <v>160</v>
      </c>
      <c r="D2" s="67"/>
      <c r="E2" s="25" t="s">
        <v>161</v>
      </c>
      <c r="F2" s="25" t="s">
        <v>162</v>
      </c>
      <c r="G2" s="25" t="s">
        <v>161</v>
      </c>
      <c r="H2" s="25" t="s">
        <v>162</v>
      </c>
      <c r="I2" s="25" t="s">
        <v>161</v>
      </c>
      <c r="J2" s="25" t="s">
        <v>162</v>
      </c>
    </row>
    <row r="3" spans="2:10">
      <c r="B3" s="67"/>
      <c r="C3" s="67"/>
      <c r="D3" s="67"/>
      <c r="E3" s="23" t="s">
        <v>163</v>
      </c>
      <c r="F3" s="23"/>
      <c r="G3" s="23" t="s">
        <v>164</v>
      </c>
      <c r="H3" s="24"/>
      <c r="I3" s="23" t="s">
        <v>165</v>
      </c>
      <c r="J3" s="24"/>
    </row>
    <row r="4" ht="13" spans="2:10">
      <c r="B4" s="17"/>
      <c r="C4" s="27" t="s">
        <v>142</v>
      </c>
      <c r="D4" s="27" t="s">
        <v>130</v>
      </c>
      <c r="E4" s="17">
        <v>43900</v>
      </c>
      <c r="F4" s="17">
        <v>3900</v>
      </c>
      <c r="G4" s="17"/>
      <c r="H4" s="17"/>
      <c r="I4" s="17"/>
      <c r="J4" s="17"/>
    </row>
    <row r="5" ht="13" spans="2:10">
      <c r="B5" s="17"/>
      <c r="C5" s="27" t="s">
        <v>109</v>
      </c>
      <c r="D5" s="27" t="s">
        <v>71</v>
      </c>
      <c r="E5" s="17">
        <v>46900</v>
      </c>
      <c r="F5" s="17">
        <v>3700</v>
      </c>
      <c r="G5" s="17"/>
      <c r="H5" s="17"/>
      <c r="I5" s="17"/>
      <c r="J5" s="17"/>
    </row>
    <row r="6" ht="13" spans="2:10">
      <c r="B6" s="17"/>
      <c r="C6" s="27" t="s">
        <v>128</v>
      </c>
      <c r="D6" s="27" t="s">
        <v>69</v>
      </c>
      <c r="E6" s="17">
        <v>37300</v>
      </c>
      <c r="F6" s="17">
        <v>2900</v>
      </c>
      <c r="G6" s="17"/>
      <c r="H6" s="17"/>
      <c r="I6" s="17"/>
      <c r="J6" s="17"/>
    </row>
    <row r="7" ht="13" spans="2:10">
      <c r="B7" s="17"/>
      <c r="C7" s="27" t="s">
        <v>119</v>
      </c>
      <c r="D7" s="27" t="s">
        <v>75</v>
      </c>
      <c r="E7" s="17">
        <v>31400</v>
      </c>
      <c r="F7" s="17">
        <v>2500</v>
      </c>
      <c r="G7" s="17"/>
      <c r="H7" s="17"/>
      <c r="I7" s="17"/>
      <c r="J7" s="17"/>
    </row>
    <row r="8" ht="13" spans="2:10">
      <c r="B8" s="17"/>
      <c r="C8" s="27" t="s">
        <v>85</v>
      </c>
      <c r="D8" s="27" t="s">
        <v>66</v>
      </c>
      <c r="E8" s="17">
        <v>31900</v>
      </c>
      <c r="F8" s="17">
        <v>2500</v>
      </c>
      <c r="G8" s="17"/>
      <c r="H8" s="17"/>
      <c r="I8" s="17"/>
      <c r="J8" s="17"/>
    </row>
    <row r="9" ht="13" spans="2:10">
      <c r="B9" s="17"/>
      <c r="C9" s="27" t="s">
        <v>116</v>
      </c>
      <c r="D9" s="27" t="s">
        <v>73</v>
      </c>
      <c r="E9" s="17">
        <v>24600</v>
      </c>
      <c r="F9" s="17">
        <v>1900</v>
      </c>
      <c r="G9" s="17"/>
      <c r="H9" s="17"/>
      <c r="I9" s="17"/>
      <c r="J9" s="17"/>
    </row>
    <row r="10" ht="13" spans="2:10">
      <c r="B10" s="27" t="s">
        <v>166</v>
      </c>
      <c r="C10" s="27"/>
      <c r="D10" s="27"/>
      <c r="E10" s="17">
        <v>221300</v>
      </c>
      <c r="F10" s="17">
        <v>17400</v>
      </c>
      <c r="G10" s="17"/>
      <c r="H10" s="17"/>
      <c r="I10" s="17"/>
      <c r="J10" s="17"/>
    </row>
    <row r="11" ht="13" spans="2:10">
      <c r="B11" s="17"/>
      <c r="C11" s="27" t="s">
        <v>88</v>
      </c>
      <c r="D11" s="27" t="s">
        <v>112</v>
      </c>
      <c r="E11" s="17">
        <v>300</v>
      </c>
      <c r="F11" s="17">
        <v>100</v>
      </c>
      <c r="G11" s="17"/>
      <c r="H11" s="17"/>
      <c r="I11" s="17"/>
      <c r="J11" s="17"/>
    </row>
    <row r="12" ht="13" spans="2:10">
      <c r="B12" s="17"/>
      <c r="C12" s="27" t="s">
        <v>108</v>
      </c>
      <c r="D12" s="27" t="s">
        <v>118</v>
      </c>
      <c r="E12" s="17">
        <v>77900</v>
      </c>
      <c r="F12" s="17">
        <v>6100</v>
      </c>
      <c r="G12" s="17"/>
      <c r="H12" s="17"/>
      <c r="I12" s="17"/>
      <c r="J12" s="17"/>
    </row>
    <row r="13" ht="13" spans="2:10">
      <c r="B13" s="17"/>
      <c r="C13" s="27" t="s">
        <v>131</v>
      </c>
      <c r="D13" s="27" t="s">
        <v>54</v>
      </c>
      <c r="E13" s="17">
        <v>77200</v>
      </c>
      <c r="F13" s="17">
        <v>6100</v>
      </c>
      <c r="G13" s="17"/>
      <c r="H13" s="17"/>
      <c r="I13" s="17"/>
      <c r="J13" s="17"/>
    </row>
    <row r="14" ht="13" spans="2:10">
      <c r="B14" s="17"/>
      <c r="C14" s="27" t="s">
        <v>141</v>
      </c>
      <c r="D14" s="27" t="s">
        <v>121</v>
      </c>
      <c r="E14" s="17">
        <v>50100</v>
      </c>
      <c r="F14" s="17">
        <v>3900</v>
      </c>
      <c r="G14" s="17"/>
      <c r="H14" s="17"/>
      <c r="I14" s="17"/>
      <c r="J14" s="17"/>
    </row>
    <row r="15" ht="13" spans="2:10">
      <c r="B15" s="27" t="s">
        <v>167</v>
      </c>
      <c r="C15" s="27"/>
      <c r="D15" s="27"/>
      <c r="E15" s="17">
        <v>205200</v>
      </c>
      <c r="F15" s="17">
        <v>16100</v>
      </c>
      <c r="G15" s="17"/>
      <c r="H15" s="17"/>
      <c r="I15" s="17"/>
      <c r="J15" s="17"/>
    </row>
    <row r="16" ht="13" spans="2:10">
      <c r="B16" s="17"/>
      <c r="C16" s="27" t="s">
        <v>168</v>
      </c>
      <c r="D16" s="27" t="s">
        <v>169</v>
      </c>
      <c r="E16" s="17">
        <v>12685</v>
      </c>
      <c r="F16" s="17">
        <v>1038</v>
      </c>
      <c r="G16" s="17"/>
      <c r="H16" s="17"/>
      <c r="I16" s="17"/>
      <c r="J16" s="17"/>
    </row>
    <row r="17" ht="13" spans="2:10">
      <c r="B17" s="17"/>
      <c r="C17" s="27" t="s">
        <v>170</v>
      </c>
      <c r="D17" s="27" t="s">
        <v>171</v>
      </c>
      <c r="E17" s="17"/>
      <c r="F17" s="17"/>
      <c r="G17" s="17"/>
      <c r="H17" s="17"/>
      <c r="I17" s="17"/>
      <c r="J17" s="17"/>
    </row>
    <row r="18" ht="13" spans="2:10">
      <c r="B18" s="17"/>
      <c r="C18" s="27" t="s">
        <v>96</v>
      </c>
      <c r="D18" s="27" t="s">
        <v>134</v>
      </c>
      <c r="E18" s="17">
        <v>96980</v>
      </c>
      <c r="F18" s="17">
        <f>J18</f>
        <v>30000</v>
      </c>
      <c r="G18" s="17">
        <v>96980</v>
      </c>
      <c r="H18" s="17">
        <v>6000</v>
      </c>
      <c r="I18" s="17"/>
      <c r="J18" s="17">
        <v>30000</v>
      </c>
    </row>
    <row r="19" ht="13" spans="2:10">
      <c r="B19" s="27" t="s">
        <v>172</v>
      </c>
      <c r="C19" s="27"/>
      <c r="D19" s="27"/>
      <c r="E19" s="17"/>
      <c r="F19" s="17"/>
      <c r="G19" s="17"/>
      <c r="H19" s="17"/>
      <c r="I19" s="17"/>
      <c r="J19" s="17"/>
    </row>
    <row r="20" ht="13" spans="2:10">
      <c r="B20" s="17"/>
      <c r="C20" s="27" t="s">
        <v>143</v>
      </c>
      <c r="D20" s="27" t="s">
        <v>84</v>
      </c>
      <c r="E20" s="17">
        <v>29800</v>
      </c>
      <c r="F20" s="17">
        <v>2300</v>
      </c>
      <c r="G20" s="17"/>
      <c r="H20" s="17"/>
      <c r="I20" s="17"/>
      <c r="J20" s="17"/>
    </row>
    <row r="21" ht="13" spans="2:10">
      <c r="B21" s="17"/>
      <c r="C21" s="27" t="s">
        <v>92</v>
      </c>
      <c r="D21" s="27" t="s">
        <v>87</v>
      </c>
      <c r="E21" s="17">
        <v>145600</v>
      </c>
      <c r="F21" s="17">
        <v>11400</v>
      </c>
      <c r="G21" s="17"/>
      <c r="H21" s="17"/>
      <c r="I21" s="17"/>
      <c r="J21" s="17"/>
    </row>
    <row r="22" ht="13" spans="2:10">
      <c r="B22" s="17"/>
      <c r="C22" s="27" t="s">
        <v>137</v>
      </c>
      <c r="D22" s="27" t="s">
        <v>80</v>
      </c>
      <c r="E22" s="17">
        <v>18900</v>
      </c>
      <c r="F22" s="17">
        <v>1500</v>
      </c>
      <c r="G22" s="17"/>
      <c r="H22" s="17"/>
      <c r="I22" s="17"/>
      <c r="J22" s="17"/>
    </row>
    <row r="23" ht="13" spans="2:10">
      <c r="B23" s="17"/>
      <c r="C23" s="27" t="s">
        <v>140</v>
      </c>
      <c r="D23" s="27" t="s">
        <v>78</v>
      </c>
      <c r="E23" s="17">
        <v>308500</v>
      </c>
      <c r="F23" s="17">
        <v>24200</v>
      </c>
      <c r="G23" s="17"/>
      <c r="H23" s="17"/>
      <c r="I23" s="17"/>
      <c r="J23" s="17"/>
    </row>
    <row r="24" ht="13" spans="2:10">
      <c r="B24" s="17"/>
      <c r="C24" s="27" t="s">
        <v>149</v>
      </c>
      <c r="D24" s="27" t="s">
        <v>90</v>
      </c>
      <c r="E24" s="17">
        <v>437300</v>
      </c>
      <c r="F24" s="17">
        <v>34300</v>
      </c>
      <c r="G24" s="17"/>
      <c r="H24" s="17"/>
      <c r="I24" s="17"/>
      <c r="J24" s="17"/>
    </row>
    <row r="25" ht="13" spans="2:10">
      <c r="B25" s="68" t="s">
        <v>173</v>
      </c>
      <c r="C25" s="68"/>
      <c r="D25" s="68"/>
      <c r="E25" s="17">
        <v>940100</v>
      </c>
      <c r="F25" s="17">
        <v>73700</v>
      </c>
      <c r="G25" s="17"/>
      <c r="H25" s="17"/>
      <c r="I25" s="17"/>
      <c r="J25" s="17"/>
    </row>
    <row r="26" ht="13" spans="2:10">
      <c r="B26" s="17"/>
      <c r="C26" s="27" t="s">
        <v>125</v>
      </c>
      <c r="D26" s="27" t="s">
        <v>62</v>
      </c>
      <c r="E26" s="17">
        <v>101700</v>
      </c>
      <c r="F26" s="17">
        <v>50000</v>
      </c>
      <c r="G26" s="17">
        <v>30300</v>
      </c>
      <c r="H26" s="17">
        <v>2400</v>
      </c>
      <c r="I26" s="17">
        <v>71400</v>
      </c>
      <c r="J26" s="17">
        <v>47600</v>
      </c>
    </row>
    <row r="27" ht="13" spans="2:10">
      <c r="B27" s="17"/>
      <c r="C27" s="27" t="s">
        <v>151</v>
      </c>
      <c r="D27" s="27" t="s">
        <v>64</v>
      </c>
      <c r="E27" s="17">
        <v>82800</v>
      </c>
      <c r="F27" s="17">
        <v>42600</v>
      </c>
      <c r="G27" s="17">
        <v>20800</v>
      </c>
      <c r="H27" s="17">
        <v>1600</v>
      </c>
      <c r="I27" s="17">
        <v>62000</v>
      </c>
      <c r="J27" s="17">
        <v>41000</v>
      </c>
    </row>
    <row r="28" ht="13" spans="2:10">
      <c r="B28" s="17"/>
      <c r="C28" s="27" t="s">
        <v>144</v>
      </c>
      <c r="D28" s="27" t="s">
        <v>58</v>
      </c>
      <c r="E28" s="17">
        <v>66100</v>
      </c>
      <c r="F28" s="17">
        <v>28800</v>
      </c>
      <c r="G28" s="17">
        <v>19100</v>
      </c>
      <c r="H28" s="17">
        <v>1500</v>
      </c>
      <c r="I28" s="17">
        <v>47000</v>
      </c>
      <c r="J28" s="17">
        <v>27300</v>
      </c>
    </row>
    <row r="29" ht="13" spans="2:10">
      <c r="B29" s="27" t="s">
        <v>174</v>
      </c>
      <c r="C29" s="27"/>
      <c r="D29" s="27"/>
      <c r="E29" s="17">
        <v>233400</v>
      </c>
      <c r="F29" s="17">
        <v>121400</v>
      </c>
      <c r="G29" s="17">
        <v>53000</v>
      </c>
      <c r="H29" s="17">
        <v>5500</v>
      </c>
      <c r="I29" s="17">
        <v>180400</v>
      </c>
      <c r="J29" s="17">
        <v>115900</v>
      </c>
    </row>
    <row r="30" ht="13" spans="2:10">
      <c r="B30" s="27" t="s">
        <v>175</v>
      </c>
      <c r="C30" s="27"/>
      <c r="D30" s="27" t="s">
        <v>176</v>
      </c>
      <c r="E30" s="17">
        <v>3226000</v>
      </c>
      <c r="F30" s="17">
        <v>253000</v>
      </c>
      <c r="G30" s="17"/>
      <c r="H30" s="17"/>
      <c r="I30" s="17"/>
      <c r="J30" s="17"/>
    </row>
  </sheetData>
  <mergeCells count="11">
    <mergeCell ref="E3:F3"/>
    <mergeCell ref="G3:H3"/>
    <mergeCell ref="I3:J3"/>
    <mergeCell ref="B10:C10"/>
    <mergeCell ref="B15:C15"/>
    <mergeCell ref="B19:C19"/>
    <mergeCell ref="B25:C25"/>
    <mergeCell ref="B29:C29"/>
    <mergeCell ref="B30:C30"/>
    <mergeCell ref="B2:B3"/>
    <mergeCell ref="C2:D3"/>
  </mergeCells>
  <pageMargins left="0.7" right="0.7"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35"/>
  <sheetViews>
    <sheetView workbookViewId="0">
      <selection activeCell="B41" sqref="B41"/>
    </sheetView>
  </sheetViews>
  <sheetFormatPr defaultColWidth="9.13636363636364" defaultRowHeight="14"/>
  <cols>
    <col min="1" max="9" width="9.13636363636364" style="65"/>
    <col min="10" max="10" width="16.5727272727273" style="65" customWidth="1"/>
    <col min="11" max="16" width="11.1363636363636" style="65" customWidth="1"/>
    <col min="17" max="16384" width="9.13636363636364" style="65"/>
  </cols>
  <sheetData>
    <row r="1" s="64" customFormat="1" ht="28" spans="2:16">
      <c r="B1" s="64" t="s">
        <v>177</v>
      </c>
      <c r="D1" s="64" t="s">
        <v>178</v>
      </c>
      <c r="F1" s="64" t="s">
        <v>179</v>
      </c>
      <c r="H1" s="64" t="s">
        <v>180</v>
      </c>
      <c r="K1" s="64" t="s">
        <v>177</v>
      </c>
      <c r="L1" s="64" t="s">
        <v>178</v>
      </c>
      <c r="M1" s="64" t="s">
        <v>179</v>
      </c>
      <c r="N1" s="64" t="s">
        <v>180</v>
      </c>
      <c r="O1" s="64" t="s">
        <v>181</v>
      </c>
      <c r="P1" s="64" t="s">
        <v>182</v>
      </c>
    </row>
    <row r="2" spans="1:16">
      <c r="A2" s="65" t="s">
        <v>183</v>
      </c>
      <c r="B2" s="65">
        <v>494.642857142857</v>
      </c>
      <c r="C2" s="65" t="s">
        <v>54</v>
      </c>
      <c r="D2" s="65">
        <v>148.051948051948</v>
      </c>
      <c r="E2" s="65" t="s">
        <v>183</v>
      </c>
      <c r="F2" s="65">
        <v>222.077922077922</v>
      </c>
      <c r="G2" s="65" t="s">
        <v>54</v>
      </c>
      <c r="H2" s="65">
        <v>67.5324675324675</v>
      </c>
      <c r="J2" s="65" t="s">
        <v>112</v>
      </c>
      <c r="K2" s="66">
        <f t="shared" ref="K2:K21" si="0">B16*1000</f>
        <v>0</v>
      </c>
      <c r="L2" s="66">
        <f t="shared" ref="L2:L21" si="1">MAX(C16-B16,0)*1000</f>
        <v>4597.40259740261</v>
      </c>
      <c r="M2" s="66">
        <f t="shared" ref="M2:M21" si="2">D16*1000</f>
        <v>0</v>
      </c>
      <c r="N2" s="66">
        <f t="shared" ref="N2:N21" si="3">MAX(E16-D16,0)*1000</f>
        <v>2597.40259740261</v>
      </c>
      <c r="O2" s="66">
        <f t="shared" ref="O2:O21" si="4">K2+L2</f>
        <v>4597.40259740261</v>
      </c>
      <c r="P2" s="66">
        <f t="shared" ref="P2:P21" si="5">M2+N2</f>
        <v>2597.40259740261</v>
      </c>
    </row>
    <row r="3" spans="1:16">
      <c r="A3" s="65" t="s">
        <v>90</v>
      </c>
      <c r="B3" s="65">
        <v>296.72619047619</v>
      </c>
      <c r="C3" s="65" t="s">
        <v>121</v>
      </c>
      <c r="D3" s="65">
        <v>141.558441558441</v>
      </c>
      <c r="E3" s="65" t="s">
        <v>90</v>
      </c>
      <c r="F3" s="65">
        <v>133.766233766233</v>
      </c>
      <c r="G3" s="65" t="s">
        <v>121</v>
      </c>
      <c r="H3" s="65">
        <v>63.6363636363636</v>
      </c>
      <c r="J3" s="65" t="s">
        <v>115</v>
      </c>
      <c r="K3" s="66">
        <f t="shared" si="0"/>
        <v>0</v>
      </c>
      <c r="L3" s="66">
        <f t="shared" si="1"/>
        <v>5194.8051948052</v>
      </c>
      <c r="M3" s="66">
        <f t="shared" si="2"/>
        <v>3896.1038961039</v>
      </c>
      <c r="N3" s="66">
        <f t="shared" si="3"/>
        <v>0</v>
      </c>
      <c r="O3" s="66">
        <f t="shared" si="4"/>
        <v>5194.8051948052</v>
      </c>
      <c r="P3" s="66">
        <f t="shared" si="5"/>
        <v>3896.1038961039</v>
      </c>
    </row>
    <row r="4" spans="1:16">
      <c r="A4" s="65" t="s">
        <v>54</v>
      </c>
      <c r="B4" s="65">
        <v>25.6609461966604</v>
      </c>
      <c r="C4" s="65" t="s">
        <v>134</v>
      </c>
      <c r="D4" s="65">
        <v>116.883116883116</v>
      </c>
      <c r="E4" s="65" t="s">
        <v>87</v>
      </c>
      <c r="F4" s="65">
        <v>68.8311688311688</v>
      </c>
      <c r="G4" s="65" t="s">
        <v>134</v>
      </c>
      <c r="H4" s="65">
        <v>51.9480519480519</v>
      </c>
      <c r="J4" s="65" t="s">
        <v>130</v>
      </c>
      <c r="K4" s="66">
        <f t="shared" si="0"/>
        <v>7792.20779220778</v>
      </c>
      <c r="L4" s="66">
        <f t="shared" si="1"/>
        <v>0</v>
      </c>
      <c r="M4" s="66">
        <f t="shared" si="2"/>
        <v>0</v>
      </c>
      <c r="N4" s="66">
        <f t="shared" si="3"/>
        <v>0</v>
      </c>
      <c r="O4" s="66">
        <f t="shared" si="4"/>
        <v>7792.20779220778</v>
      </c>
      <c r="P4" s="66">
        <f t="shared" si="5"/>
        <v>0</v>
      </c>
    </row>
    <row r="5" spans="1:16">
      <c r="A5" s="65" t="s">
        <v>78</v>
      </c>
      <c r="B5" s="65">
        <v>50.7073283858998</v>
      </c>
      <c r="C5" s="65" t="s">
        <v>60</v>
      </c>
      <c r="D5" s="65">
        <v>63.6363636363636</v>
      </c>
      <c r="E5" s="65" t="s">
        <v>54</v>
      </c>
      <c r="F5" s="65">
        <v>11.6883116883116</v>
      </c>
      <c r="G5" s="65" t="s">
        <v>60</v>
      </c>
      <c r="H5" s="65">
        <v>28.5714285714285</v>
      </c>
      <c r="J5" s="65" t="s">
        <v>84</v>
      </c>
      <c r="K5" s="66">
        <f t="shared" si="0"/>
        <v>12987.0129870129</v>
      </c>
      <c r="L5" s="66">
        <f t="shared" si="1"/>
        <v>0</v>
      </c>
      <c r="M5" s="66">
        <f t="shared" si="2"/>
        <v>6493.50649350649</v>
      </c>
      <c r="N5" s="66">
        <f t="shared" si="3"/>
        <v>0</v>
      </c>
      <c r="O5" s="66">
        <f t="shared" si="4"/>
        <v>12987.0129870129</v>
      </c>
      <c r="P5" s="66">
        <f t="shared" si="5"/>
        <v>6493.50649350649</v>
      </c>
    </row>
    <row r="6" spans="1:16">
      <c r="A6" s="65" t="s">
        <v>87</v>
      </c>
      <c r="B6" s="65">
        <v>153.246753246753</v>
      </c>
      <c r="C6" s="65" t="s">
        <v>64</v>
      </c>
      <c r="D6" s="65">
        <v>61.038961038961</v>
      </c>
      <c r="E6" s="65" t="s">
        <v>121</v>
      </c>
      <c r="F6" s="65">
        <v>7.79220779220778</v>
      </c>
      <c r="G6" s="65" t="s">
        <v>64</v>
      </c>
      <c r="H6" s="65">
        <v>27.2727272727272</v>
      </c>
      <c r="J6" s="65" t="s">
        <v>50</v>
      </c>
      <c r="K6" s="66">
        <f t="shared" si="0"/>
        <v>18181.8181818181</v>
      </c>
      <c r="L6" s="66">
        <f t="shared" si="1"/>
        <v>0</v>
      </c>
      <c r="M6" s="66">
        <f t="shared" si="2"/>
        <v>9090.9090909091</v>
      </c>
      <c r="N6" s="66">
        <f t="shared" si="3"/>
        <v>0</v>
      </c>
      <c r="O6" s="66">
        <f t="shared" si="4"/>
        <v>18181.8181818181</v>
      </c>
      <c r="P6" s="66">
        <f t="shared" si="5"/>
        <v>9090.9090909091</v>
      </c>
    </row>
    <row r="7" spans="1:16">
      <c r="A7" s="65" t="s">
        <v>121</v>
      </c>
      <c r="B7" s="65">
        <v>19.4805194805194</v>
      </c>
      <c r="C7" s="65" t="s">
        <v>136</v>
      </c>
      <c r="D7" s="65">
        <v>57.1428571428571</v>
      </c>
      <c r="E7" s="65" t="s">
        <v>78</v>
      </c>
      <c r="F7" s="65">
        <v>23.3766233766233</v>
      </c>
      <c r="G7" s="65" t="s">
        <v>78</v>
      </c>
      <c r="H7" s="65">
        <v>25.9740259740259</v>
      </c>
      <c r="J7" s="65" t="s">
        <v>139</v>
      </c>
      <c r="K7" s="66">
        <f t="shared" si="0"/>
        <v>0</v>
      </c>
      <c r="L7" s="66">
        <f t="shared" si="1"/>
        <v>19480.5194805194</v>
      </c>
      <c r="M7" s="66">
        <f t="shared" si="2"/>
        <v>0</v>
      </c>
      <c r="N7" s="66">
        <f t="shared" si="3"/>
        <v>9090.9090909091</v>
      </c>
      <c r="O7" s="66">
        <f t="shared" si="4"/>
        <v>19480.5194805194</v>
      </c>
      <c r="P7" s="66">
        <f t="shared" si="5"/>
        <v>9090.9090909091</v>
      </c>
    </row>
    <row r="8" spans="1:16">
      <c r="A8" s="65" t="s">
        <v>134</v>
      </c>
      <c r="B8" s="65">
        <v>6.49350649350649</v>
      </c>
      <c r="C8" s="65" t="s">
        <v>62</v>
      </c>
      <c r="D8" s="65">
        <v>51.9480519480519</v>
      </c>
      <c r="E8" s="65" t="s">
        <v>118</v>
      </c>
      <c r="F8" s="65">
        <v>7.79220779220778</v>
      </c>
      <c r="G8" s="65" t="s">
        <v>62</v>
      </c>
      <c r="H8" s="65">
        <v>23.3766233766233</v>
      </c>
      <c r="J8" s="65" t="s">
        <v>58</v>
      </c>
      <c r="K8" s="66">
        <f t="shared" si="0"/>
        <v>0</v>
      </c>
      <c r="L8" s="66">
        <f t="shared" si="1"/>
        <v>19480.5194805194</v>
      </c>
      <c r="M8" s="66">
        <f t="shared" si="2"/>
        <v>0</v>
      </c>
      <c r="N8" s="66">
        <f t="shared" si="3"/>
        <v>0</v>
      </c>
      <c r="O8" s="66">
        <f t="shared" si="4"/>
        <v>19480.5194805194</v>
      </c>
      <c r="P8" s="66">
        <f t="shared" si="5"/>
        <v>0</v>
      </c>
    </row>
    <row r="9" spans="1:16">
      <c r="A9" s="65" t="s">
        <v>118</v>
      </c>
      <c r="B9" s="65">
        <v>18.1818181818181</v>
      </c>
      <c r="C9" s="65" t="s">
        <v>118</v>
      </c>
      <c r="D9" s="65">
        <v>42.8571428571428</v>
      </c>
      <c r="E9" s="65" t="s">
        <v>52</v>
      </c>
      <c r="F9" s="65">
        <v>19.4805194805194</v>
      </c>
      <c r="G9" s="65" t="s">
        <v>118</v>
      </c>
      <c r="H9" s="65">
        <v>19.4805194805194</v>
      </c>
      <c r="J9" s="65" t="s">
        <v>52</v>
      </c>
      <c r="K9" s="66">
        <f t="shared" si="0"/>
        <v>40259.7402597402</v>
      </c>
      <c r="L9" s="66">
        <f t="shared" si="1"/>
        <v>0</v>
      </c>
      <c r="M9" s="66">
        <f t="shared" si="2"/>
        <v>19480.5194805194</v>
      </c>
      <c r="N9" s="66">
        <f t="shared" si="3"/>
        <v>0</v>
      </c>
      <c r="O9" s="66">
        <f t="shared" si="4"/>
        <v>40259.7402597402</v>
      </c>
      <c r="P9" s="66">
        <f t="shared" si="5"/>
        <v>19480.5194805194</v>
      </c>
    </row>
    <row r="10" spans="1:16">
      <c r="A10" s="65" t="s">
        <v>52</v>
      </c>
      <c r="B10" s="65">
        <v>40.2597402597402</v>
      </c>
      <c r="C10" s="65" t="s">
        <v>139</v>
      </c>
      <c r="D10" s="65">
        <v>19.4805194805194</v>
      </c>
      <c r="E10" s="65" t="s">
        <v>50</v>
      </c>
      <c r="F10" s="65">
        <v>9.0909090909091</v>
      </c>
      <c r="G10" s="65" t="s">
        <v>139</v>
      </c>
      <c r="H10" s="65">
        <v>9.0909090909091</v>
      </c>
      <c r="J10" s="65" t="s">
        <v>118</v>
      </c>
      <c r="K10" s="66">
        <f t="shared" si="0"/>
        <v>18181.8181818181</v>
      </c>
      <c r="L10" s="66">
        <f t="shared" si="1"/>
        <v>24675.3246753247</v>
      </c>
      <c r="M10" s="66">
        <f t="shared" si="2"/>
        <v>7792.20779220778</v>
      </c>
      <c r="N10" s="66">
        <f t="shared" si="3"/>
        <v>11688.3116883116</v>
      </c>
      <c r="O10" s="66">
        <f t="shared" si="4"/>
        <v>42857.1428571428</v>
      </c>
      <c r="P10" s="66">
        <f t="shared" si="5"/>
        <v>19480.5194805194</v>
      </c>
    </row>
    <row r="11" spans="1:16">
      <c r="A11" s="65" t="s">
        <v>50</v>
      </c>
      <c r="B11" s="65">
        <v>18.1818181818181</v>
      </c>
      <c r="C11" s="65" t="s">
        <v>58</v>
      </c>
      <c r="D11" s="65">
        <v>19.4805194805194</v>
      </c>
      <c r="E11" s="65" t="s">
        <v>84</v>
      </c>
      <c r="F11" s="65">
        <v>6.49350649350649</v>
      </c>
      <c r="G11" s="65" t="s">
        <v>50</v>
      </c>
      <c r="H11" s="65">
        <v>9.0909090909091</v>
      </c>
      <c r="J11" s="65" t="s">
        <v>78</v>
      </c>
      <c r="K11" s="66">
        <f t="shared" si="0"/>
        <v>50707.3283858998</v>
      </c>
      <c r="L11" s="66">
        <f t="shared" si="1"/>
        <v>0</v>
      </c>
      <c r="M11" s="66">
        <f t="shared" si="2"/>
        <v>23376.6233766233</v>
      </c>
      <c r="N11" s="66">
        <f t="shared" si="3"/>
        <v>2597.4025974026</v>
      </c>
      <c r="O11" s="66">
        <f t="shared" si="4"/>
        <v>50707.3283858998</v>
      </c>
      <c r="P11" s="66">
        <f t="shared" si="5"/>
        <v>25974.0259740259</v>
      </c>
    </row>
    <row r="12" spans="1:16">
      <c r="A12" s="65" t="s">
        <v>84</v>
      </c>
      <c r="B12" s="65">
        <v>12.9870129870129</v>
      </c>
      <c r="C12" s="65" t="s">
        <v>115</v>
      </c>
      <c r="D12" s="65">
        <v>5.1948051948052</v>
      </c>
      <c r="E12" s="65" t="s">
        <v>115</v>
      </c>
      <c r="F12" s="65">
        <v>3.8961038961039</v>
      </c>
      <c r="G12" s="65" t="s">
        <v>112</v>
      </c>
      <c r="H12" s="65">
        <v>2.59740259740261</v>
      </c>
      <c r="J12" s="65" t="s">
        <v>62</v>
      </c>
      <c r="K12" s="66">
        <f t="shared" si="0"/>
        <v>0</v>
      </c>
      <c r="L12" s="66">
        <f t="shared" si="1"/>
        <v>51948.0519480519</v>
      </c>
      <c r="M12" s="66">
        <f t="shared" si="2"/>
        <v>0</v>
      </c>
      <c r="N12" s="66">
        <f t="shared" si="3"/>
        <v>23376.6233766233</v>
      </c>
      <c r="O12" s="66">
        <f t="shared" si="4"/>
        <v>51948.0519480519</v>
      </c>
      <c r="P12" s="66">
        <f t="shared" si="5"/>
        <v>23376.6233766233</v>
      </c>
    </row>
    <row r="13" spans="1:16">
      <c r="A13" s="65" t="s">
        <v>130</v>
      </c>
      <c r="B13" s="65">
        <v>7.79220779220778</v>
      </c>
      <c r="C13" s="65" t="s">
        <v>112</v>
      </c>
      <c r="D13" s="65">
        <v>4.59740259740261</v>
      </c>
      <c r="J13" s="65" t="s">
        <v>136</v>
      </c>
      <c r="K13" s="66">
        <f t="shared" si="0"/>
        <v>0</v>
      </c>
      <c r="L13" s="66">
        <f t="shared" si="1"/>
        <v>57142.8571428571</v>
      </c>
      <c r="M13" s="66">
        <f t="shared" si="2"/>
        <v>0</v>
      </c>
      <c r="N13" s="66">
        <f t="shared" si="3"/>
        <v>0</v>
      </c>
      <c r="O13" s="66">
        <f t="shared" si="4"/>
        <v>57142.8571428571</v>
      </c>
      <c r="P13" s="66">
        <f t="shared" si="5"/>
        <v>0</v>
      </c>
    </row>
    <row r="14" spans="10:16">
      <c r="J14" s="65" t="s">
        <v>64</v>
      </c>
      <c r="K14" s="66">
        <f t="shared" si="0"/>
        <v>0</v>
      </c>
      <c r="L14" s="66">
        <f t="shared" si="1"/>
        <v>61038.961038961</v>
      </c>
      <c r="M14" s="66">
        <f t="shared" si="2"/>
        <v>0</v>
      </c>
      <c r="N14" s="66">
        <f t="shared" si="3"/>
        <v>27272.7272727272</v>
      </c>
      <c r="O14" s="66">
        <f t="shared" si="4"/>
        <v>61038.961038961</v>
      </c>
      <c r="P14" s="66">
        <f t="shared" si="5"/>
        <v>27272.7272727272</v>
      </c>
    </row>
    <row r="15" spans="2:16">
      <c r="B15" s="65" t="s">
        <v>177</v>
      </c>
      <c r="C15" s="65" t="s">
        <v>178</v>
      </c>
      <c r="D15" s="65" t="s">
        <v>179</v>
      </c>
      <c r="E15" s="65" t="s">
        <v>180</v>
      </c>
      <c r="J15" s="65" t="s">
        <v>60</v>
      </c>
      <c r="K15" s="66">
        <f t="shared" si="0"/>
        <v>0</v>
      </c>
      <c r="L15" s="66">
        <f t="shared" si="1"/>
        <v>63636.3636363636</v>
      </c>
      <c r="M15" s="66">
        <f t="shared" si="2"/>
        <v>0</v>
      </c>
      <c r="N15" s="66">
        <f t="shared" si="3"/>
        <v>28571.4285714285</v>
      </c>
      <c r="O15" s="66">
        <f t="shared" si="4"/>
        <v>63636.3636363636</v>
      </c>
      <c r="P15" s="66">
        <f t="shared" si="5"/>
        <v>28571.4285714285</v>
      </c>
    </row>
    <row r="16" spans="1:16">
      <c r="A16" s="65" t="str">
        <f>J2</f>
        <v>Beijing</v>
      </c>
      <c r="B16" s="66">
        <f t="shared" ref="B16:B35" si="6">IFERROR(VLOOKUP($A16,A$2:B$13,2,FALSE),0)</f>
        <v>0</v>
      </c>
      <c r="C16" s="66">
        <f t="shared" ref="C16:C35" si="7">IFERROR(VLOOKUP($A16,C$2:D$13,2,FALSE),0)</f>
        <v>4.59740259740261</v>
      </c>
      <c r="D16" s="66">
        <f t="shared" ref="D16:D35" si="8">IFERROR(VLOOKUP($A16,E$2:F$13,2,FALSE),0)</f>
        <v>0</v>
      </c>
      <c r="E16" s="66">
        <f t="shared" ref="E16:E35" si="9">IFERROR(VLOOKUP($A16,G$2:H$13,2,FALSE),0)</f>
        <v>2.59740259740261</v>
      </c>
      <c r="J16" s="65" t="s">
        <v>134</v>
      </c>
      <c r="K16" s="66">
        <f t="shared" si="0"/>
        <v>6493.50649350649</v>
      </c>
      <c r="L16" s="66">
        <f t="shared" si="1"/>
        <v>110389.61038961</v>
      </c>
      <c r="M16" s="66">
        <f t="shared" si="2"/>
        <v>0</v>
      </c>
      <c r="N16" s="66">
        <f t="shared" si="3"/>
        <v>51948.0519480519</v>
      </c>
      <c r="O16" s="66">
        <f t="shared" si="4"/>
        <v>116883.116883116</v>
      </c>
      <c r="P16" s="66">
        <f t="shared" si="5"/>
        <v>51948.0519480519</v>
      </c>
    </row>
    <row r="17" spans="1:16">
      <c r="A17" s="65" t="str">
        <f t="shared" ref="A17:A35" si="10">J3</f>
        <v>Tianjin</v>
      </c>
      <c r="B17" s="66">
        <f t="shared" si="6"/>
        <v>0</v>
      </c>
      <c r="C17" s="66">
        <f t="shared" si="7"/>
        <v>5.1948051948052</v>
      </c>
      <c r="D17" s="66">
        <f t="shared" si="8"/>
        <v>3.8961038961039</v>
      </c>
      <c r="E17" s="66">
        <f t="shared" si="9"/>
        <v>0</v>
      </c>
      <c r="J17" s="65" t="s">
        <v>121</v>
      </c>
      <c r="K17" s="66">
        <f t="shared" si="0"/>
        <v>19480.5194805194</v>
      </c>
      <c r="L17" s="66">
        <f t="shared" si="1"/>
        <v>122077.922077922</v>
      </c>
      <c r="M17" s="66">
        <f t="shared" si="2"/>
        <v>7792.20779220778</v>
      </c>
      <c r="N17" s="66">
        <f t="shared" si="3"/>
        <v>55844.1558441558</v>
      </c>
      <c r="O17" s="66">
        <f t="shared" si="4"/>
        <v>141558.441558441</v>
      </c>
      <c r="P17" s="66">
        <f t="shared" si="5"/>
        <v>63636.3636363636</v>
      </c>
    </row>
    <row r="18" spans="1:16">
      <c r="A18" s="65" t="str">
        <f t="shared" si="10"/>
        <v>Shanxi</v>
      </c>
      <c r="B18" s="66">
        <f t="shared" si="6"/>
        <v>7.79220779220778</v>
      </c>
      <c r="C18" s="66">
        <f t="shared" si="7"/>
        <v>0</v>
      </c>
      <c r="D18" s="66">
        <f t="shared" si="8"/>
        <v>0</v>
      </c>
      <c r="E18" s="66">
        <f t="shared" si="9"/>
        <v>0</v>
      </c>
      <c r="J18" s="65" t="s">
        <v>54</v>
      </c>
      <c r="K18" s="66">
        <f t="shared" si="0"/>
        <v>25660.9461966604</v>
      </c>
      <c r="L18" s="66">
        <f t="shared" si="1"/>
        <v>122391.001855288</v>
      </c>
      <c r="M18" s="66">
        <f t="shared" si="2"/>
        <v>11688.3116883116</v>
      </c>
      <c r="N18" s="66">
        <f t="shared" si="3"/>
        <v>55844.1558441559</v>
      </c>
      <c r="O18" s="66">
        <f t="shared" si="4"/>
        <v>148051.948051948</v>
      </c>
      <c r="P18" s="66">
        <f t="shared" si="5"/>
        <v>67532.4675324675</v>
      </c>
    </row>
    <row r="19" spans="1:16">
      <c r="A19" s="65" t="str">
        <f t="shared" si="10"/>
        <v>Shaanxi</v>
      </c>
      <c r="B19" s="66">
        <f t="shared" si="6"/>
        <v>12.9870129870129</v>
      </c>
      <c r="C19" s="66">
        <f t="shared" si="7"/>
        <v>0</v>
      </c>
      <c r="D19" s="66">
        <f t="shared" si="8"/>
        <v>6.49350649350649</v>
      </c>
      <c r="E19" s="66">
        <f t="shared" si="9"/>
        <v>0</v>
      </c>
      <c r="J19" s="65" t="s">
        <v>87</v>
      </c>
      <c r="K19" s="66">
        <f t="shared" si="0"/>
        <v>153246.753246753</v>
      </c>
      <c r="L19" s="66">
        <f t="shared" si="1"/>
        <v>0</v>
      </c>
      <c r="M19" s="66">
        <f t="shared" si="2"/>
        <v>68831.1688311688</v>
      </c>
      <c r="N19" s="66">
        <f t="shared" si="3"/>
        <v>0</v>
      </c>
      <c r="O19" s="66">
        <f t="shared" si="4"/>
        <v>153246.753246753</v>
      </c>
      <c r="P19" s="66">
        <f t="shared" si="5"/>
        <v>68831.1688311688</v>
      </c>
    </row>
    <row r="20" spans="1:16">
      <c r="A20" s="65" t="str">
        <f t="shared" si="10"/>
        <v>Jilin</v>
      </c>
      <c r="B20" s="66">
        <f t="shared" si="6"/>
        <v>18.1818181818181</v>
      </c>
      <c r="C20" s="66">
        <f t="shared" si="7"/>
        <v>0</v>
      </c>
      <c r="D20" s="66">
        <f t="shared" si="8"/>
        <v>9.0909090909091</v>
      </c>
      <c r="E20" s="66">
        <f t="shared" si="9"/>
        <v>9.0909090909091</v>
      </c>
      <c r="J20" s="65" t="s">
        <v>90</v>
      </c>
      <c r="K20" s="66">
        <f t="shared" si="0"/>
        <v>296726.19047619</v>
      </c>
      <c r="L20" s="66">
        <f t="shared" si="1"/>
        <v>0</v>
      </c>
      <c r="M20" s="66">
        <f t="shared" si="2"/>
        <v>133766.233766233</v>
      </c>
      <c r="N20" s="66">
        <f t="shared" si="3"/>
        <v>0</v>
      </c>
      <c r="O20" s="66">
        <f t="shared" si="4"/>
        <v>296726.19047619</v>
      </c>
      <c r="P20" s="66">
        <f t="shared" si="5"/>
        <v>133766.233766233</v>
      </c>
    </row>
    <row r="21" spans="1:16">
      <c r="A21" s="65" t="str">
        <f t="shared" si="10"/>
        <v>Guangxi</v>
      </c>
      <c r="B21" s="66">
        <f t="shared" si="6"/>
        <v>0</v>
      </c>
      <c r="C21" s="66">
        <f t="shared" si="7"/>
        <v>19.4805194805194</v>
      </c>
      <c r="D21" s="66">
        <f t="shared" si="8"/>
        <v>0</v>
      </c>
      <c r="E21" s="66">
        <f t="shared" si="9"/>
        <v>9.0909090909091</v>
      </c>
      <c r="J21" s="65" t="s">
        <v>183</v>
      </c>
      <c r="K21" s="66">
        <f t="shared" si="0"/>
        <v>494642.857142857</v>
      </c>
      <c r="L21" s="66">
        <f t="shared" si="1"/>
        <v>0</v>
      </c>
      <c r="M21" s="66">
        <f t="shared" si="2"/>
        <v>222077.922077922</v>
      </c>
      <c r="N21" s="66">
        <f t="shared" si="3"/>
        <v>0</v>
      </c>
      <c r="O21" s="66">
        <f t="shared" si="4"/>
        <v>494642.857142857</v>
      </c>
      <c r="P21" s="66">
        <f t="shared" si="5"/>
        <v>222077.922077922</v>
      </c>
    </row>
    <row r="22" spans="1:5">
      <c r="A22" s="65" t="str">
        <f t="shared" si="10"/>
        <v>Shanghai</v>
      </c>
      <c r="B22" s="66">
        <f t="shared" si="6"/>
        <v>0</v>
      </c>
      <c r="C22" s="66">
        <f t="shared" si="7"/>
        <v>19.4805194805194</v>
      </c>
      <c r="D22" s="66">
        <f t="shared" si="8"/>
        <v>0</v>
      </c>
      <c r="E22" s="66">
        <f t="shared" si="9"/>
        <v>0</v>
      </c>
    </row>
    <row r="23" spans="1:5">
      <c r="A23" s="65" t="str">
        <f t="shared" si="10"/>
        <v>Heilongjiang</v>
      </c>
      <c r="B23" s="66">
        <f t="shared" si="6"/>
        <v>40.2597402597402</v>
      </c>
      <c r="C23" s="66">
        <f t="shared" si="7"/>
        <v>0</v>
      </c>
      <c r="D23" s="66">
        <f t="shared" si="8"/>
        <v>19.4805194805194</v>
      </c>
      <c r="E23" s="66">
        <f t="shared" si="9"/>
        <v>0</v>
      </c>
    </row>
    <row r="24" spans="1:5">
      <c r="A24" s="65" t="str">
        <f t="shared" si="10"/>
        <v>Hebei</v>
      </c>
      <c r="B24" s="66">
        <f t="shared" si="6"/>
        <v>18.1818181818181</v>
      </c>
      <c r="C24" s="66">
        <f t="shared" si="7"/>
        <v>42.8571428571428</v>
      </c>
      <c r="D24" s="66">
        <f t="shared" si="8"/>
        <v>7.79220779220778</v>
      </c>
      <c r="E24" s="66">
        <f t="shared" si="9"/>
        <v>19.4805194805194</v>
      </c>
    </row>
    <row r="25" spans="1:5">
      <c r="A25" s="65" t="str">
        <f t="shared" si="10"/>
        <v>Qinghai</v>
      </c>
      <c r="B25" s="66">
        <f t="shared" si="6"/>
        <v>50.7073283858998</v>
      </c>
      <c r="C25" s="66">
        <f t="shared" si="7"/>
        <v>0</v>
      </c>
      <c r="D25" s="66">
        <f t="shared" si="8"/>
        <v>23.3766233766233</v>
      </c>
      <c r="E25" s="66">
        <f t="shared" si="9"/>
        <v>25.9740259740259</v>
      </c>
    </row>
    <row r="26" spans="1:5">
      <c r="A26" s="65" t="str">
        <f t="shared" si="10"/>
        <v>Jiangsu</v>
      </c>
      <c r="B26" s="66">
        <f t="shared" si="6"/>
        <v>0</v>
      </c>
      <c r="C26" s="66">
        <f t="shared" si="7"/>
        <v>51.9480519480519</v>
      </c>
      <c r="D26" s="66">
        <f t="shared" si="8"/>
        <v>0</v>
      </c>
      <c r="E26" s="66">
        <f t="shared" si="9"/>
        <v>23.3766233766233</v>
      </c>
    </row>
    <row r="27" spans="1:5">
      <c r="A27" s="65" t="str">
        <f t="shared" si="10"/>
        <v>Hainan</v>
      </c>
      <c r="B27" s="66">
        <f t="shared" si="6"/>
        <v>0</v>
      </c>
      <c r="C27" s="66">
        <f t="shared" si="7"/>
        <v>57.1428571428571</v>
      </c>
      <c r="D27" s="66">
        <f t="shared" si="8"/>
        <v>0</v>
      </c>
      <c r="E27" s="66">
        <f t="shared" si="9"/>
        <v>0</v>
      </c>
    </row>
    <row r="28" spans="1:5">
      <c r="A28" s="65" t="str">
        <f t="shared" si="10"/>
        <v>Zhejiang</v>
      </c>
      <c r="B28" s="66">
        <f t="shared" si="6"/>
        <v>0</v>
      </c>
      <c r="C28" s="66">
        <f t="shared" si="7"/>
        <v>61.038961038961</v>
      </c>
      <c r="D28" s="66">
        <f t="shared" si="8"/>
        <v>0</v>
      </c>
      <c r="E28" s="66">
        <f t="shared" si="9"/>
        <v>27.2727272727272</v>
      </c>
    </row>
    <row r="29" spans="1:5">
      <c r="A29" s="65" t="str">
        <f t="shared" si="10"/>
        <v>Fujian</v>
      </c>
      <c r="B29" s="66">
        <f t="shared" si="6"/>
        <v>0</v>
      </c>
      <c r="C29" s="66">
        <f t="shared" si="7"/>
        <v>63.6363636363636</v>
      </c>
      <c r="D29" s="66">
        <f t="shared" si="8"/>
        <v>0</v>
      </c>
      <c r="E29" s="66">
        <f t="shared" si="9"/>
        <v>28.5714285714285</v>
      </c>
    </row>
    <row r="30" spans="1:5">
      <c r="A30" s="65" t="str">
        <f t="shared" si="10"/>
        <v>Guangdong</v>
      </c>
      <c r="B30" s="66">
        <f t="shared" si="6"/>
        <v>6.49350649350649</v>
      </c>
      <c r="C30" s="66">
        <f t="shared" si="7"/>
        <v>116.883116883116</v>
      </c>
      <c r="D30" s="66">
        <f t="shared" si="8"/>
        <v>0</v>
      </c>
      <c r="E30" s="66">
        <f t="shared" si="9"/>
        <v>51.9480519480519</v>
      </c>
    </row>
    <row r="31" spans="1:5">
      <c r="A31" s="65" t="str">
        <f t="shared" si="10"/>
        <v>Shandong</v>
      </c>
      <c r="B31" s="66">
        <f t="shared" si="6"/>
        <v>19.4805194805194</v>
      </c>
      <c r="C31" s="66">
        <f t="shared" si="7"/>
        <v>141.558441558441</v>
      </c>
      <c r="D31" s="66">
        <f t="shared" si="8"/>
        <v>7.79220779220778</v>
      </c>
      <c r="E31" s="66">
        <f t="shared" si="9"/>
        <v>63.6363636363636</v>
      </c>
    </row>
    <row r="32" spans="1:5">
      <c r="A32" s="65" t="str">
        <f t="shared" si="10"/>
        <v>Liaoning</v>
      </c>
      <c r="B32" s="66">
        <f t="shared" si="6"/>
        <v>25.6609461966604</v>
      </c>
      <c r="C32" s="66">
        <f t="shared" si="7"/>
        <v>148.051948051948</v>
      </c>
      <c r="D32" s="66">
        <f t="shared" si="8"/>
        <v>11.6883116883116</v>
      </c>
      <c r="E32" s="66">
        <f t="shared" si="9"/>
        <v>67.5324675324675</v>
      </c>
    </row>
    <row r="33" spans="1:5">
      <c r="A33" s="65" t="str">
        <f t="shared" si="10"/>
        <v>Gansu</v>
      </c>
      <c r="B33" s="66">
        <f t="shared" si="6"/>
        <v>153.246753246753</v>
      </c>
      <c r="C33" s="66">
        <f t="shared" si="7"/>
        <v>0</v>
      </c>
      <c r="D33" s="66">
        <f t="shared" si="8"/>
        <v>68.8311688311688</v>
      </c>
      <c r="E33" s="66">
        <f t="shared" si="9"/>
        <v>0</v>
      </c>
    </row>
    <row r="34" spans="1:5">
      <c r="A34" s="65" t="str">
        <f t="shared" si="10"/>
        <v>Xinjiang</v>
      </c>
      <c r="B34" s="66">
        <f t="shared" si="6"/>
        <v>296.72619047619</v>
      </c>
      <c r="C34" s="66">
        <f t="shared" si="7"/>
        <v>0</v>
      </c>
      <c r="D34" s="66">
        <f t="shared" si="8"/>
        <v>133.766233766233</v>
      </c>
      <c r="E34" s="66">
        <f t="shared" si="9"/>
        <v>0</v>
      </c>
    </row>
    <row r="35" spans="1:5">
      <c r="A35" s="65" t="str">
        <f t="shared" si="10"/>
        <v>Inner Mongolia</v>
      </c>
      <c r="B35" s="66">
        <f t="shared" si="6"/>
        <v>494.642857142857</v>
      </c>
      <c r="C35" s="66">
        <f t="shared" si="7"/>
        <v>0</v>
      </c>
      <c r="D35" s="66">
        <f t="shared" si="8"/>
        <v>222.077922077922</v>
      </c>
      <c r="E35" s="66">
        <f t="shared" si="9"/>
        <v>0</v>
      </c>
    </row>
  </sheetData>
  <autoFilter xmlns:etc="http://www.wps.cn/officeDocument/2017/etCustomData" ref="J1:P21" etc:filterBottomFollowUsedRange="0">
    <extLst/>
  </autoFilter>
  <pageMargins left="0.7" right="0.7" top="0.75" bottom="0.75" header="0.3" footer="0.3"/>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6:N40"/>
  <sheetViews>
    <sheetView workbookViewId="0">
      <selection activeCell="N21" sqref="N21"/>
    </sheetView>
  </sheetViews>
  <sheetFormatPr defaultColWidth="8.72727272727273" defaultRowHeight="12.5"/>
  <sheetData>
    <row r="16" ht="13" spans="14:14">
      <c r="N16" s="63" t="s">
        <v>184</v>
      </c>
    </row>
    <row r="17" spans="14:14">
      <c r="N17">
        <f>10*10^3</f>
        <v>10000</v>
      </c>
    </row>
    <row r="19" ht="13" spans="14:14">
      <c r="N19" s="63" t="s">
        <v>185</v>
      </c>
    </row>
    <row r="20" spans="14:14">
      <c r="N20">
        <f>45*10^3</f>
        <v>45000</v>
      </c>
    </row>
    <row r="38" ht="13" spans="2:9">
      <c r="B38" t="s">
        <v>1</v>
      </c>
      <c r="C38" s="61" t="s">
        <v>186</v>
      </c>
      <c r="D38" s="61"/>
      <c r="E38" s="61"/>
      <c r="F38" s="61"/>
      <c r="G38" s="61"/>
      <c r="H38" s="61"/>
      <c r="I38" s="61"/>
    </row>
    <row r="39" spans="3:9">
      <c r="C39" s="62" t="s">
        <v>187</v>
      </c>
      <c r="D39" s="62"/>
      <c r="E39" s="62"/>
      <c r="F39" s="62"/>
      <c r="G39" s="62"/>
      <c r="H39" s="62"/>
      <c r="I39" s="62"/>
    </row>
    <row r="40" ht="13" spans="3:3">
      <c r="C40" s="7" t="s">
        <v>188</v>
      </c>
    </row>
  </sheetData>
  <mergeCells count="2">
    <mergeCell ref="C38:I38"/>
    <mergeCell ref="C39:I39"/>
  </mergeCells>
  <pageMargins left="0.75" right="0.75" top="1" bottom="1" header="0.5" footer="0.5"/>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O36"/>
  <sheetViews>
    <sheetView zoomScale="130" zoomScaleNormal="130" topLeftCell="Y1" workbookViewId="0">
      <selection activeCell="AF11" sqref="AF11"/>
    </sheetView>
  </sheetViews>
  <sheetFormatPr defaultColWidth="9.13636363636364" defaultRowHeight="13"/>
  <cols>
    <col min="1" max="1" width="11.5727272727273" style="33" customWidth="1"/>
    <col min="2" max="2" width="9.13636363636364" style="33" customWidth="1"/>
    <col min="3" max="4" width="10.8545454545455" style="33" customWidth="1"/>
    <col min="5" max="5" width="10.7090909090909" style="33" customWidth="1"/>
    <col min="6" max="7" width="10.8545454545455" style="33" customWidth="1"/>
    <col min="8" max="8" width="11" style="33" customWidth="1"/>
    <col min="9" max="9" width="11.2818181818182" style="33" customWidth="1"/>
    <col min="10" max="10" width="10.1363636363636" style="33" customWidth="1"/>
    <col min="11" max="16384" width="9.13636363636364" style="33"/>
  </cols>
  <sheetData>
    <row r="1" ht="14.45" customHeight="1" spans="1:41">
      <c r="A1" s="34" t="s">
        <v>189</v>
      </c>
      <c r="B1" s="34"/>
      <c r="C1" s="34"/>
      <c r="D1" s="34"/>
      <c r="E1" s="34"/>
      <c r="F1" s="34"/>
      <c r="G1" s="34"/>
      <c r="H1" s="34"/>
      <c r="I1" s="34"/>
      <c r="J1" s="34"/>
      <c r="K1" s="34" t="s">
        <v>190</v>
      </c>
      <c r="L1" s="34"/>
      <c r="M1" s="34"/>
      <c r="N1" s="34"/>
      <c r="O1" s="34"/>
      <c r="P1" s="34"/>
      <c r="Q1" s="34"/>
      <c r="R1" s="34"/>
      <c r="S1" s="34"/>
      <c r="T1" s="34"/>
      <c r="V1" s="34" t="s">
        <v>191</v>
      </c>
      <c r="W1" s="34"/>
      <c r="X1" s="34"/>
      <c r="Y1" s="34"/>
      <c r="Z1" s="34"/>
      <c r="AA1" s="34"/>
      <c r="AB1" s="34"/>
      <c r="AC1" s="34"/>
      <c r="AD1" s="34"/>
      <c r="AE1" s="34"/>
      <c r="AF1" s="34" t="s">
        <v>192</v>
      </c>
      <c r="AG1" s="34"/>
      <c r="AH1" s="34"/>
      <c r="AI1" s="34"/>
      <c r="AJ1" s="34"/>
      <c r="AK1" s="34"/>
      <c r="AL1" s="34"/>
      <c r="AM1" s="34"/>
      <c r="AN1" s="34"/>
      <c r="AO1" s="34"/>
    </row>
    <row r="2" ht="36.95" customHeight="1" spans="1:41">
      <c r="A2" s="35" t="s">
        <v>193</v>
      </c>
      <c r="B2" s="36" t="s">
        <v>194</v>
      </c>
      <c r="C2" s="36" t="s">
        <v>195</v>
      </c>
      <c r="D2" s="37" t="s">
        <v>196</v>
      </c>
      <c r="E2" s="36" t="s">
        <v>197</v>
      </c>
      <c r="F2" s="37" t="s">
        <v>198</v>
      </c>
      <c r="G2" s="36" t="s">
        <v>199</v>
      </c>
      <c r="H2" s="37" t="s">
        <v>200</v>
      </c>
      <c r="I2" s="36" t="s">
        <v>201</v>
      </c>
      <c r="J2" s="34"/>
      <c r="K2" s="35" t="s">
        <v>193</v>
      </c>
      <c r="L2" s="36" t="s">
        <v>194</v>
      </c>
      <c r="M2" s="36" t="s">
        <v>195</v>
      </c>
      <c r="N2" s="36" t="s">
        <v>196</v>
      </c>
      <c r="O2" s="36" t="s">
        <v>197</v>
      </c>
      <c r="P2" s="37" t="s">
        <v>198</v>
      </c>
      <c r="Q2" s="36" t="s">
        <v>199</v>
      </c>
      <c r="R2" s="36" t="s">
        <v>200</v>
      </c>
      <c r="S2" s="36" t="s">
        <v>201</v>
      </c>
      <c r="T2" s="34"/>
      <c r="V2" s="35" t="s">
        <v>193</v>
      </c>
      <c r="W2" s="36" t="s">
        <v>194</v>
      </c>
      <c r="X2" s="36" t="s">
        <v>195</v>
      </c>
      <c r="Y2" s="37" t="s">
        <v>196</v>
      </c>
      <c r="Z2" s="36" t="s">
        <v>197</v>
      </c>
      <c r="AA2" s="37" t="s">
        <v>198</v>
      </c>
      <c r="AB2" s="36" t="s">
        <v>199</v>
      </c>
      <c r="AC2" s="36" t="s">
        <v>200</v>
      </c>
      <c r="AD2" s="36" t="s">
        <v>202</v>
      </c>
      <c r="AE2" s="34"/>
      <c r="AF2" s="35" t="s">
        <v>193</v>
      </c>
      <c r="AG2" s="36" t="s">
        <v>194</v>
      </c>
      <c r="AH2" s="36" t="s">
        <v>195</v>
      </c>
      <c r="AI2" s="36" t="s">
        <v>196</v>
      </c>
      <c r="AJ2" s="36" t="s">
        <v>197</v>
      </c>
      <c r="AK2" s="36" t="s">
        <v>198</v>
      </c>
      <c r="AL2" s="36" t="s">
        <v>199</v>
      </c>
      <c r="AM2" s="36" t="s">
        <v>200</v>
      </c>
      <c r="AN2" s="36" t="s">
        <v>201</v>
      </c>
      <c r="AO2" s="34"/>
    </row>
    <row r="3" ht="15.95" customHeight="1" spans="1:41">
      <c r="A3" s="38" t="s">
        <v>203</v>
      </c>
      <c r="B3" s="39">
        <v>0.02</v>
      </c>
      <c r="C3" s="39">
        <v>0.91</v>
      </c>
      <c r="D3" s="40"/>
      <c r="E3" s="41"/>
      <c r="F3" s="42">
        <v>0.27</v>
      </c>
      <c r="G3" s="39">
        <v>15.84</v>
      </c>
      <c r="H3" s="40"/>
      <c r="I3" s="41"/>
      <c r="J3" s="55"/>
      <c r="K3" s="38" t="s">
        <v>203</v>
      </c>
      <c r="L3" s="39">
        <v>0.05</v>
      </c>
      <c r="M3" s="39">
        <v>3.05</v>
      </c>
      <c r="N3" s="41"/>
      <c r="O3" s="41"/>
      <c r="P3" s="42">
        <v>1.9</v>
      </c>
      <c r="Q3" s="39">
        <v>103.22</v>
      </c>
      <c r="R3" s="41"/>
      <c r="S3" s="41"/>
      <c r="T3" s="55"/>
      <c r="V3" s="38" t="s">
        <v>203</v>
      </c>
      <c r="W3" s="39">
        <v>0.11</v>
      </c>
      <c r="X3" s="39">
        <v>6.36</v>
      </c>
      <c r="Y3" s="40"/>
      <c r="Z3" s="41"/>
      <c r="AA3" s="42">
        <v>0.12</v>
      </c>
      <c r="AB3" s="39">
        <v>7.12</v>
      </c>
      <c r="AC3" s="41"/>
      <c r="AD3" s="41"/>
      <c r="AE3" s="55"/>
      <c r="AF3" s="38" t="s">
        <v>203</v>
      </c>
      <c r="AG3" s="39">
        <v>0.37</v>
      </c>
      <c r="AH3" s="39">
        <v>21.04</v>
      </c>
      <c r="AI3" s="41"/>
      <c r="AJ3" s="41"/>
      <c r="AK3" s="39">
        <v>1.08</v>
      </c>
      <c r="AL3" s="39">
        <v>56.74</v>
      </c>
      <c r="AM3" s="41"/>
      <c r="AN3" s="41"/>
      <c r="AO3" s="55"/>
    </row>
    <row r="4" ht="12" customHeight="1" spans="1:41">
      <c r="A4" s="43" t="s">
        <v>204</v>
      </c>
      <c r="B4" s="44">
        <v>0.1</v>
      </c>
      <c r="C4" s="44">
        <v>6.12</v>
      </c>
      <c r="D4" s="45">
        <v>0.35</v>
      </c>
      <c r="E4" s="44">
        <v>40.76</v>
      </c>
      <c r="F4" s="45">
        <v>0.12</v>
      </c>
      <c r="G4" s="44">
        <v>6.85</v>
      </c>
      <c r="H4" s="45">
        <v>0.39</v>
      </c>
      <c r="I4" s="44">
        <v>44.72</v>
      </c>
      <c r="J4" s="55"/>
      <c r="K4" s="43" t="s">
        <v>204</v>
      </c>
      <c r="L4" s="44">
        <v>0.36</v>
      </c>
      <c r="M4" s="44">
        <v>20.5</v>
      </c>
      <c r="N4" s="44">
        <v>1.19</v>
      </c>
      <c r="O4" s="44">
        <v>110.03</v>
      </c>
      <c r="P4" s="45">
        <v>1.04</v>
      </c>
      <c r="Q4" s="44">
        <v>56.41</v>
      </c>
      <c r="R4" s="44">
        <v>3.44</v>
      </c>
      <c r="S4" s="44">
        <v>258.06</v>
      </c>
      <c r="T4" s="55"/>
      <c r="V4" s="43" t="s">
        <v>204</v>
      </c>
      <c r="W4" s="44">
        <v>0.54</v>
      </c>
      <c r="X4" s="44">
        <v>31.49</v>
      </c>
      <c r="Y4" s="45">
        <v>0.35</v>
      </c>
      <c r="Z4" s="44">
        <v>42.27</v>
      </c>
      <c r="AA4" s="45">
        <v>0.61</v>
      </c>
      <c r="AB4" s="44">
        <v>35.24</v>
      </c>
      <c r="AC4" s="44">
        <v>0.4</v>
      </c>
      <c r="AD4" s="44">
        <v>45.74</v>
      </c>
      <c r="AE4" s="55"/>
      <c r="AF4" s="43" t="s">
        <v>204</v>
      </c>
      <c r="AG4" s="44">
        <v>1.85</v>
      </c>
      <c r="AH4" s="44">
        <v>104.15</v>
      </c>
      <c r="AI4" s="44">
        <v>1.21</v>
      </c>
      <c r="AJ4" s="44">
        <v>113.04</v>
      </c>
      <c r="AK4" s="44">
        <v>5.37</v>
      </c>
      <c r="AL4" s="44">
        <v>280.91</v>
      </c>
      <c r="AM4" s="44">
        <v>3.51</v>
      </c>
      <c r="AN4" s="44">
        <v>264.03</v>
      </c>
      <c r="AO4" s="55"/>
    </row>
    <row r="5" ht="12.95" customHeight="1" spans="1:41">
      <c r="A5" s="43" t="s">
        <v>205</v>
      </c>
      <c r="B5" s="44">
        <v>2.46</v>
      </c>
      <c r="C5" s="44">
        <v>144.2</v>
      </c>
      <c r="D5" s="45">
        <v>3.11</v>
      </c>
      <c r="E5" s="44">
        <v>364.94</v>
      </c>
      <c r="F5" s="45">
        <v>2.76</v>
      </c>
      <c r="G5" s="44">
        <v>161.4</v>
      </c>
      <c r="H5" s="45">
        <v>3.48</v>
      </c>
      <c r="I5" s="44">
        <v>400.4</v>
      </c>
      <c r="J5" s="55"/>
      <c r="K5" s="43" t="s">
        <v>205</v>
      </c>
      <c r="L5" s="44">
        <v>8.43</v>
      </c>
      <c r="M5" s="44">
        <v>483</v>
      </c>
      <c r="N5" s="44">
        <v>10.64</v>
      </c>
      <c r="O5" s="44">
        <v>985.27</v>
      </c>
      <c r="P5" s="45">
        <v>24.43</v>
      </c>
      <c r="Q5" s="44">
        <v>1328.88</v>
      </c>
      <c r="R5" s="44">
        <v>30.81</v>
      </c>
      <c r="S5" s="44">
        <v>2310.77</v>
      </c>
      <c r="T5" s="55"/>
      <c r="V5" s="43" t="s">
        <v>205</v>
      </c>
      <c r="W5" s="44">
        <v>3.32</v>
      </c>
      <c r="X5" s="44">
        <v>193.36</v>
      </c>
      <c r="Y5" s="45">
        <v>3.29</v>
      </c>
      <c r="Z5" s="44">
        <v>393</v>
      </c>
      <c r="AA5" s="45">
        <v>3.73</v>
      </c>
      <c r="AB5" s="44">
        <v>216.36</v>
      </c>
      <c r="AC5" s="44">
        <v>3.69</v>
      </c>
      <c r="AD5" s="44">
        <v>425.24</v>
      </c>
      <c r="AE5" s="55"/>
      <c r="AF5" s="43" t="s">
        <v>205</v>
      </c>
      <c r="AG5" s="44">
        <v>11.38</v>
      </c>
      <c r="AH5" s="44">
        <v>639.51</v>
      </c>
      <c r="AI5" s="44">
        <v>11.26</v>
      </c>
      <c r="AJ5" s="44">
        <v>1050.91</v>
      </c>
      <c r="AK5" s="44">
        <v>32.97</v>
      </c>
      <c r="AL5" s="44">
        <v>1724.8</v>
      </c>
      <c r="AM5" s="44">
        <v>32.62</v>
      </c>
      <c r="AN5" s="44">
        <v>2454.58</v>
      </c>
      <c r="AO5" s="55"/>
    </row>
    <row r="6" ht="12" customHeight="1" spans="1:41">
      <c r="A6" s="43" t="s">
        <v>206</v>
      </c>
      <c r="B6" s="44">
        <v>1.06</v>
      </c>
      <c r="C6" s="44">
        <v>62</v>
      </c>
      <c r="D6" s="46"/>
      <c r="E6" s="47"/>
      <c r="F6" s="45">
        <v>1.19</v>
      </c>
      <c r="G6" s="44">
        <v>69.4</v>
      </c>
      <c r="H6" s="46"/>
      <c r="I6" s="47"/>
      <c r="J6" s="55"/>
      <c r="K6" s="43" t="s">
        <v>206</v>
      </c>
      <c r="L6" s="44">
        <v>3.63</v>
      </c>
      <c r="M6" s="44">
        <v>207.67</v>
      </c>
      <c r="N6" s="47"/>
      <c r="O6" s="47"/>
      <c r="P6" s="45">
        <v>10.5</v>
      </c>
      <c r="Q6" s="44">
        <v>571.38</v>
      </c>
      <c r="R6" s="47"/>
      <c r="S6" s="47"/>
      <c r="T6" s="55"/>
      <c r="V6" s="43" t="s">
        <v>206</v>
      </c>
      <c r="W6" s="44">
        <v>2.17</v>
      </c>
      <c r="X6" s="44">
        <v>126.13</v>
      </c>
      <c r="Y6" s="46"/>
      <c r="Z6" s="47"/>
      <c r="AA6" s="45">
        <v>2.43</v>
      </c>
      <c r="AB6" s="44">
        <v>141.14</v>
      </c>
      <c r="AC6" s="47"/>
      <c r="AD6" s="47"/>
      <c r="AE6" s="55"/>
      <c r="AF6" s="43" t="s">
        <v>206</v>
      </c>
      <c r="AG6" s="44">
        <v>7.43</v>
      </c>
      <c r="AH6" s="44">
        <v>417.17</v>
      </c>
      <c r="AI6" s="47"/>
      <c r="AJ6" s="47"/>
      <c r="AK6" s="44">
        <v>21.5</v>
      </c>
      <c r="AL6" s="44">
        <v>1125.12</v>
      </c>
      <c r="AM6" s="47"/>
      <c r="AN6" s="47"/>
      <c r="AO6" s="55"/>
    </row>
    <row r="7" ht="12.95" customHeight="1" spans="1:41">
      <c r="A7" s="43" t="s">
        <v>207</v>
      </c>
      <c r="B7" s="44">
        <v>65</v>
      </c>
      <c r="C7" s="44">
        <v>3571.88</v>
      </c>
      <c r="D7" s="46"/>
      <c r="E7" s="47"/>
      <c r="F7" s="45">
        <v>72.87</v>
      </c>
      <c r="G7" s="44">
        <v>3960.76</v>
      </c>
      <c r="H7" s="46"/>
      <c r="I7" s="47"/>
      <c r="J7" s="55"/>
      <c r="K7" s="43" t="s">
        <v>207</v>
      </c>
      <c r="L7" s="44">
        <v>222.6</v>
      </c>
      <c r="M7" s="56">
        <v>10517.63</v>
      </c>
      <c r="N7" s="47"/>
      <c r="O7" s="47"/>
      <c r="P7" s="45">
        <v>644.69</v>
      </c>
      <c r="Q7" s="56">
        <v>25516.25</v>
      </c>
      <c r="R7" s="47"/>
      <c r="S7" s="47"/>
      <c r="T7" s="55"/>
      <c r="V7" s="43" t="s">
        <v>207</v>
      </c>
      <c r="W7" s="44">
        <v>66.52</v>
      </c>
      <c r="X7" s="44">
        <v>3647.19</v>
      </c>
      <c r="Y7" s="46"/>
      <c r="Z7" s="47"/>
      <c r="AA7" s="45">
        <v>74.57</v>
      </c>
      <c r="AB7" s="44">
        <v>4043.73</v>
      </c>
      <c r="AC7" s="47"/>
      <c r="AD7" s="47"/>
      <c r="AE7" s="55"/>
      <c r="AF7" s="43" t="s">
        <v>207</v>
      </c>
      <c r="AG7" s="44">
        <v>227.78</v>
      </c>
      <c r="AH7" s="56">
        <v>10725.3</v>
      </c>
      <c r="AI7" s="47"/>
      <c r="AJ7" s="47"/>
      <c r="AK7" s="44">
        <v>659.7</v>
      </c>
      <c r="AL7" s="56">
        <v>26002.33</v>
      </c>
      <c r="AM7" s="47"/>
      <c r="AN7" s="47"/>
      <c r="AO7" s="55"/>
    </row>
    <row r="8" ht="12" customHeight="1" spans="1:41">
      <c r="A8" s="43" t="s">
        <v>208</v>
      </c>
      <c r="B8" s="44">
        <v>3.61</v>
      </c>
      <c r="C8" s="44">
        <v>243.73</v>
      </c>
      <c r="D8" s="45">
        <v>15.75</v>
      </c>
      <c r="E8" s="48">
        <v>1850.1</v>
      </c>
      <c r="F8" s="45">
        <v>4.05</v>
      </c>
      <c r="G8" s="44">
        <v>271.92</v>
      </c>
      <c r="H8" s="45">
        <v>17.66</v>
      </c>
      <c r="I8" s="44">
        <v>2029.85</v>
      </c>
      <c r="J8" s="55"/>
      <c r="K8" s="43" t="s">
        <v>208</v>
      </c>
      <c r="L8" s="44">
        <v>12.36</v>
      </c>
      <c r="M8" s="44">
        <v>770.76</v>
      </c>
      <c r="N8" s="44">
        <v>53.94</v>
      </c>
      <c r="O8" s="44">
        <v>4994.85</v>
      </c>
      <c r="P8" s="45">
        <v>35.79</v>
      </c>
      <c r="Q8" s="44">
        <v>1967.19</v>
      </c>
      <c r="R8" s="44">
        <v>156.22</v>
      </c>
      <c r="S8" s="56">
        <v>11714.47</v>
      </c>
      <c r="T8" s="55"/>
      <c r="V8" s="43" t="s">
        <v>208</v>
      </c>
      <c r="W8" s="44">
        <v>4.96</v>
      </c>
      <c r="X8" s="44">
        <v>320.9</v>
      </c>
      <c r="Y8" s="45">
        <v>15.33</v>
      </c>
      <c r="Z8" s="44">
        <v>1831.42</v>
      </c>
      <c r="AA8" s="45">
        <v>5.56</v>
      </c>
      <c r="AB8" s="44">
        <v>356.72</v>
      </c>
      <c r="AC8" s="44">
        <v>17.18</v>
      </c>
      <c r="AD8" s="44">
        <v>1981.7</v>
      </c>
      <c r="AE8" s="55"/>
      <c r="AF8" s="43" t="s">
        <v>208</v>
      </c>
      <c r="AG8" s="44">
        <v>16.99</v>
      </c>
      <c r="AH8" s="44">
        <v>969.8</v>
      </c>
      <c r="AI8" s="44">
        <v>52.49</v>
      </c>
      <c r="AJ8" s="44">
        <v>4897.39</v>
      </c>
      <c r="AK8" s="44">
        <v>49.21</v>
      </c>
      <c r="AL8" s="44">
        <v>2388.49</v>
      </c>
      <c r="AM8" s="44">
        <v>152.01</v>
      </c>
      <c r="AN8" s="56">
        <v>11438.71</v>
      </c>
      <c r="AO8" s="55"/>
    </row>
    <row r="9" ht="12.95" customHeight="1" spans="1:41">
      <c r="A9" s="43" t="s">
        <v>209</v>
      </c>
      <c r="B9" s="44">
        <v>2.29</v>
      </c>
      <c r="C9" s="44">
        <v>154.94</v>
      </c>
      <c r="D9" s="46"/>
      <c r="E9" s="47"/>
      <c r="F9" s="45">
        <v>2.57</v>
      </c>
      <c r="G9" s="44">
        <v>172.86</v>
      </c>
      <c r="H9" s="46"/>
      <c r="I9" s="47"/>
      <c r="J9" s="55"/>
      <c r="K9" s="43" t="s">
        <v>209</v>
      </c>
      <c r="L9" s="44">
        <v>7.86</v>
      </c>
      <c r="M9" s="44">
        <v>489.98</v>
      </c>
      <c r="N9" s="47"/>
      <c r="O9" s="47"/>
      <c r="P9" s="45">
        <v>22.75</v>
      </c>
      <c r="Q9" s="44">
        <v>1250.56</v>
      </c>
      <c r="R9" s="47"/>
      <c r="S9" s="47"/>
      <c r="T9" s="55"/>
      <c r="V9" s="43" t="s">
        <v>209</v>
      </c>
      <c r="W9" s="44">
        <v>7.32</v>
      </c>
      <c r="X9" s="44">
        <v>473.36</v>
      </c>
      <c r="Y9" s="46"/>
      <c r="Z9" s="47"/>
      <c r="AA9" s="45">
        <v>8.21</v>
      </c>
      <c r="AB9" s="44">
        <v>526.19</v>
      </c>
      <c r="AC9" s="47"/>
      <c r="AD9" s="47"/>
      <c r="AE9" s="55"/>
      <c r="AF9" s="43" t="s">
        <v>209</v>
      </c>
      <c r="AG9" s="44">
        <v>25.06</v>
      </c>
      <c r="AH9" s="44">
        <v>1430.55</v>
      </c>
      <c r="AI9" s="47"/>
      <c r="AJ9" s="47"/>
      <c r="AK9" s="44">
        <v>72.59</v>
      </c>
      <c r="AL9" s="44">
        <v>3523.27</v>
      </c>
      <c r="AM9" s="47"/>
      <c r="AN9" s="47"/>
      <c r="AO9" s="55"/>
    </row>
    <row r="10" ht="12" customHeight="1" spans="1:41">
      <c r="A10" s="43" t="s">
        <v>210</v>
      </c>
      <c r="B10" s="44">
        <v>5.32</v>
      </c>
      <c r="C10" s="44">
        <v>359.44</v>
      </c>
      <c r="D10" s="46"/>
      <c r="E10" s="47"/>
      <c r="F10" s="45">
        <v>5.97</v>
      </c>
      <c r="G10" s="44">
        <v>401.02</v>
      </c>
      <c r="H10" s="46"/>
      <c r="I10" s="47"/>
      <c r="J10" s="55"/>
      <c r="K10" s="43" t="s">
        <v>210</v>
      </c>
      <c r="L10" s="44">
        <v>18.22</v>
      </c>
      <c r="M10" s="44">
        <v>1136.68</v>
      </c>
      <c r="N10" s="47"/>
      <c r="O10" s="47"/>
      <c r="P10" s="45">
        <v>52.78</v>
      </c>
      <c r="Q10" s="44">
        <v>2901.12</v>
      </c>
      <c r="R10" s="47"/>
      <c r="S10" s="47"/>
      <c r="T10" s="55"/>
      <c r="V10" s="43" t="s">
        <v>210</v>
      </c>
      <c r="W10" s="44">
        <v>12.44</v>
      </c>
      <c r="X10" s="44">
        <v>804.41</v>
      </c>
      <c r="Y10" s="46"/>
      <c r="Z10" s="47"/>
      <c r="AA10" s="45">
        <v>13.94</v>
      </c>
      <c r="AB10" s="44">
        <v>894.19</v>
      </c>
      <c r="AC10" s="47"/>
      <c r="AD10" s="47"/>
      <c r="AE10" s="55"/>
      <c r="AF10" s="43" t="s">
        <v>210</v>
      </c>
      <c r="AG10" s="44">
        <v>42.59</v>
      </c>
      <c r="AH10" s="44">
        <v>2431.01</v>
      </c>
      <c r="AI10" s="47"/>
      <c r="AJ10" s="47"/>
      <c r="AK10" s="44">
        <v>123.35</v>
      </c>
      <c r="AL10" s="44">
        <v>5987.29</v>
      </c>
      <c r="AM10" s="47"/>
      <c r="AN10" s="47"/>
      <c r="AO10" s="55"/>
    </row>
    <row r="11" ht="12.95" customHeight="1" spans="1:41">
      <c r="A11" s="43" t="s">
        <v>211</v>
      </c>
      <c r="B11" s="44">
        <v>0.01</v>
      </c>
      <c r="C11" s="44">
        <v>0.46</v>
      </c>
      <c r="D11" s="45">
        <v>2.4</v>
      </c>
      <c r="E11" s="44">
        <v>281.46</v>
      </c>
      <c r="F11" s="45">
        <v>0.01</v>
      </c>
      <c r="G11" s="44">
        <v>0.52</v>
      </c>
      <c r="H11" s="45">
        <v>2.69</v>
      </c>
      <c r="I11" s="44">
        <v>308.81</v>
      </c>
      <c r="J11" s="55"/>
      <c r="K11" s="43" t="s">
        <v>211</v>
      </c>
      <c r="L11" s="44">
        <v>0.03</v>
      </c>
      <c r="M11" s="44">
        <v>1.58</v>
      </c>
      <c r="N11" s="44">
        <v>8.21</v>
      </c>
      <c r="O11" s="44">
        <v>759.9</v>
      </c>
      <c r="P11" s="45">
        <v>0.08</v>
      </c>
      <c r="Q11" s="44">
        <v>4.46</v>
      </c>
      <c r="R11" s="44">
        <v>23.77</v>
      </c>
      <c r="S11" s="44">
        <v>1782.2</v>
      </c>
      <c r="T11" s="55"/>
      <c r="V11" s="43" t="s">
        <v>211</v>
      </c>
      <c r="W11" s="44">
        <v>0.01</v>
      </c>
      <c r="X11" s="44">
        <v>0.81</v>
      </c>
      <c r="Y11" s="45">
        <v>2.28</v>
      </c>
      <c r="Z11" s="44">
        <v>271.9</v>
      </c>
      <c r="AA11" s="45">
        <v>0.02</v>
      </c>
      <c r="AB11" s="44">
        <v>0.91</v>
      </c>
      <c r="AC11" s="44">
        <v>2.55</v>
      </c>
      <c r="AD11" s="44">
        <v>294.22</v>
      </c>
      <c r="AE11" s="55"/>
      <c r="AF11" s="43" t="s">
        <v>211</v>
      </c>
      <c r="AG11" s="44">
        <v>0.05</v>
      </c>
      <c r="AH11" s="44">
        <v>2.73</v>
      </c>
      <c r="AI11" s="44">
        <v>7.79</v>
      </c>
      <c r="AJ11" s="44">
        <v>727.1</v>
      </c>
      <c r="AK11" s="44">
        <v>0.14</v>
      </c>
      <c r="AL11" s="44">
        <v>7.57</v>
      </c>
      <c r="AM11" s="44">
        <v>22.57</v>
      </c>
      <c r="AN11" s="44">
        <v>1698.26</v>
      </c>
      <c r="AO11" s="55"/>
    </row>
    <row r="12" ht="12" customHeight="1" spans="1:41">
      <c r="A12" s="43" t="s">
        <v>212</v>
      </c>
      <c r="B12" s="44">
        <v>0.43</v>
      </c>
      <c r="C12" s="44">
        <v>24.95</v>
      </c>
      <c r="D12" s="45">
        <v>6.27</v>
      </c>
      <c r="E12" s="44">
        <v>736.06</v>
      </c>
      <c r="F12" s="45">
        <v>0.48</v>
      </c>
      <c r="G12" s="44">
        <v>27.95</v>
      </c>
      <c r="H12" s="45">
        <v>7.03</v>
      </c>
      <c r="I12" s="44">
        <v>807.6</v>
      </c>
      <c r="J12" s="55"/>
      <c r="K12" s="43" t="s">
        <v>212</v>
      </c>
      <c r="L12" s="44">
        <v>1.47</v>
      </c>
      <c r="M12" s="44">
        <v>84.62</v>
      </c>
      <c r="N12" s="44">
        <v>21.46</v>
      </c>
      <c r="O12" s="44">
        <v>1987.26</v>
      </c>
      <c r="P12" s="45">
        <v>4.25</v>
      </c>
      <c r="Q12" s="44">
        <v>239.38</v>
      </c>
      <c r="R12" s="44">
        <v>62.15</v>
      </c>
      <c r="S12" s="44">
        <v>4660.74</v>
      </c>
      <c r="T12" s="55"/>
      <c r="V12" s="43" t="s">
        <v>212</v>
      </c>
      <c r="W12" s="44">
        <v>1.3</v>
      </c>
      <c r="X12" s="44">
        <v>75.62</v>
      </c>
      <c r="Y12" s="45">
        <v>6.37</v>
      </c>
      <c r="Z12" s="44">
        <v>760.76</v>
      </c>
      <c r="AA12" s="45">
        <v>1.46</v>
      </c>
      <c r="AB12" s="44">
        <v>84.7</v>
      </c>
      <c r="AC12" s="44">
        <v>7.14</v>
      </c>
      <c r="AD12" s="44">
        <v>823.19</v>
      </c>
      <c r="AE12" s="55"/>
      <c r="AF12" s="43" t="s">
        <v>212</v>
      </c>
      <c r="AG12" s="44">
        <v>4.46</v>
      </c>
      <c r="AH12" s="44">
        <v>253.72</v>
      </c>
      <c r="AI12" s="44">
        <v>21.8</v>
      </c>
      <c r="AJ12" s="44">
        <v>2034.34</v>
      </c>
      <c r="AK12" s="44">
        <v>12.91</v>
      </c>
      <c r="AL12" s="44">
        <v>703.4</v>
      </c>
      <c r="AM12" s="44">
        <v>63.14</v>
      </c>
      <c r="AN12" s="44">
        <v>4751.56</v>
      </c>
      <c r="AO12" s="55"/>
    </row>
    <row r="13" ht="12.95" customHeight="1" spans="1:41">
      <c r="A13" s="43" t="s">
        <v>213</v>
      </c>
      <c r="B13" s="44">
        <v>0.04</v>
      </c>
      <c r="C13" s="44">
        <v>2.62</v>
      </c>
      <c r="D13" s="45">
        <v>7.87</v>
      </c>
      <c r="E13" s="44">
        <v>924.73</v>
      </c>
      <c r="F13" s="45">
        <v>0.05</v>
      </c>
      <c r="G13" s="44">
        <v>2.93</v>
      </c>
      <c r="H13" s="45">
        <v>8.83</v>
      </c>
      <c r="I13" s="44">
        <v>1014.6</v>
      </c>
      <c r="J13" s="55"/>
      <c r="K13" s="43" t="s">
        <v>213</v>
      </c>
      <c r="L13" s="44">
        <v>0.15</v>
      </c>
      <c r="M13" s="44">
        <v>8.88</v>
      </c>
      <c r="N13" s="44">
        <v>26.96</v>
      </c>
      <c r="O13" s="44">
        <v>2496.64</v>
      </c>
      <c r="P13" s="45">
        <v>0.45</v>
      </c>
      <c r="Q13" s="44">
        <v>25.12</v>
      </c>
      <c r="R13" s="44">
        <v>78.08</v>
      </c>
      <c r="S13" s="44">
        <v>5855.39</v>
      </c>
      <c r="T13" s="55"/>
      <c r="V13" s="43" t="s">
        <v>213</v>
      </c>
      <c r="W13" s="44">
        <v>0.03</v>
      </c>
      <c r="X13" s="44">
        <v>1.87</v>
      </c>
      <c r="Y13" s="45">
        <v>7.54</v>
      </c>
      <c r="Z13" s="44">
        <v>900.44</v>
      </c>
      <c r="AA13" s="45">
        <v>0.04</v>
      </c>
      <c r="AB13" s="44">
        <v>2.09</v>
      </c>
      <c r="AC13" s="44">
        <v>8.45</v>
      </c>
      <c r="AD13" s="44">
        <v>974.33</v>
      </c>
      <c r="AE13" s="55"/>
      <c r="AF13" s="43" t="s">
        <v>213</v>
      </c>
      <c r="AG13" s="44">
        <v>0.11</v>
      </c>
      <c r="AH13" s="44">
        <v>6.26</v>
      </c>
      <c r="AI13" s="44">
        <v>25.81</v>
      </c>
      <c r="AJ13" s="44">
        <v>2407.85</v>
      </c>
      <c r="AK13" s="44">
        <v>0.32</v>
      </c>
      <c r="AL13" s="44">
        <v>17.35</v>
      </c>
      <c r="AM13" s="44">
        <v>74.74</v>
      </c>
      <c r="AN13" s="44">
        <v>5623.97</v>
      </c>
      <c r="AO13" s="55"/>
    </row>
    <row r="14" ht="12" customHeight="1" spans="1:41">
      <c r="A14" s="43" t="s">
        <v>214</v>
      </c>
      <c r="B14" s="47"/>
      <c r="C14" s="47"/>
      <c r="D14" s="46"/>
      <c r="E14" s="47"/>
      <c r="F14" s="46"/>
      <c r="G14" s="47"/>
      <c r="H14" s="46"/>
      <c r="I14" s="47"/>
      <c r="J14" s="55"/>
      <c r="K14" s="43" t="s">
        <v>214</v>
      </c>
      <c r="L14" s="47"/>
      <c r="M14" s="47"/>
      <c r="N14" s="47"/>
      <c r="O14" s="47"/>
      <c r="P14" s="46"/>
      <c r="Q14" s="47"/>
      <c r="R14" s="47"/>
      <c r="S14" s="47"/>
      <c r="T14" s="55"/>
      <c r="V14" s="43" t="s">
        <v>214</v>
      </c>
      <c r="W14" s="47"/>
      <c r="X14" s="47"/>
      <c r="Y14" s="46"/>
      <c r="Z14" s="47"/>
      <c r="AA14" s="46"/>
      <c r="AB14" s="47"/>
      <c r="AC14" s="47"/>
      <c r="AD14" s="47"/>
      <c r="AE14" s="55"/>
      <c r="AF14" s="43" t="s">
        <v>214</v>
      </c>
      <c r="AG14" s="44">
        <v>1.11</v>
      </c>
      <c r="AH14" s="44">
        <v>62.92</v>
      </c>
      <c r="AI14" s="47"/>
      <c r="AJ14" s="47"/>
      <c r="AK14" s="44">
        <v>3.2</v>
      </c>
      <c r="AL14" s="44">
        <v>174.44</v>
      </c>
      <c r="AM14" s="47"/>
      <c r="AN14" s="47"/>
      <c r="AO14" s="55"/>
    </row>
    <row r="15" ht="12.95" customHeight="1" spans="1:41">
      <c r="A15" s="43" t="s">
        <v>215</v>
      </c>
      <c r="B15" s="44">
        <v>0.52</v>
      </c>
      <c r="C15" s="44">
        <v>30.34</v>
      </c>
      <c r="D15" s="45">
        <v>7.72</v>
      </c>
      <c r="E15" s="44">
        <v>907.16</v>
      </c>
      <c r="F15" s="45">
        <v>0.58</v>
      </c>
      <c r="G15" s="44">
        <v>34</v>
      </c>
      <c r="H15" s="45">
        <v>8.66</v>
      </c>
      <c r="I15" s="44">
        <v>995.32</v>
      </c>
      <c r="J15" s="55"/>
      <c r="K15" s="43" t="s">
        <v>215</v>
      </c>
      <c r="L15" s="44">
        <v>1.78</v>
      </c>
      <c r="M15" s="44">
        <v>102.92</v>
      </c>
      <c r="N15" s="44">
        <v>26.45</v>
      </c>
      <c r="O15" s="44">
        <v>2449.19</v>
      </c>
      <c r="P15" s="45">
        <v>5.16</v>
      </c>
      <c r="Q15" s="44">
        <v>291.15</v>
      </c>
      <c r="R15" s="44">
        <v>76.6</v>
      </c>
      <c r="S15" s="44">
        <v>5744.11</v>
      </c>
      <c r="T15" s="55"/>
      <c r="V15" s="43" t="s">
        <v>215</v>
      </c>
      <c r="W15" s="44">
        <v>0.43</v>
      </c>
      <c r="X15" s="44">
        <v>25.25</v>
      </c>
      <c r="Y15" s="45">
        <v>7.18</v>
      </c>
      <c r="Z15" s="44">
        <v>857.62</v>
      </c>
      <c r="AA15" s="45">
        <v>0.49</v>
      </c>
      <c r="AB15" s="44">
        <v>28.28</v>
      </c>
      <c r="AC15" s="44">
        <v>8.05</v>
      </c>
      <c r="AD15" s="44">
        <v>927.99</v>
      </c>
      <c r="AE15" s="55"/>
      <c r="AF15" s="43" t="s">
        <v>215</v>
      </c>
      <c r="AG15" s="44">
        <v>1.49</v>
      </c>
      <c r="AH15" s="44">
        <v>84.72</v>
      </c>
      <c r="AI15" s="44">
        <v>24.58</v>
      </c>
      <c r="AJ15" s="44">
        <v>2293.35</v>
      </c>
      <c r="AK15" s="44">
        <v>4.31</v>
      </c>
      <c r="AL15" s="44">
        <v>234.87</v>
      </c>
      <c r="AM15" s="44">
        <v>71.18</v>
      </c>
      <c r="AN15" s="44">
        <v>5356.52</v>
      </c>
      <c r="AO15" s="55"/>
    </row>
    <row r="16" ht="12" customHeight="1" spans="1:41">
      <c r="A16" s="43" t="s">
        <v>216</v>
      </c>
      <c r="B16" s="47"/>
      <c r="C16" s="47"/>
      <c r="D16" s="46"/>
      <c r="E16" s="47"/>
      <c r="F16" s="46"/>
      <c r="G16" s="47"/>
      <c r="H16" s="46"/>
      <c r="I16" s="47"/>
      <c r="J16" s="55"/>
      <c r="K16" s="43" t="s">
        <v>216</v>
      </c>
      <c r="L16" s="47"/>
      <c r="M16" s="47"/>
      <c r="N16" s="47"/>
      <c r="O16" s="47"/>
      <c r="P16" s="46"/>
      <c r="Q16" s="47"/>
      <c r="R16" s="47"/>
      <c r="S16" s="47"/>
      <c r="T16" s="55"/>
      <c r="V16" s="43" t="s">
        <v>216</v>
      </c>
      <c r="W16" s="47"/>
      <c r="X16" s="47"/>
      <c r="Y16" s="46"/>
      <c r="Z16" s="47"/>
      <c r="AA16" s="46"/>
      <c r="AB16" s="47"/>
      <c r="AC16" s="47"/>
      <c r="AD16" s="47"/>
      <c r="AE16" s="55"/>
      <c r="AF16" s="43" t="s">
        <v>216</v>
      </c>
      <c r="AG16" s="47"/>
      <c r="AH16" s="47"/>
      <c r="AI16" s="47"/>
      <c r="AJ16" s="47"/>
      <c r="AK16" s="47"/>
      <c r="AL16" s="47"/>
      <c r="AM16" s="47"/>
      <c r="AN16" s="47"/>
      <c r="AO16" s="55"/>
    </row>
    <row r="17" ht="12.95" customHeight="1" spans="1:41">
      <c r="A17" s="43" t="s">
        <v>217</v>
      </c>
      <c r="B17" s="44">
        <v>2.53</v>
      </c>
      <c r="C17" s="44">
        <v>148.09</v>
      </c>
      <c r="D17" s="45">
        <v>16.03</v>
      </c>
      <c r="E17" s="48">
        <v>1882.3</v>
      </c>
      <c r="F17" s="45">
        <v>2.84</v>
      </c>
      <c r="G17" s="44">
        <v>165.76</v>
      </c>
      <c r="H17" s="45">
        <v>17.97</v>
      </c>
      <c r="I17" s="44">
        <v>2065.2</v>
      </c>
      <c r="J17" s="55"/>
      <c r="K17" s="43" t="s">
        <v>217</v>
      </c>
      <c r="L17" s="44">
        <v>8.66</v>
      </c>
      <c r="M17" s="44">
        <v>496.05</v>
      </c>
      <c r="N17" s="44">
        <v>54.88</v>
      </c>
      <c r="O17" s="44">
        <v>5081.83</v>
      </c>
      <c r="P17" s="45">
        <v>25.09</v>
      </c>
      <c r="Q17" s="44">
        <v>1364.79</v>
      </c>
      <c r="R17" s="44">
        <v>158.94</v>
      </c>
      <c r="S17" s="56">
        <v>11918.47</v>
      </c>
      <c r="T17" s="55"/>
      <c r="V17" s="43" t="s">
        <v>217</v>
      </c>
      <c r="W17" s="44">
        <v>4.21</v>
      </c>
      <c r="X17" s="44">
        <v>245.19</v>
      </c>
      <c r="Y17" s="45">
        <v>15.59</v>
      </c>
      <c r="Z17" s="44">
        <v>1862.25</v>
      </c>
      <c r="AA17" s="45">
        <v>4.73</v>
      </c>
      <c r="AB17" s="44">
        <v>274.35</v>
      </c>
      <c r="AC17" s="44">
        <v>17.47</v>
      </c>
      <c r="AD17" s="44">
        <v>2015.06</v>
      </c>
      <c r="AE17" s="55"/>
      <c r="AF17" s="43" t="s">
        <v>217</v>
      </c>
      <c r="AG17" s="44">
        <v>14.43</v>
      </c>
      <c r="AH17" s="44">
        <v>810.93</v>
      </c>
      <c r="AI17" s="44">
        <v>53.37</v>
      </c>
      <c r="AJ17" s="44">
        <v>4979.82</v>
      </c>
      <c r="AK17" s="44">
        <v>41.8</v>
      </c>
      <c r="AL17" s="44">
        <v>2187.11</v>
      </c>
      <c r="AM17" s="44">
        <v>154.57</v>
      </c>
      <c r="AN17" s="56">
        <v>11631.25</v>
      </c>
      <c r="AO17" s="55"/>
    </row>
    <row r="18" ht="12" customHeight="1" spans="1:41">
      <c r="A18" s="43" t="s">
        <v>218</v>
      </c>
      <c r="B18" s="47"/>
      <c r="C18" s="47"/>
      <c r="D18" s="46"/>
      <c r="E18" s="47"/>
      <c r="F18" s="46"/>
      <c r="G18" s="47"/>
      <c r="H18" s="46"/>
      <c r="I18" s="47"/>
      <c r="J18" s="55"/>
      <c r="K18" s="43" t="s">
        <v>218</v>
      </c>
      <c r="L18" s="47"/>
      <c r="M18" s="47"/>
      <c r="N18" s="47"/>
      <c r="O18" s="47"/>
      <c r="P18" s="46"/>
      <c r="Q18" s="47"/>
      <c r="R18" s="47"/>
      <c r="S18" s="47"/>
      <c r="T18" s="55"/>
      <c r="V18" s="43" t="s">
        <v>218</v>
      </c>
      <c r="W18" s="44">
        <v>0.14</v>
      </c>
      <c r="X18" s="44">
        <v>6.55</v>
      </c>
      <c r="Y18" s="46"/>
      <c r="Z18" s="47"/>
      <c r="AA18" s="45">
        <v>0.16</v>
      </c>
      <c r="AB18" s="44">
        <v>7.35</v>
      </c>
      <c r="AC18" s="47"/>
      <c r="AD18" s="47"/>
      <c r="AE18" s="55"/>
      <c r="AF18" s="43" t="s">
        <v>218</v>
      </c>
      <c r="AG18" s="44">
        <v>0.49</v>
      </c>
      <c r="AH18" s="44">
        <v>22.37</v>
      </c>
      <c r="AI18" s="47"/>
      <c r="AJ18" s="47"/>
      <c r="AK18" s="44">
        <v>1.42</v>
      </c>
      <c r="AL18" s="44">
        <v>64.26</v>
      </c>
      <c r="AM18" s="47"/>
      <c r="AN18" s="47"/>
      <c r="AO18" s="55"/>
    </row>
    <row r="19" ht="12.95" customHeight="1" spans="1:41">
      <c r="A19" s="43" t="s">
        <v>219</v>
      </c>
      <c r="B19" s="47"/>
      <c r="C19" s="47"/>
      <c r="D19" s="46"/>
      <c r="E19" s="47"/>
      <c r="F19" s="46"/>
      <c r="G19" s="47"/>
      <c r="H19" s="46"/>
      <c r="I19" s="47"/>
      <c r="J19" s="55"/>
      <c r="K19" s="43" t="s">
        <v>219</v>
      </c>
      <c r="L19" s="47"/>
      <c r="M19" s="47"/>
      <c r="N19" s="47"/>
      <c r="O19" s="47"/>
      <c r="P19" s="46"/>
      <c r="Q19" s="47"/>
      <c r="R19" s="47"/>
      <c r="S19" s="47"/>
      <c r="T19" s="55"/>
      <c r="V19" s="43" t="s">
        <v>219</v>
      </c>
      <c r="W19" s="44">
        <v>0.03</v>
      </c>
      <c r="X19" s="44">
        <v>1.59</v>
      </c>
      <c r="Y19" s="46"/>
      <c r="Z19" s="47"/>
      <c r="AA19" s="45">
        <v>0.04</v>
      </c>
      <c r="AB19" s="44">
        <v>1.78</v>
      </c>
      <c r="AC19" s="47"/>
      <c r="AD19" s="47"/>
      <c r="AE19" s="55"/>
      <c r="AF19" s="43" t="s">
        <v>219</v>
      </c>
      <c r="AG19" s="44">
        <v>0.12</v>
      </c>
      <c r="AH19" s="44">
        <v>5.41</v>
      </c>
      <c r="AI19" s="47"/>
      <c r="AJ19" s="47"/>
      <c r="AK19" s="44">
        <v>0.34</v>
      </c>
      <c r="AL19" s="44">
        <v>15.54</v>
      </c>
      <c r="AM19" s="47"/>
      <c r="AN19" s="47"/>
      <c r="AO19" s="55"/>
    </row>
    <row r="20" ht="12" customHeight="1" spans="1:41">
      <c r="A20" s="43" t="s">
        <v>220</v>
      </c>
      <c r="B20" s="44">
        <v>0.11</v>
      </c>
      <c r="C20" s="44">
        <v>5.03</v>
      </c>
      <c r="D20" s="46"/>
      <c r="E20" s="47"/>
      <c r="F20" s="45">
        <v>0.12</v>
      </c>
      <c r="G20" s="44">
        <v>5.64</v>
      </c>
      <c r="H20" s="46"/>
      <c r="I20" s="47"/>
      <c r="J20" s="55"/>
      <c r="K20" s="43" t="s">
        <v>220</v>
      </c>
      <c r="L20" s="44">
        <v>0.38</v>
      </c>
      <c r="M20" s="44">
        <v>17.21</v>
      </c>
      <c r="N20" s="47"/>
      <c r="O20" s="47"/>
      <c r="P20" s="45">
        <v>1.09</v>
      </c>
      <c r="Q20" s="44">
        <v>49.74</v>
      </c>
      <c r="R20" s="47"/>
      <c r="S20" s="47"/>
      <c r="T20" s="55"/>
      <c r="V20" s="43" t="s">
        <v>220</v>
      </c>
      <c r="W20" s="44">
        <v>0.31</v>
      </c>
      <c r="X20" s="44">
        <v>14.18</v>
      </c>
      <c r="Y20" s="46"/>
      <c r="Z20" s="47"/>
      <c r="AA20" s="45">
        <v>0.35</v>
      </c>
      <c r="AB20" s="44">
        <v>15.9</v>
      </c>
      <c r="AC20" s="47"/>
      <c r="AD20" s="47"/>
      <c r="AE20" s="55"/>
      <c r="AF20" s="43" t="s">
        <v>220</v>
      </c>
      <c r="AG20" s="44">
        <v>1.06</v>
      </c>
      <c r="AH20" s="44">
        <v>48.42</v>
      </c>
      <c r="AI20" s="47"/>
      <c r="AJ20" s="47"/>
      <c r="AK20" s="44">
        <v>3.08</v>
      </c>
      <c r="AL20" s="44">
        <v>139.09</v>
      </c>
      <c r="AM20" s="47"/>
      <c r="AN20" s="47"/>
      <c r="AO20" s="55"/>
    </row>
    <row r="21" ht="12" customHeight="1" spans="1:41">
      <c r="A21" s="43" t="s">
        <v>221</v>
      </c>
      <c r="B21" s="44">
        <v>0.88</v>
      </c>
      <c r="C21" s="44">
        <v>54.99</v>
      </c>
      <c r="D21" s="45">
        <v>14.41</v>
      </c>
      <c r="E21" s="48">
        <v>1692.7</v>
      </c>
      <c r="F21" s="45">
        <v>0.99</v>
      </c>
      <c r="G21" s="44">
        <v>61.61</v>
      </c>
      <c r="H21" s="45">
        <v>16.16</v>
      </c>
      <c r="I21" s="44">
        <v>1857.19</v>
      </c>
      <c r="J21" s="55"/>
      <c r="K21" s="43" t="s">
        <v>221</v>
      </c>
      <c r="L21" s="44">
        <v>3.02</v>
      </c>
      <c r="M21" s="44">
        <v>186.25</v>
      </c>
      <c r="N21" s="44">
        <v>49.35</v>
      </c>
      <c r="O21" s="44">
        <v>4569.98</v>
      </c>
      <c r="P21" s="45">
        <v>8.74</v>
      </c>
      <c r="Q21" s="44">
        <v>525.17</v>
      </c>
      <c r="R21" s="44">
        <v>142.93</v>
      </c>
      <c r="S21" s="56">
        <v>10718.02</v>
      </c>
      <c r="T21" s="55"/>
      <c r="V21" s="43" t="s">
        <v>221</v>
      </c>
      <c r="W21" s="44">
        <v>0.83</v>
      </c>
      <c r="X21" s="44">
        <v>51.35</v>
      </c>
      <c r="Y21" s="45">
        <v>13.96</v>
      </c>
      <c r="Z21" s="44">
        <v>1667.56</v>
      </c>
      <c r="AA21" s="45">
        <v>0.93</v>
      </c>
      <c r="AB21" s="44">
        <v>57.51</v>
      </c>
      <c r="AC21" s="44">
        <v>15.65</v>
      </c>
      <c r="AD21" s="44">
        <v>1804.39</v>
      </c>
      <c r="AE21" s="55"/>
      <c r="AF21" s="43" t="s">
        <v>221</v>
      </c>
      <c r="AG21" s="44">
        <v>2.83</v>
      </c>
      <c r="AH21" s="44">
        <v>172.42</v>
      </c>
      <c r="AI21" s="44">
        <v>47.79</v>
      </c>
      <c r="AJ21" s="44">
        <v>4459.2</v>
      </c>
      <c r="AK21" s="44">
        <v>8.19</v>
      </c>
      <c r="AL21" s="44">
        <v>477.5</v>
      </c>
      <c r="AM21" s="44">
        <v>138.41</v>
      </c>
      <c r="AN21" s="56">
        <v>10415.25</v>
      </c>
      <c r="AO21" s="55"/>
    </row>
    <row r="22" ht="12.95" customHeight="1" spans="1:41">
      <c r="A22" s="43" t="s">
        <v>222</v>
      </c>
      <c r="B22" s="44">
        <v>0.02</v>
      </c>
      <c r="C22" s="44">
        <v>1.48</v>
      </c>
      <c r="D22" s="45">
        <v>2.49</v>
      </c>
      <c r="E22" s="44">
        <v>291.98</v>
      </c>
      <c r="F22" s="45">
        <v>0.03</v>
      </c>
      <c r="G22" s="44">
        <v>1.66</v>
      </c>
      <c r="H22" s="45">
        <v>2.79</v>
      </c>
      <c r="I22" s="44">
        <v>320.36</v>
      </c>
      <c r="J22" s="55"/>
      <c r="K22" s="43" t="s">
        <v>222</v>
      </c>
      <c r="L22" s="44">
        <v>0.08</v>
      </c>
      <c r="M22" s="44">
        <v>5.02</v>
      </c>
      <c r="N22" s="44">
        <v>8.51</v>
      </c>
      <c r="O22" s="44">
        <v>788.3</v>
      </c>
      <c r="P22" s="45">
        <v>0.24</v>
      </c>
      <c r="Q22" s="44">
        <v>14.15</v>
      </c>
      <c r="R22" s="44">
        <v>24.65</v>
      </c>
      <c r="S22" s="44">
        <v>1848.81</v>
      </c>
      <c r="T22" s="55"/>
      <c r="V22" s="43" t="s">
        <v>222</v>
      </c>
      <c r="W22" s="44">
        <v>0.13</v>
      </c>
      <c r="X22" s="44">
        <v>8.37</v>
      </c>
      <c r="Y22" s="45">
        <v>2.48</v>
      </c>
      <c r="Z22" s="44">
        <v>296.73</v>
      </c>
      <c r="AA22" s="45">
        <v>0.15</v>
      </c>
      <c r="AB22" s="44">
        <v>9.37</v>
      </c>
      <c r="AC22" s="44">
        <v>2.78</v>
      </c>
      <c r="AD22" s="44">
        <v>321.08</v>
      </c>
      <c r="AE22" s="55"/>
      <c r="AF22" s="43" t="s">
        <v>222</v>
      </c>
      <c r="AG22" s="44">
        <v>0.46</v>
      </c>
      <c r="AH22" s="44">
        <v>28.11</v>
      </c>
      <c r="AI22" s="44">
        <v>8.5</v>
      </c>
      <c r="AJ22" s="44">
        <v>793.48</v>
      </c>
      <c r="AK22" s="44">
        <v>1.34</v>
      </c>
      <c r="AL22" s="44">
        <v>77.84</v>
      </c>
      <c r="AM22" s="44">
        <v>24.63</v>
      </c>
      <c r="AN22" s="44">
        <v>1853.31</v>
      </c>
      <c r="AO22" s="55"/>
    </row>
    <row r="23" ht="12" customHeight="1" spans="1:41">
      <c r="A23" s="43" t="s">
        <v>223</v>
      </c>
      <c r="B23" s="44">
        <v>0.38</v>
      </c>
      <c r="C23" s="44">
        <v>23.4</v>
      </c>
      <c r="D23" s="45">
        <v>7.1</v>
      </c>
      <c r="E23" s="44">
        <v>834.11</v>
      </c>
      <c r="F23" s="45">
        <v>0.42</v>
      </c>
      <c r="G23" s="44">
        <v>26.22</v>
      </c>
      <c r="H23" s="45">
        <v>7.96</v>
      </c>
      <c r="I23" s="44">
        <v>915.17</v>
      </c>
      <c r="J23" s="55"/>
      <c r="K23" s="43" t="s">
        <v>223</v>
      </c>
      <c r="L23" s="44">
        <v>1.28</v>
      </c>
      <c r="M23" s="44">
        <v>79.26</v>
      </c>
      <c r="N23" s="44">
        <v>24.32</v>
      </c>
      <c r="O23" s="44">
        <v>2251.96</v>
      </c>
      <c r="P23" s="45">
        <v>3.72</v>
      </c>
      <c r="Q23" s="44">
        <v>223.49</v>
      </c>
      <c r="R23" s="44">
        <v>70.43</v>
      </c>
      <c r="S23" s="44">
        <v>5281.55</v>
      </c>
      <c r="T23" s="55"/>
      <c r="V23" s="43" t="s">
        <v>223</v>
      </c>
      <c r="W23" s="44">
        <v>0.42</v>
      </c>
      <c r="X23" s="44">
        <v>26.12</v>
      </c>
      <c r="Y23" s="45">
        <v>7.7</v>
      </c>
      <c r="Z23" s="44">
        <v>920.45</v>
      </c>
      <c r="AA23" s="45">
        <v>0.47</v>
      </c>
      <c r="AB23" s="44">
        <v>29.25</v>
      </c>
      <c r="AC23" s="44">
        <v>8.64</v>
      </c>
      <c r="AD23" s="44">
        <v>995.98</v>
      </c>
      <c r="AE23" s="55"/>
      <c r="AF23" s="43" t="s">
        <v>223</v>
      </c>
      <c r="AG23" s="44">
        <v>1.44</v>
      </c>
      <c r="AH23" s="44">
        <v>87.7</v>
      </c>
      <c r="AI23" s="44">
        <v>26.38</v>
      </c>
      <c r="AJ23" s="44">
        <v>2461.36</v>
      </c>
      <c r="AK23" s="44">
        <v>4.17</v>
      </c>
      <c r="AL23" s="44">
        <v>242.87</v>
      </c>
      <c r="AM23" s="44">
        <v>76.4</v>
      </c>
      <c r="AN23" s="44">
        <v>5748.94</v>
      </c>
      <c r="AO23" s="55"/>
    </row>
    <row r="24" ht="12.95" customHeight="1" spans="1:41">
      <c r="A24" s="43" t="s">
        <v>224</v>
      </c>
      <c r="B24" s="47"/>
      <c r="C24" s="47"/>
      <c r="D24" s="46"/>
      <c r="E24" s="47"/>
      <c r="F24" s="46"/>
      <c r="G24" s="47"/>
      <c r="H24" s="46"/>
      <c r="I24" s="47"/>
      <c r="J24" s="55"/>
      <c r="K24" s="43" t="s">
        <v>224</v>
      </c>
      <c r="L24" s="47"/>
      <c r="M24" s="47"/>
      <c r="N24" s="47"/>
      <c r="O24" s="47"/>
      <c r="P24" s="46"/>
      <c r="Q24" s="47"/>
      <c r="R24" s="47"/>
      <c r="S24" s="47"/>
      <c r="T24" s="55"/>
      <c r="V24" s="43" t="s">
        <v>224</v>
      </c>
      <c r="W24" s="47"/>
      <c r="X24" s="47"/>
      <c r="Y24" s="46"/>
      <c r="Z24" s="47"/>
      <c r="AA24" s="46"/>
      <c r="AB24" s="47"/>
      <c r="AC24" s="47"/>
      <c r="AD24" s="47"/>
      <c r="AE24" s="55"/>
      <c r="AF24" s="43" t="s">
        <v>224</v>
      </c>
      <c r="AG24" s="47"/>
      <c r="AH24" s="47"/>
      <c r="AI24" s="47"/>
      <c r="AJ24" s="47"/>
      <c r="AK24" s="47"/>
      <c r="AL24" s="47"/>
      <c r="AM24" s="47"/>
      <c r="AN24" s="47"/>
      <c r="AO24" s="55"/>
    </row>
    <row r="25" ht="12" customHeight="1" spans="1:41">
      <c r="A25" s="43" t="s">
        <v>225</v>
      </c>
      <c r="B25" s="47"/>
      <c r="C25" s="47"/>
      <c r="D25" s="46"/>
      <c r="E25" s="47"/>
      <c r="F25" s="46"/>
      <c r="G25" s="47"/>
      <c r="H25" s="46"/>
      <c r="I25" s="47"/>
      <c r="J25" s="55"/>
      <c r="K25" s="43" t="s">
        <v>225</v>
      </c>
      <c r="L25" s="47"/>
      <c r="M25" s="47"/>
      <c r="N25" s="47"/>
      <c r="O25" s="47"/>
      <c r="P25" s="46"/>
      <c r="Q25" s="47"/>
      <c r="R25" s="47"/>
      <c r="S25" s="47"/>
      <c r="T25" s="55"/>
      <c r="V25" s="43" t="s">
        <v>225</v>
      </c>
      <c r="W25" s="47"/>
      <c r="X25" s="47"/>
      <c r="Y25" s="46"/>
      <c r="Z25" s="47"/>
      <c r="AA25" s="46"/>
      <c r="AB25" s="47"/>
      <c r="AC25" s="47"/>
      <c r="AD25" s="47"/>
      <c r="AE25" s="55"/>
      <c r="AF25" s="43" t="s">
        <v>225</v>
      </c>
      <c r="AG25" s="47"/>
      <c r="AH25" s="47"/>
      <c r="AI25" s="47"/>
      <c r="AJ25" s="47"/>
      <c r="AK25" s="47"/>
      <c r="AL25" s="47"/>
      <c r="AM25" s="47"/>
      <c r="AN25" s="47"/>
      <c r="AO25" s="55"/>
    </row>
    <row r="26" ht="12.95" customHeight="1" spans="1:41">
      <c r="A26" s="43" t="s">
        <v>226</v>
      </c>
      <c r="B26" s="47"/>
      <c r="C26" s="47"/>
      <c r="D26" s="46"/>
      <c r="E26" s="47"/>
      <c r="F26" s="46"/>
      <c r="G26" s="47"/>
      <c r="H26" s="46"/>
      <c r="I26" s="47"/>
      <c r="J26" s="55"/>
      <c r="K26" s="43" t="s">
        <v>226</v>
      </c>
      <c r="L26" s="47"/>
      <c r="M26" s="47"/>
      <c r="N26" s="47"/>
      <c r="O26" s="47"/>
      <c r="P26" s="46"/>
      <c r="Q26" s="47"/>
      <c r="R26" s="47"/>
      <c r="S26" s="47"/>
      <c r="T26" s="55"/>
      <c r="V26" s="43" t="s">
        <v>226</v>
      </c>
      <c r="W26" s="47"/>
      <c r="X26" s="47"/>
      <c r="Y26" s="46"/>
      <c r="Z26" s="47"/>
      <c r="AA26" s="46"/>
      <c r="AB26" s="47"/>
      <c r="AC26" s="47"/>
      <c r="AD26" s="47"/>
      <c r="AE26" s="55"/>
      <c r="AF26" s="43" t="s">
        <v>226</v>
      </c>
      <c r="AG26" s="47"/>
      <c r="AH26" s="47"/>
      <c r="AI26" s="47"/>
      <c r="AJ26" s="47"/>
      <c r="AK26" s="47"/>
      <c r="AL26" s="47"/>
      <c r="AM26" s="47"/>
      <c r="AN26" s="47"/>
      <c r="AO26" s="55"/>
    </row>
    <row r="27" ht="12" customHeight="1" spans="1:41">
      <c r="A27" s="43" t="s">
        <v>227</v>
      </c>
      <c r="B27" s="47"/>
      <c r="C27" s="47"/>
      <c r="D27" s="46"/>
      <c r="E27" s="47"/>
      <c r="F27" s="46"/>
      <c r="G27" s="47"/>
      <c r="H27" s="46"/>
      <c r="I27" s="47"/>
      <c r="J27" s="55"/>
      <c r="K27" s="43" t="s">
        <v>227</v>
      </c>
      <c r="L27" s="47"/>
      <c r="M27" s="47"/>
      <c r="N27" s="47"/>
      <c r="O27" s="47"/>
      <c r="P27" s="46"/>
      <c r="Q27" s="47"/>
      <c r="R27" s="47"/>
      <c r="S27" s="47"/>
      <c r="T27" s="55"/>
      <c r="V27" s="43" t="s">
        <v>227</v>
      </c>
      <c r="W27" s="44">
        <v>1.01</v>
      </c>
      <c r="X27" s="44">
        <v>62.74</v>
      </c>
      <c r="Y27" s="46"/>
      <c r="Z27" s="47"/>
      <c r="AA27" s="45">
        <v>1.13</v>
      </c>
      <c r="AB27" s="44">
        <v>70.26</v>
      </c>
      <c r="AC27" s="47"/>
      <c r="AD27" s="47"/>
      <c r="AE27" s="55"/>
      <c r="AF27" s="43" t="s">
        <v>227</v>
      </c>
      <c r="AG27" s="44">
        <v>3.46</v>
      </c>
      <c r="AH27" s="44">
        <v>210.65</v>
      </c>
      <c r="AI27" s="47"/>
      <c r="AJ27" s="47"/>
      <c r="AK27" s="44">
        <v>10.01</v>
      </c>
      <c r="AL27" s="44">
        <v>583.38</v>
      </c>
      <c r="AM27" s="47"/>
      <c r="AN27" s="47"/>
      <c r="AO27" s="55"/>
    </row>
    <row r="28" ht="12.95" customHeight="1" spans="1:41">
      <c r="A28" s="43" t="s">
        <v>228</v>
      </c>
      <c r="B28" s="47"/>
      <c r="C28" s="47"/>
      <c r="D28" s="46"/>
      <c r="E28" s="47"/>
      <c r="F28" s="46"/>
      <c r="G28" s="47"/>
      <c r="H28" s="46"/>
      <c r="I28" s="47"/>
      <c r="J28" s="55"/>
      <c r="K28" s="43" t="s">
        <v>228</v>
      </c>
      <c r="L28" s="47"/>
      <c r="M28" s="47"/>
      <c r="N28" s="47"/>
      <c r="O28" s="47"/>
      <c r="P28" s="46"/>
      <c r="Q28" s="47"/>
      <c r="R28" s="47"/>
      <c r="S28" s="47"/>
      <c r="T28" s="55"/>
      <c r="V28" s="43" t="s">
        <v>228</v>
      </c>
      <c r="W28" s="44">
        <v>0.01</v>
      </c>
      <c r="X28" s="47"/>
      <c r="Y28" s="46"/>
      <c r="Z28" s="47"/>
      <c r="AA28" s="45">
        <v>0.02</v>
      </c>
      <c r="AB28" s="47"/>
      <c r="AC28" s="47"/>
      <c r="AD28" s="47"/>
      <c r="AE28" s="55"/>
      <c r="AF28" s="43" t="s">
        <v>228</v>
      </c>
      <c r="AG28" s="44">
        <v>0.05</v>
      </c>
      <c r="AH28" s="47"/>
      <c r="AI28" s="47"/>
      <c r="AJ28" s="47"/>
      <c r="AK28" s="44">
        <v>0.14</v>
      </c>
      <c r="AL28" s="47"/>
      <c r="AM28" s="47"/>
      <c r="AN28" s="47"/>
      <c r="AO28" s="55"/>
    </row>
    <row r="29" ht="12" customHeight="1" spans="1:41">
      <c r="A29" s="43" t="s">
        <v>229</v>
      </c>
      <c r="B29" s="44">
        <v>1.58</v>
      </c>
      <c r="C29" s="44">
        <v>81.98</v>
      </c>
      <c r="D29" s="46"/>
      <c r="E29" s="47"/>
      <c r="F29" s="45">
        <v>1.77</v>
      </c>
      <c r="G29" s="44">
        <v>91.19</v>
      </c>
      <c r="H29" s="46"/>
      <c r="I29" s="47"/>
      <c r="J29" s="55"/>
      <c r="K29" s="43" t="s">
        <v>229</v>
      </c>
      <c r="L29" s="44">
        <v>5.39</v>
      </c>
      <c r="M29" s="44">
        <v>249.49</v>
      </c>
      <c r="N29" s="47"/>
      <c r="O29" s="47"/>
      <c r="P29" s="45">
        <v>15.62</v>
      </c>
      <c r="Q29" s="44">
        <v>617.3</v>
      </c>
      <c r="R29" s="47"/>
      <c r="S29" s="47"/>
      <c r="T29" s="55"/>
      <c r="V29" s="43" t="s">
        <v>229</v>
      </c>
      <c r="W29" s="44">
        <v>2.82</v>
      </c>
      <c r="X29" s="44">
        <v>145.82</v>
      </c>
      <c r="Y29" s="46"/>
      <c r="Z29" s="47"/>
      <c r="AA29" s="45">
        <v>3.16</v>
      </c>
      <c r="AB29" s="44">
        <v>162.13</v>
      </c>
      <c r="AC29" s="47"/>
      <c r="AD29" s="47"/>
      <c r="AE29" s="55"/>
      <c r="AF29" s="43" t="s">
        <v>229</v>
      </c>
      <c r="AG29" s="44">
        <v>9.64</v>
      </c>
      <c r="AH29" s="44">
        <v>441.82</v>
      </c>
      <c r="AI29" s="47"/>
      <c r="AJ29" s="47"/>
      <c r="AK29" s="44">
        <v>27.93</v>
      </c>
      <c r="AL29" s="44">
        <v>1089.96</v>
      </c>
      <c r="AM29" s="47"/>
      <c r="AN29" s="47"/>
      <c r="AO29" s="55"/>
    </row>
    <row r="30" ht="12.95" customHeight="1" spans="1:41">
      <c r="A30" s="43" t="s">
        <v>230</v>
      </c>
      <c r="B30" s="49">
        <v>2</v>
      </c>
      <c r="C30" s="44">
        <v>1040.64</v>
      </c>
      <c r="D30" s="46"/>
      <c r="E30" s="47"/>
      <c r="F30" s="45">
        <v>22.42</v>
      </c>
      <c r="G30" s="44">
        <v>1157.48</v>
      </c>
      <c r="H30" s="46"/>
      <c r="I30" s="47"/>
      <c r="J30" s="55"/>
      <c r="K30" s="43" t="s">
        <v>230</v>
      </c>
      <c r="L30" s="44">
        <v>68.47</v>
      </c>
      <c r="M30" s="44">
        <v>3166.88</v>
      </c>
      <c r="N30" s="47"/>
      <c r="O30" s="47"/>
      <c r="P30" s="45">
        <v>198.31</v>
      </c>
      <c r="Q30" s="44">
        <v>7835.59</v>
      </c>
      <c r="R30" s="47"/>
      <c r="S30" s="47"/>
      <c r="T30" s="55"/>
      <c r="V30" s="43" t="s">
        <v>230</v>
      </c>
      <c r="W30" s="44">
        <v>21.03</v>
      </c>
      <c r="X30" s="44">
        <v>1088.8</v>
      </c>
      <c r="Y30" s="46"/>
      <c r="Z30" s="47"/>
      <c r="AA30" s="45">
        <v>23.57</v>
      </c>
      <c r="AB30" s="44">
        <v>1210.58</v>
      </c>
      <c r="AC30" s="47"/>
      <c r="AD30" s="47"/>
      <c r="AE30" s="55"/>
      <c r="AF30" s="43" t="s">
        <v>230</v>
      </c>
      <c r="AG30" s="44">
        <v>72</v>
      </c>
      <c r="AH30" s="44">
        <v>3298.93</v>
      </c>
      <c r="AI30" s="47"/>
      <c r="AJ30" s="47"/>
      <c r="AK30" s="44">
        <v>208.52</v>
      </c>
      <c r="AL30" s="44">
        <v>8138.45</v>
      </c>
      <c r="AM30" s="47"/>
      <c r="AN30" s="47"/>
      <c r="AO30" s="55"/>
    </row>
    <row r="31" ht="12" customHeight="1" spans="1:41">
      <c r="A31" s="43" t="s">
        <v>231</v>
      </c>
      <c r="B31" s="44">
        <v>6.77</v>
      </c>
      <c r="C31" s="44">
        <v>352.19</v>
      </c>
      <c r="D31" s="46"/>
      <c r="E31" s="47"/>
      <c r="F31" s="45">
        <v>7.59</v>
      </c>
      <c r="G31" s="44">
        <v>391.74</v>
      </c>
      <c r="H31" s="46"/>
      <c r="I31" s="47"/>
      <c r="J31" s="55"/>
      <c r="K31" s="43" t="s">
        <v>231</v>
      </c>
      <c r="L31" s="44">
        <v>23.17</v>
      </c>
      <c r="M31" s="44">
        <v>1071.8</v>
      </c>
      <c r="N31" s="47"/>
      <c r="O31" s="47"/>
      <c r="P31" s="45">
        <v>67.12</v>
      </c>
      <c r="Q31" s="44">
        <v>2651.89</v>
      </c>
      <c r="R31" s="47"/>
      <c r="S31" s="47"/>
      <c r="T31" s="55"/>
      <c r="V31" s="43" t="s">
        <v>231</v>
      </c>
      <c r="W31" s="44">
        <v>5.31</v>
      </c>
      <c r="X31" s="44">
        <v>275.06</v>
      </c>
      <c r="Y31" s="46"/>
      <c r="Z31" s="47"/>
      <c r="AA31" s="45">
        <v>5.95</v>
      </c>
      <c r="AB31" s="44">
        <v>305.82</v>
      </c>
      <c r="AC31" s="47"/>
      <c r="AD31" s="47"/>
      <c r="AE31" s="55"/>
      <c r="AF31" s="43" t="s">
        <v>231</v>
      </c>
      <c r="AG31" s="44">
        <v>18.19</v>
      </c>
      <c r="AH31" s="44">
        <v>833.39</v>
      </c>
      <c r="AI31" s="47"/>
      <c r="AJ31" s="47"/>
      <c r="AK31" s="44">
        <v>52.68</v>
      </c>
      <c r="AL31" s="44">
        <v>2055.97</v>
      </c>
      <c r="AM31" s="47"/>
      <c r="AN31" s="47"/>
      <c r="AO31" s="55"/>
    </row>
    <row r="32" ht="12.95" customHeight="1" spans="1:41">
      <c r="A32" s="43" t="s">
        <v>232</v>
      </c>
      <c r="B32" s="47"/>
      <c r="C32" s="47"/>
      <c r="D32" s="46"/>
      <c r="E32" s="47"/>
      <c r="F32" s="46"/>
      <c r="G32" s="47"/>
      <c r="H32" s="46"/>
      <c r="I32" s="47"/>
      <c r="J32" s="55"/>
      <c r="K32" s="43" t="s">
        <v>232</v>
      </c>
      <c r="L32" s="47"/>
      <c r="M32" s="47"/>
      <c r="N32" s="47"/>
      <c r="O32" s="47"/>
      <c r="P32" s="46"/>
      <c r="Q32" s="47"/>
      <c r="R32" s="47"/>
      <c r="S32" s="47"/>
      <c r="T32" s="55"/>
      <c r="V32" s="43" t="s">
        <v>232</v>
      </c>
      <c r="W32" s="44">
        <v>1.9</v>
      </c>
      <c r="X32" s="44">
        <v>98.3</v>
      </c>
      <c r="Y32" s="46"/>
      <c r="Z32" s="47"/>
      <c r="AA32" s="45">
        <v>2.13</v>
      </c>
      <c r="AB32" s="44">
        <v>109.3</v>
      </c>
      <c r="AC32" s="47"/>
      <c r="AD32" s="47"/>
      <c r="AE32" s="55"/>
      <c r="AF32" s="43" t="s">
        <v>232</v>
      </c>
      <c r="AG32" s="44">
        <v>6.5</v>
      </c>
      <c r="AH32" s="44">
        <v>297.84</v>
      </c>
      <c r="AI32" s="47"/>
      <c r="AJ32" s="47"/>
      <c r="AK32" s="44">
        <v>18.83</v>
      </c>
      <c r="AL32" s="44">
        <v>734.76</v>
      </c>
      <c r="AM32" s="47"/>
      <c r="AN32" s="47"/>
      <c r="AO32" s="55"/>
    </row>
    <row r="33" ht="12" customHeight="1" spans="1:41">
      <c r="A33" s="43" t="s">
        <v>233</v>
      </c>
      <c r="B33" s="44">
        <v>38.99</v>
      </c>
      <c r="C33" s="48">
        <v>2029.3</v>
      </c>
      <c r="D33" s="46"/>
      <c r="E33" s="47"/>
      <c r="F33" s="45">
        <v>43.71</v>
      </c>
      <c r="G33" s="44">
        <v>2257.19</v>
      </c>
      <c r="H33" s="46"/>
      <c r="I33" s="47"/>
      <c r="J33" s="55"/>
      <c r="K33" s="43" t="s">
        <v>233</v>
      </c>
      <c r="L33" s="44">
        <v>133.53</v>
      </c>
      <c r="M33" s="44">
        <v>6175.69</v>
      </c>
      <c r="N33" s="47"/>
      <c r="O33" s="47"/>
      <c r="P33" s="45">
        <v>386.72</v>
      </c>
      <c r="Q33" s="59">
        <v>15280.1</v>
      </c>
      <c r="R33" s="47"/>
      <c r="S33" s="47"/>
      <c r="T33" s="55"/>
      <c r="V33" s="43" t="s">
        <v>233</v>
      </c>
      <c r="W33" s="44">
        <v>41.4</v>
      </c>
      <c r="X33" s="44">
        <v>2143.8</v>
      </c>
      <c r="Y33" s="46"/>
      <c r="Z33" s="47"/>
      <c r="AA33" s="45">
        <v>46.41</v>
      </c>
      <c r="AB33" s="44">
        <v>2383.6</v>
      </c>
      <c r="AC33" s="47"/>
      <c r="AD33" s="47"/>
      <c r="AE33" s="55"/>
      <c r="AF33" s="43" t="s">
        <v>233</v>
      </c>
      <c r="AG33" s="44">
        <v>141.76</v>
      </c>
      <c r="AH33" s="44">
        <v>6495.49</v>
      </c>
      <c r="AI33" s="47"/>
      <c r="AJ33" s="47"/>
      <c r="AK33" s="44">
        <v>410.57</v>
      </c>
      <c r="AL33" s="56">
        <v>16024.35</v>
      </c>
      <c r="AM33" s="47"/>
      <c r="AN33" s="47"/>
      <c r="AO33" s="55"/>
    </row>
    <row r="34" ht="14.85" customHeight="1" spans="1:41">
      <c r="A34" s="50" t="s">
        <v>234</v>
      </c>
      <c r="B34" s="51">
        <v>152.12</v>
      </c>
      <c r="C34" s="52">
        <v>8338.7</v>
      </c>
      <c r="D34" s="53">
        <v>83.49</v>
      </c>
      <c r="E34" s="52">
        <v>9806.2</v>
      </c>
      <c r="F34" s="53">
        <v>170.79</v>
      </c>
      <c r="G34" s="51">
        <v>9283.94</v>
      </c>
      <c r="H34" s="53">
        <v>93.6</v>
      </c>
      <c r="I34" s="57">
        <v>10759.2</v>
      </c>
      <c r="J34" s="55"/>
      <c r="K34" s="50" t="s">
        <v>234</v>
      </c>
      <c r="L34" s="52">
        <v>520.9</v>
      </c>
      <c r="M34" s="57">
        <v>25274.9</v>
      </c>
      <c r="N34" s="52">
        <v>285.9</v>
      </c>
      <c r="O34" s="57">
        <v>26475.2</v>
      </c>
      <c r="P34" s="58">
        <v>1510.4</v>
      </c>
      <c r="Q34" s="57">
        <v>62817.3</v>
      </c>
      <c r="R34" s="52">
        <v>828</v>
      </c>
      <c r="S34" s="57">
        <v>62092.6</v>
      </c>
      <c r="T34" s="55"/>
      <c r="V34" s="50" t="s">
        <v>234</v>
      </c>
      <c r="W34" s="51">
        <v>178.72</v>
      </c>
      <c r="X34" s="51">
        <v>9874.62</v>
      </c>
      <c r="Y34" s="53">
        <v>82.05</v>
      </c>
      <c r="Z34" s="51">
        <v>9804.38</v>
      </c>
      <c r="AA34" s="53">
        <v>200.35</v>
      </c>
      <c r="AB34" s="60">
        <v>10973.85</v>
      </c>
      <c r="AC34" s="51">
        <v>91.99</v>
      </c>
      <c r="AD34" s="60">
        <v>10608.93</v>
      </c>
      <c r="AE34" s="55"/>
      <c r="AF34" s="50" t="s">
        <v>234</v>
      </c>
      <c r="AG34" s="51">
        <v>613.11</v>
      </c>
      <c r="AH34" s="60">
        <v>29902.37</v>
      </c>
      <c r="AI34" s="51">
        <v>280.98</v>
      </c>
      <c r="AJ34" s="60">
        <v>26217.83</v>
      </c>
      <c r="AK34" s="51">
        <v>1775.67</v>
      </c>
      <c r="AL34" s="60">
        <v>74057.68</v>
      </c>
      <c r="AM34" s="51">
        <v>813.78</v>
      </c>
      <c r="AN34" s="60">
        <v>61236.39</v>
      </c>
      <c r="AO34" s="55"/>
    </row>
    <row r="35" ht="18" customHeight="1" spans="1:10">
      <c r="A35" s="34" t="s">
        <v>235</v>
      </c>
      <c r="B35" s="34"/>
      <c r="C35" s="34"/>
      <c r="D35" s="34"/>
      <c r="E35" s="34"/>
      <c r="F35" s="34"/>
      <c r="G35" s="34"/>
      <c r="H35" s="34"/>
      <c r="I35" s="34"/>
      <c r="J35" s="34"/>
    </row>
    <row r="36" spans="2:9">
      <c r="B36" s="54">
        <f>SUM(B3:B33)-B34</f>
        <v>-18</v>
      </c>
      <c r="C36" s="54">
        <f t="shared" ref="C36:I36" si="0">SUM(C3:C33)-C34</f>
        <v>-0.0100000000038563</v>
      </c>
      <c r="D36" s="54">
        <f t="shared" si="0"/>
        <v>0.00999999999999091</v>
      </c>
      <c r="E36" s="54">
        <f t="shared" si="0"/>
        <v>0.0999999999985448</v>
      </c>
      <c r="F36" s="54">
        <f t="shared" si="0"/>
        <v>0.0200000000000102</v>
      </c>
      <c r="G36" s="54">
        <f t="shared" si="0"/>
        <v>0</v>
      </c>
      <c r="H36" s="54">
        <f t="shared" si="0"/>
        <v>0.0200000000000102</v>
      </c>
      <c r="I36" s="54">
        <f t="shared" si="0"/>
        <v>0.0199999999986176</v>
      </c>
    </row>
  </sheetData>
  <mergeCells count="5">
    <mergeCell ref="A1:J1"/>
    <mergeCell ref="K1:T1"/>
    <mergeCell ref="V1:AE1"/>
    <mergeCell ref="AF1:AO1"/>
    <mergeCell ref="A35:J35"/>
  </mergeCells>
  <pageMargins left="0.7" right="0.7" top="0.75" bottom="0.75" header="0.3" footer="0.3"/>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R51"/>
  <sheetViews>
    <sheetView workbookViewId="0">
      <selection activeCell="D32" sqref="D32"/>
    </sheetView>
  </sheetViews>
  <sheetFormatPr defaultColWidth="9" defaultRowHeight="12.5"/>
  <cols>
    <col min="3" max="10" width="10.8545454545455" style="7" customWidth="1"/>
    <col min="12" max="12" width="19.1363636363636" customWidth="1"/>
    <col min="13" max="20" width="10.8545454545455" customWidth="1"/>
  </cols>
  <sheetData>
    <row r="2" ht="13" spans="2:10">
      <c r="B2" s="22" t="s">
        <v>236</v>
      </c>
      <c r="C2" s="22" t="s">
        <v>237</v>
      </c>
      <c r="D2" s="23"/>
      <c r="E2" s="22" t="s">
        <v>238</v>
      </c>
      <c r="F2" s="23"/>
      <c r="G2" s="23"/>
      <c r="H2" s="23" t="s">
        <v>239</v>
      </c>
      <c r="I2" s="23"/>
      <c r="J2" s="23"/>
    </row>
    <row r="3" s="21" customFormat="1" ht="26" spans="2:10">
      <c r="B3" s="24"/>
      <c r="C3" s="25" t="s">
        <v>240</v>
      </c>
      <c r="D3" s="25" t="s">
        <v>241</v>
      </c>
      <c r="E3" s="26" t="s">
        <v>242</v>
      </c>
      <c r="F3" s="25" t="s">
        <v>243</v>
      </c>
      <c r="G3" s="25" t="s">
        <v>244</v>
      </c>
      <c r="H3" s="26" t="s">
        <v>242</v>
      </c>
      <c r="I3" s="25" t="s">
        <v>243</v>
      </c>
      <c r="J3" s="25" t="s">
        <v>244</v>
      </c>
    </row>
    <row r="4" ht="13" spans="2:10">
      <c r="B4" s="27" t="s">
        <v>245</v>
      </c>
      <c r="C4" s="28">
        <v>199.26</v>
      </c>
      <c r="D4" s="28">
        <v>2274.6</v>
      </c>
      <c r="E4" s="23" t="s">
        <v>246</v>
      </c>
      <c r="F4" s="28">
        <v>1751.3</v>
      </c>
      <c r="G4" s="28">
        <v>37.12</v>
      </c>
      <c r="H4" s="23" t="s">
        <v>247</v>
      </c>
      <c r="I4" s="28">
        <v>1252.5</v>
      </c>
      <c r="J4" s="28">
        <v>25.27</v>
      </c>
    </row>
    <row r="5" ht="13" spans="2:10">
      <c r="B5" s="27" t="s">
        <v>142</v>
      </c>
      <c r="C5" s="28">
        <v>493.61</v>
      </c>
      <c r="D5" s="28">
        <v>5634.8</v>
      </c>
      <c r="E5" s="23" t="s">
        <v>248</v>
      </c>
      <c r="F5" s="28">
        <v>4020.4</v>
      </c>
      <c r="G5" s="28">
        <v>120.55</v>
      </c>
      <c r="H5" s="23" t="s">
        <v>249</v>
      </c>
      <c r="I5" s="28">
        <v>3973.8</v>
      </c>
      <c r="J5" s="28">
        <v>118.96</v>
      </c>
    </row>
    <row r="6" ht="13" spans="2:10">
      <c r="B6" s="27" t="s">
        <v>250</v>
      </c>
      <c r="C6" s="28">
        <v>509.14</v>
      </c>
      <c r="D6" s="28">
        <v>5812.2</v>
      </c>
      <c r="E6" s="23" t="s">
        <v>251</v>
      </c>
      <c r="F6" s="28">
        <v>2624.5</v>
      </c>
      <c r="G6" s="28">
        <v>73.45</v>
      </c>
      <c r="H6" s="23" t="s">
        <v>252</v>
      </c>
      <c r="I6" s="28">
        <v>2567.3</v>
      </c>
      <c r="J6" s="28">
        <v>71.91</v>
      </c>
    </row>
    <row r="7" ht="13" spans="2:10">
      <c r="B7" s="27" t="s">
        <v>131</v>
      </c>
      <c r="C7" s="28">
        <v>177.92</v>
      </c>
      <c r="D7" s="28">
        <v>2031</v>
      </c>
      <c r="E7" s="23" t="s">
        <v>253</v>
      </c>
      <c r="F7" s="28">
        <v>1767.3</v>
      </c>
      <c r="G7" s="28">
        <v>60.39</v>
      </c>
      <c r="H7" s="23" t="s">
        <v>254</v>
      </c>
      <c r="I7" s="28">
        <v>1728.9</v>
      </c>
      <c r="J7" s="28">
        <v>59.14</v>
      </c>
    </row>
    <row r="8" ht="13" spans="2:10">
      <c r="B8" s="27" t="s">
        <v>122</v>
      </c>
      <c r="C8" s="28">
        <v>301.3</v>
      </c>
      <c r="D8" s="28">
        <v>3439.6</v>
      </c>
      <c r="E8" s="23" t="s">
        <v>255</v>
      </c>
      <c r="F8" s="28">
        <v>5115.5</v>
      </c>
      <c r="G8" s="28">
        <v>117.93</v>
      </c>
      <c r="H8" s="23" t="s">
        <v>256</v>
      </c>
      <c r="I8" s="28">
        <v>5042.3</v>
      </c>
      <c r="J8" s="28">
        <v>115.47</v>
      </c>
    </row>
    <row r="9" ht="13" spans="2:10">
      <c r="B9" s="27" t="s">
        <v>113</v>
      </c>
      <c r="C9" s="28">
        <v>664.2</v>
      </c>
      <c r="D9" s="28">
        <v>7582.2</v>
      </c>
      <c r="E9" s="23" t="s">
        <v>257</v>
      </c>
      <c r="F9" s="28">
        <v>8161.9</v>
      </c>
      <c r="G9" s="28">
        <v>238.31</v>
      </c>
      <c r="H9" s="23" t="s">
        <v>258</v>
      </c>
      <c r="I9" s="28">
        <v>7226.9</v>
      </c>
      <c r="J9" s="28">
        <v>211.79</v>
      </c>
    </row>
    <row r="10" ht="13" spans="2:10">
      <c r="B10" s="27" t="s">
        <v>259</v>
      </c>
      <c r="C10" s="28">
        <v>152.2</v>
      </c>
      <c r="D10" s="28">
        <v>1738.1</v>
      </c>
      <c r="E10" s="23">
        <v>22</v>
      </c>
      <c r="F10" s="28">
        <v>57.9</v>
      </c>
      <c r="G10" s="28">
        <v>1.73</v>
      </c>
      <c r="H10" s="23">
        <v>14</v>
      </c>
      <c r="I10" s="28">
        <v>22.4</v>
      </c>
      <c r="J10" s="28">
        <v>0.67</v>
      </c>
    </row>
    <row r="11" ht="13" spans="2:10">
      <c r="B11" s="27" t="s">
        <v>151</v>
      </c>
      <c r="C11" s="28">
        <v>537.59</v>
      </c>
      <c r="D11" s="28">
        <v>6136.8</v>
      </c>
      <c r="E11" s="23" t="s">
        <v>260</v>
      </c>
      <c r="F11" s="28">
        <v>6643.8</v>
      </c>
      <c r="G11" s="28">
        <v>161.46</v>
      </c>
      <c r="H11" s="29" t="s">
        <v>261</v>
      </c>
      <c r="I11" s="28">
        <v>6613.2</v>
      </c>
      <c r="J11" s="28">
        <v>160.72</v>
      </c>
    </row>
    <row r="12" ht="13" spans="2:10">
      <c r="B12" s="27" t="s">
        <v>85</v>
      </c>
      <c r="C12" s="28">
        <v>273.5</v>
      </c>
      <c r="D12" s="28">
        <v>3122</v>
      </c>
      <c r="E12" s="23">
        <v>157</v>
      </c>
      <c r="F12" s="28">
        <v>1074</v>
      </c>
      <c r="G12" s="28">
        <v>30</v>
      </c>
      <c r="H12" s="23">
        <v>144</v>
      </c>
      <c r="I12" s="28">
        <v>996</v>
      </c>
      <c r="J12" s="28">
        <v>27.3</v>
      </c>
    </row>
    <row r="13" ht="13" spans="2:10">
      <c r="B13" s="27" t="s">
        <v>91</v>
      </c>
      <c r="C13" s="28">
        <v>941.01</v>
      </c>
      <c r="D13" s="28">
        <v>10742</v>
      </c>
      <c r="E13" s="23" t="s">
        <v>262</v>
      </c>
      <c r="F13" s="28">
        <v>9979.7</v>
      </c>
      <c r="G13" s="28">
        <v>353.02</v>
      </c>
      <c r="H13" s="23" t="s">
        <v>263</v>
      </c>
      <c r="I13" s="28">
        <v>9697.7</v>
      </c>
      <c r="J13" s="28">
        <v>344.97</v>
      </c>
    </row>
    <row r="14" ht="13" spans="2:10">
      <c r="B14" s="27" t="s">
        <v>128</v>
      </c>
      <c r="C14" s="28">
        <v>425.57</v>
      </c>
      <c r="D14" s="28">
        <v>4858.1</v>
      </c>
      <c r="E14" s="23">
        <v>533</v>
      </c>
      <c r="F14" s="28">
        <v>5162.9</v>
      </c>
      <c r="G14" s="28">
        <v>170.96</v>
      </c>
      <c r="H14" s="23">
        <v>448</v>
      </c>
      <c r="I14" s="28">
        <v>4161.9</v>
      </c>
      <c r="J14" s="28">
        <v>137.74</v>
      </c>
    </row>
    <row r="15" ht="13" spans="2:10">
      <c r="B15" s="27" t="s">
        <v>141</v>
      </c>
      <c r="C15" s="28">
        <v>102.48</v>
      </c>
      <c r="D15" s="28">
        <v>1170.1</v>
      </c>
      <c r="E15" s="23">
        <v>50</v>
      </c>
      <c r="F15" s="28">
        <v>64.2</v>
      </c>
      <c r="G15" s="28">
        <v>1.59</v>
      </c>
      <c r="H15" s="23">
        <v>37</v>
      </c>
      <c r="I15" s="28">
        <v>50.8</v>
      </c>
      <c r="J15" s="28">
        <v>1.32</v>
      </c>
    </row>
    <row r="16" ht="13" spans="2:10">
      <c r="B16" s="27" t="s">
        <v>109</v>
      </c>
      <c r="C16" s="28">
        <v>412.32</v>
      </c>
      <c r="D16" s="28">
        <v>4706.6</v>
      </c>
      <c r="E16" s="23" t="s">
        <v>264</v>
      </c>
      <c r="F16" s="28">
        <v>2880.6</v>
      </c>
      <c r="G16" s="28">
        <v>96.95</v>
      </c>
      <c r="H16" s="23" t="s">
        <v>265</v>
      </c>
      <c r="I16" s="28">
        <v>2726.4</v>
      </c>
      <c r="J16" s="28">
        <v>91.4</v>
      </c>
    </row>
    <row r="17" ht="13" spans="2:10">
      <c r="B17" s="27" t="s">
        <v>116</v>
      </c>
      <c r="C17" s="28">
        <v>1507.12</v>
      </c>
      <c r="D17" s="28">
        <v>17204.5</v>
      </c>
      <c r="E17" s="23" t="s">
        <v>266</v>
      </c>
      <c r="F17" s="28">
        <v>35540.5</v>
      </c>
      <c r="G17" s="28">
        <v>1386.31</v>
      </c>
      <c r="H17" s="23" t="s">
        <v>267</v>
      </c>
      <c r="I17" s="28">
        <v>35355.9</v>
      </c>
      <c r="J17" s="28">
        <v>1380.45</v>
      </c>
    </row>
    <row r="18" ht="13" spans="2:10">
      <c r="B18" s="27" t="s">
        <v>119</v>
      </c>
      <c r="C18" s="28">
        <v>1162.51</v>
      </c>
      <c r="D18" s="28">
        <v>13270.4</v>
      </c>
      <c r="E18" s="23" t="s">
        <v>268</v>
      </c>
      <c r="F18" s="28">
        <v>12020.9</v>
      </c>
      <c r="G18" s="28">
        <v>486.19</v>
      </c>
      <c r="H18" s="23" t="s">
        <v>269</v>
      </c>
      <c r="I18" s="28">
        <v>11349.8</v>
      </c>
      <c r="J18" s="28">
        <v>457.58</v>
      </c>
    </row>
    <row r="19" ht="13" spans="2:10">
      <c r="B19" s="27" t="s">
        <v>96</v>
      </c>
      <c r="C19" s="28">
        <v>531.6</v>
      </c>
      <c r="D19" s="28">
        <v>6068.5</v>
      </c>
      <c r="E19" s="23">
        <v>1051</v>
      </c>
      <c r="F19" s="28">
        <v>5401.4</v>
      </c>
      <c r="G19" s="28">
        <v>198.14</v>
      </c>
      <c r="H19" s="23">
        <v>970</v>
      </c>
      <c r="I19" s="28">
        <v>4878.8</v>
      </c>
      <c r="J19" s="28">
        <v>177.79</v>
      </c>
    </row>
    <row r="20" ht="13" spans="2:10">
      <c r="B20" s="27" t="s">
        <v>105</v>
      </c>
      <c r="C20" s="28">
        <v>73.78</v>
      </c>
      <c r="D20" s="28">
        <v>842.2</v>
      </c>
      <c r="E20" s="23">
        <v>85</v>
      </c>
      <c r="F20" s="28">
        <v>760.5</v>
      </c>
      <c r="G20" s="28">
        <v>21.03</v>
      </c>
      <c r="H20" s="23">
        <v>82</v>
      </c>
      <c r="I20" s="28">
        <v>710.5</v>
      </c>
      <c r="J20" s="28">
        <v>19.94</v>
      </c>
    </row>
    <row r="21" ht="13" spans="2:10">
      <c r="B21" s="27" t="s">
        <v>99</v>
      </c>
      <c r="C21" s="28">
        <v>1545.37</v>
      </c>
      <c r="D21" s="28">
        <v>17641.2</v>
      </c>
      <c r="E21" s="23" t="s">
        <v>270</v>
      </c>
      <c r="F21" s="28">
        <v>18913.8</v>
      </c>
      <c r="G21" s="28">
        <v>808.84</v>
      </c>
      <c r="H21" s="23" t="s">
        <v>271</v>
      </c>
      <c r="I21" s="28">
        <v>18575</v>
      </c>
      <c r="J21" s="28">
        <v>794.98</v>
      </c>
    </row>
    <row r="22" ht="13" spans="2:10">
      <c r="B22" s="27" t="s">
        <v>145</v>
      </c>
      <c r="C22" s="28">
        <v>12571.89</v>
      </c>
      <c r="D22" s="28">
        <v>143514.7</v>
      </c>
      <c r="E22" s="23" t="s">
        <v>272</v>
      </c>
      <c r="F22" s="28">
        <v>120040</v>
      </c>
      <c r="G22" s="28">
        <v>6121.59</v>
      </c>
      <c r="H22" s="23" t="s">
        <v>273</v>
      </c>
      <c r="I22" s="28">
        <v>103270.7</v>
      </c>
      <c r="J22" s="28">
        <v>5232.89</v>
      </c>
    </row>
    <row r="23" ht="13" spans="2:10">
      <c r="B23" s="27" t="s">
        <v>152</v>
      </c>
      <c r="C23" s="28">
        <v>2011.67</v>
      </c>
      <c r="D23" s="28">
        <v>22964.3</v>
      </c>
      <c r="E23" s="23">
        <v>421</v>
      </c>
      <c r="F23" s="28">
        <v>9808.4</v>
      </c>
      <c r="G23" s="28">
        <v>445.78</v>
      </c>
      <c r="H23" s="23">
        <v>323</v>
      </c>
      <c r="I23" s="28">
        <v>8195.9</v>
      </c>
      <c r="J23" s="28">
        <v>378.04</v>
      </c>
    </row>
    <row r="24" ht="13" spans="2:10">
      <c r="B24" s="27" t="s">
        <v>102</v>
      </c>
      <c r="C24" s="28">
        <v>1584.37</v>
      </c>
      <c r="D24" s="28">
        <v>18086.4</v>
      </c>
      <c r="E24" s="23" t="s">
        <v>274</v>
      </c>
      <c r="F24" s="28">
        <v>19487.9</v>
      </c>
      <c r="G24" s="28">
        <v>777.99</v>
      </c>
      <c r="H24" s="23" t="s">
        <v>275</v>
      </c>
      <c r="I24" s="28">
        <v>18980.7</v>
      </c>
      <c r="J24" s="28">
        <v>752.42</v>
      </c>
    </row>
    <row r="25" ht="13" spans="2:10">
      <c r="B25" s="27" t="s">
        <v>150</v>
      </c>
      <c r="C25" s="28">
        <v>9144.21</v>
      </c>
      <c r="D25" s="28">
        <v>104386</v>
      </c>
      <c r="E25" s="23" t="s">
        <v>276</v>
      </c>
      <c r="F25" s="28">
        <v>101939.1</v>
      </c>
      <c r="G25" s="28">
        <v>4918.81</v>
      </c>
      <c r="H25" s="23" t="s">
        <v>277</v>
      </c>
      <c r="I25" s="28">
        <v>97950.4</v>
      </c>
      <c r="J25" s="28">
        <v>4712.83</v>
      </c>
    </row>
    <row r="26" ht="13" spans="2:10">
      <c r="B26" s="27" t="s">
        <v>143</v>
      </c>
      <c r="C26" s="28">
        <v>19638.98</v>
      </c>
      <c r="D26" s="28">
        <v>201358.2</v>
      </c>
      <c r="E26" s="23" t="s">
        <v>278</v>
      </c>
      <c r="F26" s="28">
        <v>110004.4</v>
      </c>
      <c r="G26" s="28">
        <v>5759.69</v>
      </c>
      <c r="H26" s="23">
        <v>191</v>
      </c>
      <c r="I26" s="28">
        <v>8350.4</v>
      </c>
      <c r="J26" s="28">
        <v>376.25</v>
      </c>
    </row>
    <row r="27" ht="13" spans="2:10">
      <c r="B27" s="27" t="s">
        <v>142</v>
      </c>
      <c r="C27" s="28">
        <v>1118.56</v>
      </c>
      <c r="D27" s="28">
        <v>12768.9</v>
      </c>
      <c r="E27" s="23" t="s">
        <v>279</v>
      </c>
      <c r="F27" s="28">
        <v>6623.8</v>
      </c>
      <c r="G27" s="28">
        <v>222.16</v>
      </c>
      <c r="H27" s="23" t="s">
        <v>280</v>
      </c>
      <c r="I27" s="28">
        <v>6501.6</v>
      </c>
      <c r="J27" s="28">
        <v>217.22</v>
      </c>
    </row>
    <row r="28" ht="13" spans="2:10">
      <c r="B28" s="27" t="s">
        <v>92</v>
      </c>
      <c r="C28" s="28">
        <v>1304.16</v>
      </c>
      <c r="D28" s="28">
        <v>14887.3</v>
      </c>
      <c r="E28" s="23" t="s">
        <v>281</v>
      </c>
      <c r="F28" s="28">
        <v>10625.4</v>
      </c>
      <c r="G28" s="28">
        <v>444.34</v>
      </c>
      <c r="H28" s="23" t="s">
        <v>282</v>
      </c>
      <c r="I28" s="28">
        <v>9009</v>
      </c>
      <c r="J28" s="28">
        <v>370.43</v>
      </c>
    </row>
    <row r="29" ht="13" spans="2:10">
      <c r="B29" s="27" t="s">
        <v>140</v>
      </c>
      <c r="C29" s="28">
        <v>1916.14</v>
      </c>
      <c r="D29" s="28">
        <v>21873.8</v>
      </c>
      <c r="E29" s="23" t="s">
        <v>283</v>
      </c>
      <c r="F29" s="28">
        <v>23140.4</v>
      </c>
      <c r="G29" s="28">
        <v>913.44</v>
      </c>
      <c r="H29" s="23" t="s">
        <v>284</v>
      </c>
      <c r="I29" s="28">
        <v>15479.1</v>
      </c>
      <c r="J29" s="28">
        <v>554.62</v>
      </c>
    </row>
    <row r="30" ht="13" spans="2:10">
      <c r="B30" s="27" t="s">
        <v>137</v>
      </c>
      <c r="C30" s="28">
        <v>184.19</v>
      </c>
      <c r="D30" s="28">
        <v>2102.6</v>
      </c>
      <c r="E30" s="23" t="s">
        <v>285</v>
      </c>
      <c r="F30" s="28">
        <v>1458.4</v>
      </c>
      <c r="G30" s="28">
        <v>58.94</v>
      </c>
      <c r="H30" s="23" t="s">
        <v>285</v>
      </c>
      <c r="I30" s="28">
        <v>1458.4</v>
      </c>
      <c r="J30" s="28">
        <v>58.94</v>
      </c>
    </row>
    <row r="31" ht="13" spans="2:10">
      <c r="B31" s="27" t="s">
        <v>149</v>
      </c>
      <c r="C31" s="28">
        <v>3344.46</v>
      </c>
      <c r="D31" s="28">
        <v>38178.7</v>
      </c>
      <c r="E31" s="23">
        <v>518</v>
      </c>
      <c r="F31" s="28">
        <v>16564.9</v>
      </c>
      <c r="G31" s="28">
        <v>712.59</v>
      </c>
      <c r="H31" s="23">
        <v>495</v>
      </c>
      <c r="I31" s="28">
        <v>15670.5</v>
      </c>
      <c r="J31" s="28">
        <v>682.81</v>
      </c>
    </row>
    <row r="32" ht="13" spans="2:10">
      <c r="B32" s="27" t="s">
        <v>286</v>
      </c>
      <c r="C32" s="28">
        <v>60829</v>
      </c>
      <c r="D32" s="28">
        <v>694400</v>
      </c>
      <c r="E32" s="23" t="s">
        <v>287</v>
      </c>
      <c r="F32" s="28">
        <v>541640</v>
      </c>
      <c r="G32" s="28">
        <v>24740</v>
      </c>
      <c r="H32" s="23" t="s">
        <v>288</v>
      </c>
      <c r="I32" s="28">
        <v>401795</v>
      </c>
      <c r="J32" s="28">
        <v>17534</v>
      </c>
    </row>
    <row r="40" s="21" customFormat="1" ht="26" spans="3:18">
      <c r="C40" s="30"/>
      <c r="D40" s="30"/>
      <c r="E40" s="30"/>
      <c r="F40" s="30"/>
      <c r="G40" s="30"/>
      <c r="H40" s="30"/>
      <c r="I40" s="30"/>
      <c r="J40" s="30"/>
      <c r="L40" s="31" t="s">
        <v>289</v>
      </c>
      <c r="M40" s="31" t="s">
        <v>290</v>
      </c>
      <c r="N40" s="31" t="s">
        <v>291</v>
      </c>
      <c r="O40" s="31" t="s">
        <v>292</v>
      </c>
      <c r="P40" s="31" t="s">
        <v>293</v>
      </c>
      <c r="Q40" s="31" t="s">
        <v>291</v>
      </c>
      <c r="R40" s="31" t="s">
        <v>292</v>
      </c>
    </row>
    <row r="41" ht="13" spans="12:18">
      <c r="L41" s="31" t="s">
        <v>175</v>
      </c>
      <c r="M41" s="32">
        <v>67604.71</v>
      </c>
      <c r="N41" s="32">
        <v>59221.8</v>
      </c>
      <c r="O41" s="31">
        <v>100</v>
      </c>
      <c r="P41" s="32">
        <v>37853.24</v>
      </c>
      <c r="Q41" s="32">
        <v>19233.04</v>
      </c>
      <c r="R41" s="31">
        <v>100</v>
      </c>
    </row>
    <row r="42" ht="13" spans="12:18">
      <c r="L42" s="31" t="s">
        <v>294</v>
      </c>
      <c r="M42" s="32">
        <v>26801.77</v>
      </c>
      <c r="N42" s="32">
        <v>23478.4</v>
      </c>
      <c r="O42" s="31">
        <v>39.6</v>
      </c>
      <c r="P42" s="32">
        <v>19724.33</v>
      </c>
      <c r="Q42" s="32">
        <v>10274.98</v>
      </c>
      <c r="R42" s="31">
        <v>53.4</v>
      </c>
    </row>
    <row r="43" ht="13" spans="12:18">
      <c r="L43" s="31" t="s">
        <v>295</v>
      </c>
      <c r="M43" s="32">
        <v>4054.8</v>
      </c>
      <c r="N43" s="32">
        <v>3552</v>
      </c>
      <c r="O43" s="31">
        <v>6</v>
      </c>
      <c r="P43" s="32">
        <v>2800.39</v>
      </c>
      <c r="Q43" s="32">
        <v>1169.91</v>
      </c>
      <c r="R43" s="31">
        <v>6.1</v>
      </c>
    </row>
    <row r="44" ht="13" spans="12:18">
      <c r="L44" s="31" t="s">
        <v>296</v>
      </c>
      <c r="M44" s="32">
        <v>3348.37</v>
      </c>
      <c r="N44" s="32">
        <v>2933.2</v>
      </c>
      <c r="O44" s="31">
        <v>5</v>
      </c>
      <c r="P44" s="32">
        <v>2485.02</v>
      </c>
      <c r="Q44" s="32">
        <v>1124.78</v>
      </c>
      <c r="R44" s="31">
        <v>5.8</v>
      </c>
    </row>
    <row r="45" ht="13" spans="12:18">
      <c r="L45" s="31" t="s">
        <v>297</v>
      </c>
      <c r="M45" s="32">
        <v>294.4</v>
      </c>
      <c r="N45" s="32">
        <v>257.9</v>
      </c>
      <c r="O45" s="31">
        <v>0.4</v>
      </c>
      <c r="P45" s="32">
        <v>213.48</v>
      </c>
      <c r="Q45" s="32">
        <v>51.68</v>
      </c>
      <c r="R45" s="31">
        <v>0.3</v>
      </c>
    </row>
    <row r="46" ht="13" spans="12:18">
      <c r="L46" s="31" t="s">
        <v>298</v>
      </c>
      <c r="M46" s="32">
        <v>144.96</v>
      </c>
      <c r="N46" s="32">
        <v>127</v>
      </c>
      <c r="O46" s="31">
        <v>0.2</v>
      </c>
      <c r="P46" s="32">
        <v>66.01</v>
      </c>
      <c r="Q46" s="32">
        <v>18.94</v>
      </c>
      <c r="R46" s="31">
        <v>0.1</v>
      </c>
    </row>
    <row r="47" ht="13" spans="12:18">
      <c r="L47" s="31" t="s">
        <v>299</v>
      </c>
      <c r="M47" s="32">
        <v>1530.6</v>
      </c>
      <c r="N47" s="32">
        <v>1340.8</v>
      </c>
      <c r="O47" s="31">
        <v>2.3</v>
      </c>
      <c r="P47" s="32">
        <v>1370.75</v>
      </c>
      <c r="Q47" s="32">
        <v>439.42</v>
      </c>
      <c r="R47" s="31">
        <v>2.3</v>
      </c>
    </row>
    <row r="48" ht="13" spans="12:18">
      <c r="L48" s="31" t="s">
        <v>300</v>
      </c>
      <c r="M48" s="32">
        <v>2066.78</v>
      </c>
      <c r="N48" s="32">
        <v>1810.5</v>
      </c>
      <c r="O48" s="31">
        <v>3.1</v>
      </c>
      <c r="P48" s="32">
        <v>1389.68</v>
      </c>
      <c r="Q48" s="32">
        <v>547.41</v>
      </c>
      <c r="R48" s="31">
        <v>2.9</v>
      </c>
    </row>
    <row r="49" ht="13" spans="12:18">
      <c r="L49" s="31" t="s">
        <v>301</v>
      </c>
      <c r="M49" s="32">
        <v>9690.15</v>
      </c>
      <c r="N49" s="32">
        <v>8488.6</v>
      </c>
      <c r="O49" s="31">
        <v>14.3</v>
      </c>
      <c r="P49" s="32">
        <v>3768.41</v>
      </c>
      <c r="Q49" s="32">
        <v>2098.68</v>
      </c>
      <c r="R49" s="31">
        <v>10.9</v>
      </c>
    </row>
    <row r="50" ht="26" spans="12:18">
      <c r="L50" s="31" t="s">
        <v>302</v>
      </c>
      <c r="M50" s="32">
        <v>15974.33</v>
      </c>
      <c r="N50" s="32">
        <v>13993.5</v>
      </c>
      <c r="O50" s="31">
        <v>23.6</v>
      </c>
      <c r="P50" s="32">
        <v>5038.23</v>
      </c>
      <c r="Q50" s="32">
        <v>2968.58</v>
      </c>
      <c r="R50" s="31">
        <v>15.4</v>
      </c>
    </row>
    <row r="51" ht="13" spans="12:18">
      <c r="L51" s="31" t="s">
        <v>303</v>
      </c>
      <c r="M51" s="32">
        <v>3698.55</v>
      </c>
      <c r="N51" s="32">
        <v>3239.9</v>
      </c>
      <c r="O51" s="31">
        <v>5.5</v>
      </c>
      <c r="P51" s="32">
        <v>996.94</v>
      </c>
      <c r="Q51" s="32">
        <v>538.66</v>
      </c>
      <c r="R51" s="31">
        <v>2.8</v>
      </c>
    </row>
  </sheetData>
  <mergeCells count="4">
    <mergeCell ref="C2:D2"/>
    <mergeCell ref="E2:G2"/>
    <mergeCell ref="H2:J2"/>
    <mergeCell ref="B2:B3"/>
  </mergeCells>
  <conditionalFormatting sqref="C4:C31">
    <cfRule type="colorScale" priority="6">
      <colorScale>
        <cfvo type="min"/>
        <cfvo type="percentile" val="50"/>
        <cfvo type="max"/>
        <color rgb="FFF8696B"/>
        <color rgb="FFFFEB84"/>
        <color rgb="FF63BE7B"/>
      </colorScale>
    </cfRule>
  </conditionalFormatting>
  <conditionalFormatting sqref="D4:D31">
    <cfRule type="colorScale" priority="5">
      <colorScale>
        <cfvo type="min"/>
        <cfvo type="percentile" val="50"/>
        <cfvo type="max"/>
        <color rgb="FFF8696B"/>
        <color rgb="FFFFEB84"/>
        <color rgb="FF63BE7B"/>
      </colorScale>
    </cfRule>
  </conditionalFormatting>
  <conditionalFormatting sqref="F4:F31">
    <cfRule type="colorScale" priority="4">
      <colorScale>
        <cfvo type="min"/>
        <cfvo type="percentile" val="50"/>
        <cfvo type="max"/>
        <color rgb="FFF8696B"/>
        <color rgb="FFFFEB84"/>
        <color rgb="FF63BE7B"/>
      </colorScale>
    </cfRule>
  </conditionalFormatting>
  <conditionalFormatting sqref="G4:G31">
    <cfRule type="colorScale" priority="3">
      <colorScale>
        <cfvo type="min"/>
        <cfvo type="percentile" val="50"/>
        <cfvo type="max"/>
        <color rgb="FFF8696B"/>
        <color rgb="FFFFEB84"/>
        <color rgb="FF63BE7B"/>
      </colorScale>
    </cfRule>
  </conditionalFormatting>
  <conditionalFormatting sqref="I4:I31">
    <cfRule type="colorScale" priority="2">
      <colorScale>
        <cfvo type="min"/>
        <cfvo type="percentile" val="50"/>
        <cfvo type="max"/>
        <color rgb="FFF8696B"/>
        <color rgb="FFFFEB84"/>
        <color rgb="FF63BE7B"/>
      </colorScale>
    </cfRule>
  </conditionalFormatting>
  <conditionalFormatting sqref="J4:J31">
    <cfRule type="colorScale" priority="1">
      <colorScale>
        <cfvo type="min"/>
        <cfvo type="percentile" val="50"/>
        <cfvo type="max"/>
        <color rgb="FFF8696B"/>
        <color rgb="FFFFEB84"/>
        <color rgb="FF63BE7B"/>
      </colorScale>
    </cfRule>
  </conditionalFormatting>
  <pageMargins left="0.7" right="0.7" top="0.75" bottom="0.75" header="0.3" footer="0.3"/>
  <headerFooter/>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F32"/>
  <sheetViews>
    <sheetView workbookViewId="0">
      <selection activeCell="E4" sqref="E4"/>
    </sheetView>
  </sheetViews>
  <sheetFormatPr defaultColWidth="9" defaultRowHeight="12.5" outlineLevelCol="5"/>
  <cols>
    <col min="2" max="2" width="15" customWidth="1"/>
    <col min="3" max="3" width="20.5727272727273" customWidth="1"/>
    <col min="4" max="7" width="14.2818181818182" customWidth="1"/>
  </cols>
  <sheetData>
    <row r="2" spans="2:3">
      <c r="B2" s="7" t="s">
        <v>304</v>
      </c>
      <c r="C2" s="7"/>
    </row>
    <row r="3" spans="2:6">
      <c r="B3" s="14" t="s">
        <v>305</v>
      </c>
      <c r="C3" s="15" t="s">
        <v>306</v>
      </c>
      <c r="D3" s="15" t="s">
        <v>307</v>
      </c>
      <c r="E3" s="15" t="s">
        <v>308</v>
      </c>
      <c r="F3" s="14" t="s">
        <v>309</v>
      </c>
    </row>
    <row r="4" spans="2:6">
      <c r="B4" s="14" t="s">
        <v>310</v>
      </c>
      <c r="C4" s="16"/>
      <c r="D4" s="16">
        <v>0</v>
      </c>
      <c r="E4" s="16">
        <f>E7-E6-E5</f>
        <v>210</v>
      </c>
      <c r="F4" s="17">
        <f>E4*5</f>
        <v>1050</v>
      </c>
    </row>
    <row r="5" spans="2:6">
      <c r="B5" s="14" t="s">
        <v>311</v>
      </c>
      <c r="C5" s="16"/>
      <c r="D5" s="16">
        <v>410</v>
      </c>
      <c r="E5" s="18">
        <f>E$7*D5/D$7*0.75</f>
        <v>600.697674418605</v>
      </c>
      <c r="F5" s="19">
        <f>E5*3</f>
        <v>1802.09302325581</v>
      </c>
    </row>
    <row r="6" spans="2:6">
      <c r="B6" s="14" t="s">
        <v>312</v>
      </c>
      <c r="C6" s="16"/>
      <c r="D6" s="16">
        <v>20</v>
      </c>
      <c r="E6" s="18">
        <f>E$7*D6/D$7*0.75</f>
        <v>29.3023255813953</v>
      </c>
      <c r="F6" s="19">
        <f>E6*3</f>
        <v>87.906976744186</v>
      </c>
    </row>
    <row r="7" spans="2:6">
      <c r="B7" s="14" t="s">
        <v>163</v>
      </c>
      <c r="C7" s="16"/>
      <c r="D7" s="16">
        <f>SUM(D4:D6)</f>
        <v>430</v>
      </c>
      <c r="E7" s="16">
        <v>840</v>
      </c>
      <c r="F7" s="17">
        <f>SUM(F4:F6)</f>
        <v>2940</v>
      </c>
    </row>
    <row r="24" ht="13" spans="4:4">
      <c r="D24" s="9"/>
    </row>
    <row r="25" ht="13" spans="3:5">
      <c r="C25" s="9"/>
      <c r="D25" s="20"/>
      <c r="E25" s="20"/>
    </row>
    <row r="26" ht="13" spans="3:5">
      <c r="C26" s="9"/>
      <c r="D26" s="20"/>
      <c r="E26" s="20"/>
    </row>
    <row r="27" ht="13" spans="3:5">
      <c r="C27" s="9"/>
      <c r="D27" s="20"/>
      <c r="E27" s="20"/>
    </row>
    <row r="30" spans="4:4">
      <c r="D30" s="21"/>
    </row>
    <row r="32" spans="4:4">
      <c r="D32" s="21"/>
    </row>
  </sheetData>
  <pageMargins left="0.7" right="0.7" top="0.75" bottom="0.75" header="0.3" footer="0.3"/>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Y46"/>
  <sheetViews>
    <sheetView topLeftCell="A10" workbookViewId="0">
      <selection activeCell="Y32" sqref="Y32"/>
    </sheetView>
  </sheetViews>
  <sheetFormatPr defaultColWidth="9" defaultRowHeight="12.5"/>
  <cols>
    <col min="17" max="20" width="9.28181818181818" customWidth="1"/>
    <col min="21" max="21" width="17.7090909090909" customWidth="1"/>
    <col min="22" max="22" width="5.70909090909091" customWidth="1"/>
    <col min="23" max="23" width="5.13636363636364" customWidth="1"/>
    <col min="24" max="24" width="12.8181818181818"/>
  </cols>
  <sheetData>
    <row r="1" spans="2:2">
      <c r="B1" s="7" t="s">
        <v>313</v>
      </c>
    </row>
    <row r="22" spans="2:2">
      <c r="B22" s="7" t="s">
        <v>314</v>
      </c>
    </row>
    <row r="23" spans="2:2">
      <c r="B23" s="7"/>
    </row>
    <row r="24" spans="2:2">
      <c r="B24" s="8" t="s">
        <v>36</v>
      </c>
    </row>
    <row r="25" ht="13" spans="2:24">
      <c r="B25" s="9" t="s">
        <v>315</v>
      </c>
      <c r="V25" s="10" t="s">
        <v>316</v>
      </c>
      <c r="W25" s="11"/>
      <c r="X25" s="7" t="s">
        <v>317</v>
      </c>
    </row>
    <row r="26" ht="13" spans="2:24">
      <c r="B26" s="9" t="s">
        <v>318</v>
      </c>
      <c r="U26" s="7" t="s">
        <v>319</v>
      </c>
      <c r="V26">
        <v>8450</v>
      </c>
      <c r="W26" s="7" t="s">
        <v>156</v>
      </c>
      <c r="X26">
        <v>12500</v>
      </c>
    </row>
    <row r="27" spans="21:23">
      <c r="U27" s="7" t="s">
        <v>320</v>
      </c>
      <c r="V27">
        <v>7120</v>
      </c>
      <c r="W27" s="7" t="s">
        <v>156</v>
      </c>
    </row>
    <row r="28" ht="13" spans="2:2">
      <c r="B28" s="9" t="s">
        <v>321</v>
      </c>
    </row>
    <row r="29" ht="26" spans="2:23">
      <c r="B29" s="9" t="s">
        <v>322</v>
      </c>
      <c r="U29" s="12" t="s">
        <v>323</v>
      </c>
      <c r="V29">
        <v>8459000</v>
      </c>
      <c r="W29" t="s">
        <v>154</v>
      </c>
    </row>
    <row r="30" ht="13" spans="2:23">
      <c r="B30" s="9" t="s">
        <v>324</v>
      </c>
      <c r="V30">
        <f>V29/1000</f>
        <v>8459</v>
      </c>
      <c r="W30" t="s">
        <v>156</v>
      </c>
    </row>
    <row r="31" ht="13" spans="2:2">
      <c r="B31" s="9" t="s">
        <v>325</v>
      </c>
    </row>
    <row r="32" ht="13" spans="2:2">
      <c r="B32" s="9" t="s">
        <v>326</v>
      </c>
    </row>
    <row r="33" ht="13" spans="2:2">
      <c r="B33" s="9"/>
    </row>
    <row r="34" spans="2:2">
      <c r="B34" s="7"/>
    </row>
    <row r="35" spans="2:2">
      <c r="B35" s="8"/>
    </row>
    <row r="36" spans="2:2">
      <c r="B36" s="8"/>
    </row>
    <row r="37" spans="2:2">
      <c r="B37" s="8"/>
    </row>
    <row r="38" spans="2:25">
      <c r="B38" s="7"/>
      <c r="U38" s="7" t="s">
        <v>121</v>
      </c>
      <c r="V38">
        <f>V30*Y38</f>
        <v>4.00689473684211</v>
      </c>
      <c r="X38">
        <f>90/(19/12500)*10^4/10^8</f>
        <v>5.92105263157895</v>
      </c>
      <c r="Y38" s="13">
        <f>X38/X26</f>
        <v>0.000473684210526316</v>
      </c>
    </row>
    <row r="46" spans="3:4">
      <c r="C46" t="s">
        <v>1</v>
      </c>
      <c r="D46" t="s">
        <v>327</v>
      </c>
    </row>
  </sheetData>
  <mergeCells count="1">
    <mergeCell ref="V25:W25"/>
  </mergeCells>
  <hyperlinks>
    <hyperlink ref="B24" r:id="rId2" display="地热发电亟待政策扶一把 (people.com.cn)"/>
  </hyperlinks>
  <pageMargins left="0.7" right="0.7" top="0.75" bottom="0.75" header="0.3" footer="0.3"/>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10</vt:i4>
      </vt:variant>
    </vt:vector>
  </HeadingPairs>
  <TitlesOfParts>
    <vt:vector size="10" baseType="lpstr">
      <vt:lpstr>About</vt:lpstr>
      <vt:lpstr>Solar</vt:lpstr>
      <vt:lpstr>Wind</vt:lpstr>
      <vt:lpstr>Wind Yu et al.</vt:lpstr>
      <vt:lpstr>Wind - Most Updated</vt:lpstr>
      <vt:lpstr>Table 1</vt:lpstr>
      <vt:lpstr>Hydro</vt:lpstr>
      <vt:lpstr>Biomass and MWS</vt:lpstr>
      <vt:lpstr>Geothermal</vt:lpstr>
      <vt:lpstr>MPCbS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Rui Wang</dc:creator>
  <cp:lastModifiedBy>仰望星空✨✨</cp:lastModifiedBy>
  <dcterms:created xsi:type="dcterms:W3CDTF">2023-08-18T07:19:00Z</dcterms:created>
  <dcterms:modified xsi:type="dcterms:W3CDTF">2025-02-10T08:44:44Z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C5E3E15B82E44673B956725BBDC8EA38_13</vt:lpwstr>
  </property>
  <property fmtid="{D5CDD505-2E9C-101B-9397-08002B2CF9AE}" pid="3" name="KSOProductBuildVer">
    <vt:lpwstr>2052-12.1.0.19770</vt:lpwstr>
  </property>
</Properties>
</file>