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267e054ca37a11/Provincial Work/fuels-sd/BCTR/"/>
    </mc:Choice>
  </mc:AlternateContent>
  <xr:revisionPtr revIDLastSave="26" documentId="13_ncr:1_{FD007CAF-BBDC-43BD-A3AF-82AB64BB3775}" xr6:coauthVersionLast="47" xr6:coauthVersionMax="47" xr10:uidLastSave="{DEDEB78D-2762-4C14-A693-FDF80FA89D0F}"/>
  <bookViews>
    <workbookView xWindow="3285" yWindow="3465" windowWidth="21600" windowHeight="11385" tabRatio="831" xr2:uid="{5DC9E8EA-E163-40D5-84DA-AA7DE4779331}"/>
  </bookViews>
  <sheets>
    <sheet name="About" sheetId="3" r:id="rId1"/>
    <sheet name="Carbon Market Price" sheetId="1" r:id="rId2"/>
    <sheet name="Expected Carbon Tax " sheetId="2" r:id="rId3"/>
    <sheet name="Exchange Rate" sheetId="5" r:id="rId4"/>
    <sheet name="BCTR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M3" i="7"/>
  <c r="I3" i="7"/>
  <c r="J3" i="7" s="1"/>
  <c r="K3" i="7" s="1"/>
  <c r="H3" i="7"/>
  <c r="F3" i="7"/>
  <c r="L3" i="7"/>
  <c r="D29" i="2"/>
  <c r="C29" i="2"/>
  <c r="G3" i="7" s="1"/>
  <c r="B26" i="5"/>
  <c r="B27" i="5" s="1"/>
  <c r="C26" i="5"/>
  <c r="C25" i="5"/>
  <c r="B25" i="5"/>
  <c r="D3" i="7"/>
  <c r="C3" i="7"/>
  <c r="B3" i="7"/>
  <c r="E5" i="1"/>
  <c r="E3" i="7" s="1"/>
  <c r="D5" i="1"/>
  <c r="C5" i="1"/>
  <c r="B29" i="2"/>
  <c r="B28" i="5" l="1"/>
  <c r="C27" i="5"/>
  <c r="F4" i="1"/>
  <c r="G4" i="1"/>
  <c r="H4" i="1"/>
  <c r="E3" i="1"/>
  <c r="E2" i="1"/>
  <c r="D4" i="1"/>
  <c r="C4" i="1"/>
  <c r="C28" i="5" l="1"/>
  <c r="B29" i="5"/>
  <c r="E4" i="1"/>
  <c r="C29" i="5" l="1"/>
  <c r="B30" i="5"/>
  <c r="C30" i="5" l="1"/>
  <c r="B31" i="5"/>
  <c r="C31" i="5" l="1"/>
  <c r="B32" i="5"/>
  <c r="C32" i="5" s="1"/>
</calcChain>
</file>

<file path=xl/sharedStrings.xml><?xml version="1.0" encoding="utf-8"?>
<sst xmlns="http://schemas.openxmlformats.org/spreadsheetml/2006/main" count="39" uniqueCount="39">
  <si>
    <t>成交额（亿元）</t>
    <phoneticPr fontId="3" type="noConversion"/>
  </si>
  <si>
    <t>成交量（万吨）</t>
    <phoneticPr fontId="3" type="noConversion"/>
  </si>
  <si>
    <t>http://www.cet.net.cn/uploads/soft/220223/1_1405539881.pdf</t>
  </si>
  <si>
    <t>2021年中国碳价调查</t>
    <phoneticPr fontId="3" type="noConversion"/>
  </si>
  <si>
    <t>2012美元相对当年人民币价格</t>
    <phoneticPr fontId="3" type="noConversion"/>
  </si>
  <si>
    <t>当年人民币相对2012美元</t>
    <phoneticPr fontId="3" type="noConversion"/>
  </si>
  <si>
    <t>人民币年份</t>
    <phoneticPr fontId="3" type="noConversion"/>
  </si>
  <si>
    <t>Expected Carbon Prince (2012 USD)</t>
    <phoneticPr fontId="3" type="noConversion"/>
  </si>
  <si>
    <t>成交均价 (tCO2e/RMB)</t>
    <phoneticPr fontId="3" type="noConversion"/>
  </si>
  <si>
    <t>成交均价 (tCO2e/2012USD)</t>
    <phoneticPr fontId="3" type="noConversion"/>
  </si>
  <si>
    <t>Unit: $/metric ton CO2e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</si>
  <si>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</si>
  <si>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</si>
  <si>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</si>
  <si>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</si>
  <si>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</si>
  <si>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</si>
  <si>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 (does not use fuel)</t>
  </si>
  <si>
    <t>geoengineering sector (uses industry sector rate)</t>
  </si>
  <si>
    <t>Expected Carbon Price</t>
    <phoneticPr fontId="3" type="noConversion"/>
  </si>
  <si>
    <t>Survey results for expected Carbon Price and Coverage</t>
    <phoneticPr fontId="3" type="noConversion"/>
  </si>
  <si>
    <t>全国碳排放权交易市场第一个履约周期报告</t>
    <phoneticPr fontId="3" type="noConversion"/>
  </si>
  <si>
    <t>2021 Carbon Market Report</t>
    <phoneticPr fontId="3" type="noConversion"/>
  </si>
  <si>
    <t>“十四五”八大高排放行业将全部纳入</t>
    <phoneticPr fontId="3" type="noConversion"/>
  </si>
  <si>
    <t>Policy for future coverage</t>
    <phoneticPr fontId="3" type="noConversion"/>
  </si>
  <si>
    <t>https://www.eco.gov.cn/news_info/51919.html</t>
  </si>
  <si>
    <t>We therefore expect industrial sector will only be covered by the end of China's 14FYP, as stated by the policy</t>
    <phoneticPr fontId="3" type="noConversion"/>
  </si>
  <si>
    <t>despite expectation from the survey that many sectors will be incorporated by 2022-2023.</t>
    <phoneticPr fontId="3" type="noConversion"/>
  </si>
  <si>
    <t>As of April 2023, the only sector that is partially covered by the carbon market is electricity,</t>
    <phoneticPr fontId="3" type="noConversion"/>
  </si>
  <si>
    <t>BCTR BAU Carbon Tax Rate</t>
  </si>
  <si>
    <t>Source:</t>
  </si>
  <si>
    <t>Notes</t>
  </si>
  <si>
    <t>ICF International</t>
    <phoneticPr fontId="3" type="noConversion"/>
  </si>
  <si>
    <t>2021 China Carbon Pricing Survey Report</t>
    <phoneticPr fontId="3" type="noConversion"/>
  </si>
  <si>
    <t>China Ministry of Ecology and Environment</t>
    <phoneticPr fontId="3" type="noConversion"/>
  </si>
  <si>
    <t>中国生态环境部</t>
    <phoneticPr fontId="3" type="noConversion"/>
  </si>
  <si>
    <t>https://www.mee.gov.cn/ywgz/ydqhbh/wsqtkz/202212/P020221230799532329594.pdf</t>
    <phoneticPr fontId="3" type="noConversion"/>
  </si>
  <si>
    <t>Report on the  first cimpliance cycle of thie national carbon emission trading market</t>
    <phoneticPr fontId="3" type="noConversion"/>
  </si>
  <si>
    <t>Online Sources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</si>
</sst>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00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6" fillId="0" borderId="0" xfId="2" applyFont="1"/>
    <xf numFmtId="0" fontId="7" fillId="0" borderId="0" xfId="2" applyFont="1"/>
    <xf numFmtId="0" fontId="1" fillId="0" borderId="0" xfId="2"/>
    <xf numFmtId="0" fontId="1" fillId="2" borderId="0" xfId="2" applyFill="1"/>
    <xf numFmtId="0" fontId="2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Alignment="1"/>
    <xf numFmtId="0" fontId="5" fillId="3" borderId="0" xfId="0" applyFont="1" applyFill="1">
      <alignment vertical="center"/>
    </xf>
    <xf numFmtId="0" fontId="5" fillId="0" borderId="0" xfId="0" applyFont="1" applyAlignment="1"/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</cellXfs>
  <cellStyles count="3">
    <cellStyle name="常规" xfId="0" builtinId="0"/>
    <cellStyle name="常规 2" xfId="2" xr:uid="{63BBCAFC-8B32-40D3-98F5-7E1A36055A5D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4</xdr:col>
      <xdr:colOff>542926</xdr:colOff>
      <xdr:row>24</xdr:row>
      <xdr:rowOff>41981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73345E3-0653-FB6E-B5AF-BA8E773D2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0"/>
          <a:ext cx="5400674" cy="4385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13</xdr:col>
      <xdr:colOff>619977</xdr:colOff>
      <xdr:row>24</xdr:row>
      <xdr:rowOff>19659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596D77E-0F89-918A-8042-13955039C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0"/>
          <a:ext cx="6106377" cy="43630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gramming\EPS\Existing%20Models\eps-china-igdp-main\eps-china-igdp-main\InputData\fuels\BCTR\BAU%20Carbon%20Tax%20Rate.xlsx" TargetMode="External"/><Relationship Id="rId1" Type="http://schemas.openxmlformats.org/officeDocument/2006/relationships/externalLinkPath" Target="file:///D:\Programming\EPS\Existing%20Models\eps-china-igdp-main\eps-china-igdp-main\InputData\fuels\BCTR\BAU%20Carbon%20Tax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Calculation"/>
      <sheetName val="BCTR"/>
    </sheetNames>
    <sheetDataSet>
      <sheetData sheetId="0"/>
      <sheetData sheetId="1">
        <row r="12">
          <cell r="C12">
            <v>6.1927286157750769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e.gov.cn/ywgz/ydqhbh/wsqtkz/202212/P020221230799532329594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A49E-CEBC-4B27-BA56-6F52D5116C70}">
  <dimension ref="A1:B26"/>
  <sheetViews>
    <sheetView tabSelected="1" topLeftCell="A10" workbookViewId="0">
      <selection activeCell="B21" sqref="B21"/>
    </sheetView>
  </sheetViews>
  <sheetFormatPr defaultRowHeight="14.25" x14ac:dyDescent="0.2"/>
  <cols>
    <col min="2" max="2" width="58.875" customWidth="1"/>
  </cols>
  <sheetData>
    <row r="1" spans="1:2" s="17" customFormat="1" x14ac:dyDescent="0.2">
      <c r="A1" s="16" t="s">
        <v>29</v>
      </c>
    </row>
    <row r="2" spans="1:2" s="17" customFormat="1" x14ac:dyDescent="0.2">
      <c r="A2" s="16"/>
    </row>
    <row r="3" spans="1:2" x14ac:dyDescent="0.2">
      <c r="A3" s="19" t="s">
        <v>30</v>
      </c>
      <c r="B3" s="18" t="s">
        <v>20</v>
      </c>
    </row>
    <row r="4" spans="1:2" x14ac:dyDescent="0.2">
      <c r="A4" s="19"/>
      <c r="B4" s="20" t="s">
        <v>32</v>
      </c>
    </row>
    <row r="5" spans="1:2" x14ac:dyDescent="0.2">
      <c r="A5" s="19"/>
      <c r="B5" s="21">
        <v>2022</v>
      </c>
    </row>
    <row r="6" spans="1:2" x14ac:dyDescent="0.2">
      <c r="A6" s="19"/>
      <c r="B6" s="21" t="s">
        <v>33</v>
      </c>
    </row>
    <row r="7" spans="1:2" x14ac:dyDescent="0.2">
      <c r="B7" s="4" t="s">
        <v>3</v>
      </c>
    </row>
    <row r="8" spans="1:2" x14ac:dyDescent="0.2">
      <c r="B8" t="s">
        <v>2</v>
      </c>
    </row>
    <row r="10" spans="1:2" x14ac:dyDescent="0.2">
      <c r="B10" s="18" t="s">
        <v>22</v>
      </c>
    </row>
    <row r="11" spans="1:2" x14ac:dyDescent="0.2">
      <c r="B11" s="20" t="s">
        <v>34</v>
      </c>
    </row>
    <row r="12" spans="1:2" x14ac:dyDescent="0.2">
      <c r="B12" s="20" t="s">
        <v>35</v>
      </c>
    </row>
    <row r="13" spans="1:2" x14ac:dyDescent="0.2">
      <c r="B13" s="21">
        <v>2022</v>
      </c>
    </row>
    <row r="14" spans="1:2" x14ac:dyDescent="0.2">
      <c r="B14" s="21" t="s">
        <v>37</v>
      </c>
    </row>
    <row r="15" spans="1:2" x14ac:dyDescent="0.2">
      <c r="B15" s="4" t="s">
        <v>21</v>
      </c>
    </row>
    <row r="16" spans="1:2" x14ac:dyDescent="0.2">
      <c r="B16" s="3" t="s">
        <v>36</v>
      </c>
    </row>
    <row r="18" spans="1:2" x14ac:dyDescent="0.2">
      <c r="B18" s="18" t="s">
        <v>24</v>
      </c>
    </row>
    <row r="19" spans="1:2" x14ac:dyDescent="0.2">
      <c r="B19" s="20" t="s">
        <v>38</v>
      </c>
    </row>
    <row r="20" spans="1:2" x14ac:dyDescent="0.2">
      <c r="B20" s="20">
        <v>2021</v>
      </c>
    </row>
    <row r="21" spans="1:2" x14ac:dyDescent="0.2">
      <c r="B21" s="4" t="s">
        <v>23</v>
      </c>
    </row>
    <row r="22" spans="1:2" x14ac:dyDescent="0.2">
      <c r="B22" s="3" t="s">
        <v>25</v>
      </c>
    </row>
    <row r="24" spans="1:2" x14ac:dyDescent="0.2">
      <c r="A24" s="16" t="s">
        <v>31</v>
      </c>
      <c r="B24" t="s">
        <v>28</v>
      </c>
    </row>
    <row r="25" spans="1:2" x14ac:dyDescent="0.2">
      <c r="B25" t="s">
        <v>27</v>
      </c>
    </row>
    <row r="26" spans="1:2" x14ac:dyDescent="0.2">
      <c r="B26" t="s">
        <v>26</v>
      </c>
    </row>
  </sheetData>
  <phoneticPr fontId="3" type="noConversion"/>
  <hyperlinks>
    <hyperlink ref="B16" r:id="rId1" xr:uid="{07DBE4CC-5933-40E9-A8F0-65A7B20C30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96CC-3AFD-48BA-8F24-D70390D731CE}">
  <dimension ref="B1:H5"/>
  <sheetViews>
    <sheetView topLeftCell="B1" workbookViewId="0">
      <selection activeCell="G24" sqref="G24"/>
    </sheetView>
  </sheetViews>
  <sheetFormatPr defaultRowHeight="14.25" x14ac:dyDescent="0.2"/>
  <cols>
    <col min="2" max="2" width="21.25" bestFit="1" customWidth="1"/>
  </cols>
  <sheetData>
    <row r="1" spans="2:8" x14ac:dyDescent="0.2">
      <c r="C1">
        <v>2021</v>
      </c>
      <c r="D1">
        <v>2022</v>
      </c>
      <c r="E1">
        <v>2023</v>
      </c>
      <c r="F1">
        <v>202301</v>
      </c>
      <c r="G1">
        <v>202302</v>
      </c>
      <c r="H1">
        <v>2023</v>
      </c>
    </row>
    <row r="2" spans="2:8" x14ac:dyDescent="0.2">
      <c r="B2" t="s">
        <v>1</v>
      </c>
      <c r="C2" s="1">
        <v>17900</v>
      </c>
      <c r="D2" s="1">
        <v>5088.95</v>
      </c>
      <c r="E2" s="1">
        <f>SUM(F2:H2)</f>
        <v>341.93090000000001</v>
      </c>
      <c r="F2" s="1">
        <v>25.74</v>
      </c>
      <c r="G2" s="1">
        <v>185.4306</v>
      </c>
      <c r="H2" s="1">
        <v>130.7603</v>
      </c>
    </row>
    <row r="3" spans="2:8" x14ac:dyDescent="0.2">
      <c r="B3" t="s">
        <v>0</v>
      </c>
      <c r="C3" s="2">
        <v>76.61</v>
      </c>
      <c r="D3" s="2">
        <v>28.14</v>
      </c>
      <c r="E3" s="1">
        <f>SUM(F3:H3)</f>
        <v>1.8689297407000001</v>
      </c>
      <c r="F3" s="2">
        <v>0.14342282270000001</v>
      </c>
      <c r="G3" s="2">
        <v>1.0359583080000001</v>
      </c>
      <c r="H3" s="2">
        <v>0.68954861000000001</v>
      </c>
    </row>
    <row r="4" spans="2:8" x14ac:dyDescent="0.2">
      <c r="B4" t="s">
        <v>8</v>
      </c>
      <c r="C4" s="2">
        <f>C3/C2*10^4</f>
        <v>42.798882681564251</v>
      </c>
      <c r="D4" s="2">
        <f>D3/D2*10^4</f>
        <v>55.296279193153794</v>
      </c>
      <c r="E4" s="2">
        <f t="shared" ref="E4:H4" si="0">E3/E2*10^4</f>
        <v>54.658111937236441</v>
      </c>
      <c r="F4" s="2">
        <f t="shared" si="0"/>
        <v>55.719822338772346</v>
      </c>
      <c r="G4" s="2">
        <f t="shared" si="0"/>
        <v>55.867710507327281</v>
      </c>
      <c r="H4" s="2">
        <f t="shared" si="0"/>
        <v>52.733789231135141</v>
      </c>
    </row>
    <row r="5" spans="2:8" x14ac:dyDescent="0.2">
      <c r="B5" t="s">
        <v>9</v>
      </c>
      <c r="C5" s="2">
        <f>C4*'Exchange Rate'!B23</f>
        <v>5.6440157008064951</v>
      </c>
      <c r="D5" s="2">
        <f>D4*'Exchange Rate'!B24</f>
        <v>7.0979017634339465</v>
      </c>
      <c r="E5" s="2">
        <f>E4*'Exchange Rate'!B25</f>
        <v>6.861634103437841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7CB2-525D-4C4C-9E0B-6CA25EB33359}">
  <dimension ref="A27:D29"/>
  <sheetViews>
    <sheetView workbookViewId="0">
      <selection activeCell="D30" sqref="D30"/>
    </sheetView>
  </sheetViews>
  <sheetFormatPr defaultRowHeight="14.25" x14ac:dyDescent="0.2"/>
  <cols>
    <col min="1" max="1" width="36.75" bestFit="1" customWidth="1"/>
  </cols>
  <sheetData>
    <row r="27" spans="1:4" x14ac:dyDescent="0.2">
      <c r="B27">
        <v>2022</v>
      </c>
      <c r="C27">
        <v>2025</v>
      </c>
      <c r="D27">
        <v>2030</v>
      </c>
    </row>
    <row r="28" spans="1:4" x14ac:dyDescent="0.2">
      <c r="A28" t="s">
        <v>19</v>
      </c>
      <c r="B28">
        <v>49</v>
      </c>
      <c r="C28">
        <v>87</v>
      </c>
      <c r="D28">
        <v>139</v>
      </c>
    </row>
    <row r="29" spans="1:4" x14ac:dyDescent="0.2">
      <c r="A29" t="s">
        <v>7</v>
      </c>
      <c r="B29">
        <f>B28*'Exchange Rate'!$B$23</f>
        <v>6.4617754486064172</v>
      </c>
      <c r="C29">
        <f>C28*'Exchange Rate'!$B$27</f>
        <v>10.446477953640583</v>
      </c>
      <c r="D29">
        <f>D28*'Exchange Rate'!$B$32</f>
        <v>14.933434920043121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79E2-DE89-4360-A8AA-18D283F2FD1E}">
  <dimension ref="A1:C32"/>
  <sheetViews>
    <sheetView workbookViewId="0">
      <selection activeCell="E31" sqref="E31"/>
    </sheetView>
  </sheetViews>
  <sheetFormatPr defaultRowHeight="14.25" x14ac:dyDescent="0.2"/>
  <cols>
    <col min="1" max="3" width="10.125" customWidth="1"/>
  </cols>
  <sheetData>
    <row r="1" spans="1:3" ht="42.75" x14ac:dyDescent="0.2">
      <c r="A1" s="9" t="s">
        <v>6</v>
      </c>
      <c r="B1" s="8" t="s">
        <v>5</v>
      </c>
      <c r="C1" s="8" t="s">
        <v>4</v>
      </c>
    </row>
    <row r="2" spans="1:3" x14ac:dyDescent="0.2">
      <c r="A2" s="6">
        <v>2000</v>
      </c>
      <c r="B2" s="5">
        <v>0.26402731839314614</v>
      </c>
      <c r="C2" s="5">
        <v>3.7874868634273828</v>
      </c>
    </row>
    <row r="3" spans="1:3" x14ac:dyDescent="0.2">
      <c r="A3" s="6">
        <v>2001</v>
      </c>
      <c r="B3" s="5">
        <v>0.25873096752649349</v>
      </c>
      <c r="C3" s="5">
        <v>3.865018592710987</v>
      </c>
    </row>
    <row r="4" spans="1:3" x14ac:dyDescent="0.2">
      <c r="A4" s="6">
        <v>2002</v>
      </c>
      <c r="B4" s="5">
        <v>0.25718247422042451</v>
      </c>
      <c r="C4" s="5">
        <v>3.8882898340223822</v>
      </c>
    </row>
    <row r="5" spans="1:3" x14ac:dyDescent="0.2">
      <c r="A5" s="6">
        <v>2003</v>
      </c>
      <c r="B5" s="5">
        <v>0.25065741621071408</v>
      </c>
      <c r="C5" s="5">
        <v>3.9895089286301202</v>
      </c>
    </row>
    <row r="6" spans="1:3" x14ac:dyDescent="0.2">
      <c r="A6" s="6">
        <v>2004</v>
      </c>
      <c r="B6" s="5">
        <v>0.23436441895908319</v>
      </c>
      <c r="C6" s="5">
        <v>4.266859297334662</v>
      </c>
    </row>
    <row r="7" spans="1:3" x14ac:dyDescent="0.2">
      <c r="A7" s="6">
        <v>2005</v>
      </c>
      <c r="B7" s="5">
        <v>0.22555916594478426</v>
      </c>
      <c r="C7" s="5">
        <v>4.4334265726305926</v>
      </c>
    </row>
    <row r="8" spans="1:3" x14ac:dyDescent="0.2">
      <c r="A8" s="6">
        <v>2006</v>
      </c>
      <c r="B8" s="5">
        <v>0.21703709711742236</v>
      </c>
      <c r="C8" s="5">
        <v>4.6075072569689581</v>
      </c>
    </row>
    <row r="9" spans="1:3" x14ac:dyDescent="0.2">
      <c r="A9" s="6">
        <v>2007</v>
      </c>
      <c r="B9" s="5">
        <v>0.20142712631579188</v>
      </c>
      <c r="C9" s="5">
        <v>4.9645746245330811</v>
      </c>
    </row>
    <row r="10" spans="1:3" x14ac:dyDescent="0.2">
      <c r="A10" s="6">
        <v>2008</v>
      </c>
      <c r="B10" s="5">
        <v>0.18686068900134839</v>
      </c>
      <c r="C10" s="5">
        <v>5.3515803957716539</v>
      </c>
    </row>
    <row r="11" spans="1:3" x14ac:dyDescent="0.2">
      <c r="A11" s="6">
        <v>2009</v>
      </c>
      <c r="B11" s="5">
        <v>0.18725304660343919</v>
      </c>
      <c r="C11" s="5">
        <v>5.3403670495026994</v>
      </c>
    </row>
    <row r="12" spans="1:3" x14ac:dyDescent="0.2">
      <c r="A12" s="6">
        <v>2010</v>
      </c>
      <c r="B12" s="5">
        <v>0.17519707002278173</v>
      </c>
      <c r="C12" s="5">
        <v>5.7078580130932846</v>
      </c>
    </row>
    <row r="13" spans="1:3" x14ac:dyDescent="0.2">
      <c r="A13" s="6">
        <v>2011</v>
      </c>
      <c r="B13" s="5">
        <v>0.16210590836123626</v>
      </c>
      <c r="C13" s="5">
        <v>6.1688066160525343</v>
      </c>
    </row>
    <row r="14" spans="1:3" x14ac:dyDescent="0.2">
      <c r="A14" s="6">
        <v>2012</v>
      </c>
      <c r="B14" s="5">
        <v>0.15841295765019273</v>
      </c>
      <c r="C14" s="5">
        <v>6.3126149201014137</v>
      </c>
    </row>
    <row r="15" spans="1:3" x14ac:dyDescent="0.2">
      <c r="A15" s="6">
        <v>2013</v>
      </c>
      <c r="B15" s="5">
        <v>0.15505846920337668</v>
      </c>
      <c r="C15" s="5">
        <v>6.4491801391924435</v>
      </c>
    </row>
    <row r="16" spans="1:3" x14ac:dyDescent="0.2">
      <c r="A16" s="6">
        <v>2014</v>
      </c>
      <c r="B16" s="5">
        <v>0.15347603355213138</v>
      </c>
      <c r="C16" s="5">
        <v>6.5156752937606308</v>
      </c>
    </row>
    <row r="17" spans="1:3" x14ac:dyDescent="0.2">
      <c r="A17" s="6">
        <v>2015</v>
      </c>
      <c r="B17" s="5">
        <v>0.15348055216320364</v>
      </c>
      <c r="C17" s="5">
        <v>6.5154834661830598</v>
      </c>
    </row>
    <row r="18" spans="1:3" x14ac:dyDescent="0.2">
      <c r="A18" s="6">
        <v>2016</v>
      </c>
      <c r="B18" s="5">
        <v>0.15135052654071177</v>
      </c>
      <c r="C18" s="5">
        <v>6.6071788639004838</v>
      </c>
    </row>
    <row r="19" spans="1:3" x14ac:dyDescent="0.2">
      <c r="A19" s="6">
        <v>2017</v>
      </c>
      <c r="B19" s="5">
        <v>0.14520448257929888</v>
      </c>
      <c r="C19" s="5">
        <v>6.8868397327464139</v>
      </c>
    </row>
    <row r="20" spans="1:3" x14ac:dyDescent="0.2">
      <c r="A20" s="6">
        <v>2018</v>
      </c>
      <c r="B20" s="5">
        <v>0.14029452814745572</v>
      </c>
      <c r="C20" s="5">
        <v>7.1278617434669727</v>
      </c>
    </row>
    <row r="21" spans="1:3" x14ac:dyDescent="0.2">
      <c r="A21" s="6">
        <v>2019</v>
      </c>
      <c r="B21" s="5">
        <v>0.13851126202725372</v>
      </c>
      <c r="C21" s="5">
        <v>7.2196295475471031</v>
      </c>
    </row>
    <row r="22" spans="1:3" x14ac:dyDescent="0.2">
      <c r="A22" s="6">
        <v>2020</v>
      </c>
      <c r="B22" s="5">
        <v>0.13765067798823424</v>
      </c>
      <c r="C22" s="5">
        <v>7.2647662518994309</v>
      </c>
    </row>
    <row r="23" spans="1:3" x14ac:dyDescent="0.2">
      <c r="A23" s="7">
        <v>2021</v>
      </c>
      <c r="B23" s="5">
        <v>0.13187296833890647</v>
      </c>
      <c r="C23" s="5">
        <v>7.5830552128776958</v>
      </c>
    </row>
    <row r="24" spans="1:3" x14ac:dyDescent="0.2">
      <c r="A24" s="6">
        <v>2022</v>
      </c>
      <c r="B24" s="5">
        <v>0.12836129061487983</v>
      </c>
      <c r="C24" s="5">
        <v>7.7905106376678841</v>
      </c>
    </row>
    <row r="25" spans="1:3" x14ac:dyDescent="0.2">
      <c r="A25" s="10">
        <v>2023</v>
      </c>
      <c r="B25" s="5">
        <f>B24*0.978</f>
        <v>0.12553734222135246</v>
      </c>
      <c r="C25" s="5">
        <f>1/B25</f>
        <v>7.9657572982289206</v>
      </c>
    </row>
    <row r="26" spans="1:3" x14ac:dyDescent="0.2">
      <c r="A26" s="15">
        <v>2024</v>
      </c>
      <c r="B26" s="5">
        <f t="shared" ref="B26:B32" si="0">B25*0.978</f>
        <v>0.12277552069248271</v>
      </c>
      <c r="C26" s="5">
        <f t="shared" ref="C26:C32" si="1">1/B26</f>
        <v>8.1449461127085083</v>
      </c>
    </row>
    <row r="27" spans="1:3" x14ac:dyDescent="0.2">
      <c r="A27" s="10">
        <v>2025</v>
      </c>
      <c r="B27" s="5">
        <f t="shared" si="0"/>
        <v>0.12007445923724809</v>
      </c>
      <c r="C27" s="5">
        <f t="shared" si="1"/>
        <v>8.3281657594156524</v>
      </c>
    </row>
    <row r="28" spans="1:3" x14ac:dyDescent="0.2">
      <c r="A28" s="10">
        <v>2026</v>
      </c>
      <c r="B28" s="5">
        <f t="shared" si="0"/>
        <v>0.11743282113402863</v>
      </c>
      <c r="C28" s="5">
        <f t="shared" si="1"/>
        <v>8.5155069114679467</v>
      </c>
    </row>
    <row r="29" spans="1:3" x14ac:dyDescent="0.2">
      <c r="A29" s="15">
        <v>2027</v>
      </c>
      <c r="B29" s="5">
        <f t="shared" si="0"/>
        <v>0.11484929906907999</v>
      </c>
      <c r="C29" s="5">
        <f t="shared" si="1"/>
        <v>8.7070622816645677</v>
      </c>
    </row>
    <row r="30" spans="1:3" x14ac:dyDescent="0.2">
      <c r="A30" s="10">
        <v>2028</v>
      </c>
      <c r="B30" s="5">
        <f t="shared" si="0"/>
        <v>0.11232261448956023</v>
      </c>
      <c r="C30" s="5">
        <f t="shared" si="1"/>
        <v>8.9029266683686803</v>
      </c>
    </row>
    <row r="31" spans="1:3" x14ac:dyDescent="0.2">
      <c r="A31" s="10">
        <v>2029</v>
      </c>
      <c r="B31" s="5">
        <f t="shared" si="0"/>
        <v>0.1098515169707899</v>
      </c>
      <c r="C31" s="5">
        <f t="shared" si="1"/>
        <v>9.1031970024219628</v>
      </c>
    </row>
    <row r="32" spans="1:3" x14ac:dyDescent="0.2">
      <c r="A32" s="15">
        <v>2030</v>
      </c>
      <c r="B32" s="5">
        <f t="shared" si="0"/>
        <v>0.10743478359743253</v>
      </c>
      <c r="C32" s="5">
        <f t="shared" si="1"/>
        <v>9.307972395114481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68A-6678-4751-9486-9E5F99FCB648}">
  <sheetPr>
    <tabColor theme="4" tint="-0.249977111117893"/>
  </sheetPr>
  <dimension ref="A1:AP9"/>
  <sheetViews>
    <sheetView workbookViewId="0">
      <selection activeCell="E6" sqref="E6:AP6"/>
    </sheetView>
  </sheetViews>
  <sheetFormatPr defaultColWidth="9" defaultRowHeight="14.25" x14ac:dyDescent="0.2"/>
  <cols>
    <col min="1" max="1" width="48" style="13" customWidth="1"/>
    <col min="2" max="16384" width="9" style="13"/>
  </cols>
  <sheetData>
    <row r="1" spans="1:42" x14ac:dyDescent="0.2">
      <c r="A1" s="11" t="s">
        <v>10</v>
      </c>
      <c r="B1" s="12">
        <v>2020</v>
      </c>
      <c r="C1" s="12">
        <v>2021</v>
      </c>
      <c r="D1" s="12">
        <v>2022</v>
      </c>
      <c r="E1" s="12">
        <v>2023</v>
      </c>
      <c r="F1" s="12">
        <v>2024</v>
      </c>
      <c r="G1" s="12">
        <v>2025</v>
      </c>
      <c r="H1" s="12">
        <v>2026</v>
      </c>
      <c r="I1" s="12">
        <v>2027</v>
      </c>
      <c r="J1" s="12">
        <v>2028</v>
      </c>
      <c r="K1" s="12">
        <v>2029</v>
      </c>
      <c r="L1" s="12">
        <v>2030</v>
      </c>
      <c r="M1" s="12">
        <v>2031</v>
      </c>
      <c r="N1" s="12">
        <v>2032</v>
      </c>
      <c r="O1" s="12">
        <v>2033</v>
      </c>
      <c r="P1" s="12">
        <v>2034</v>
      </c>
      <c r="Q1" s="12">
        <v>2035</v>
      </c>
      <c r="R1" s="12">
        <v>2036</v>
      </c>
      <c r="S1" s="12">
        <v>2037</v>
      </c>
      <c r="T1" s="12">
        <v>2038</v>
      </c>
      <c r="U1" s="12">
        <v>2039</v>
      </c>
      <c r="V1" s="12">
        <v>2040</v>
      </c>
      <c r="W1" s="12">
        <v>2041</v>
      </c>
      <c r="X1" s="12">
        <v>2042</v>
      </c>
      <c r="Y1" s="12">
        <v>2043</v>
      </c>
      <c r="Z1" s="12">
        <v>2044</v>
      </c>
      <c r="AA1" s="12">
        <v>2045</v>
      </c>
      <c r="AB1" s="12">
        <v>2046</v>
      </c>
      <c r="AC1" s="12">
        <v>2047</v>
      </c>
      <c r="AD1" s="12">
        <v>2048</v>
      </c>
      <c r="AE1" s="12">
        <v>2049</v>
      </c>
      <c r="AF1" s="12">
        <v>2050</v>
      </c>
      <c r="AG1" s="12">
        <v>2051</v>
      </c>
      <c r="AH1" s="12">
        <v>2052</v>
      </c>
      <c r="AI1" s="12">
        <v>2053</v>
      </c>
      <c r="AJ1" s="12">
        <v>2054</v>
      </c>
      <c r="AK1" s="12">
        <v>2055</v>
      </c>
      <c r="AL1" s="12">
        <v>2056</v>
      </c>
      <c r="AM1" s="12">
        <v>2057</v>
      </c>
      <c r="AN1" s="12">
        <v>2058</v>
      </c>
      <c r="AO1" s="12">
        <v>2059</v>
      </c>
      <c r="AP1" s="12">
        <v>2060</v>
      </c>
    </row>
    <row r="2" spans="1:42" x14ac:dyDescent="0.2">
      <c r="A2" s="13" t="s">
        <v>11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</row>
    <row r="3" spans="1:42" x14ac:dyDescent="0.2">
      <c r="A3" s="13" t="s">
        <v>12</v>
      </c>
      <c r="B3" s="13">
        <f>[1]Calculation!C12</f>
        <v>6.1927286157750769</v>
      </c>
      <c r="C3" s="13">
        <f>'Carbon Market Price'!C5</f>
        <v>5.6440157008064951</v>
      </c>
      <c r="D3" s="13">
        <f>'Carbon Market Price'!D5</f>
        <v>7.0979017634339465</v>
      </c>
      <c r="E3" s="13">
        <f>'Carbon Market Price'!E5</f>
        <v>6.861634103437841</v>
      </c>
      <c r="F3" s="13">
        <f>AVERAGE(E3,G3)</f>
        <v>8.6540560285392125</v>
      </c>
      <c r="G3" s="13">
        <f>'Expected Carbon Tax '!C29</f>
        <v>10.446477953640583</v>
      </c>
      <c r="H3" s="13">
        <f>($L3-$G3)/5+G3</f>
        <v>11.343869346921091</v>
      </c>
      <c r="I3" s="13">
        <f t="shared" ref="I3:K3" si="0">($L3-$G3)/5+H3</f>
        <v>12.241260740201598</v>
      </c>
      <c r="J3" s="13">
        <f t="shared" si="0"/>
        <v>13.138652133482106</v>
      </c>
      <c r="K3" s="13">
        <f t="shared" si="0"/>
        <v>14.036043526762613</v>
      </c>
      <c r="L3" s="13">
        <f>'Expected Carbon Tax '!D29</f>
        <v>14.933434920043121</v>
      </c>
      <c r="M3" s="13">
        <f>$L3</f>
        <v>14.933434920043121</v>
      </c>
      <c r="N3" s="13">
        <f t="shared" ref="N3:AP3" si="1">$L3</f>
        <v>14.933434920043121</v>
      </c>
      <c r="O3" s="13">
        <f t="shared" si="1"/>
        <v>14.933434920043121</v>
      </c>
      <c r="P3" s="13">
        <f t="shared" si="1"/>
        <v>14.933434920043121</v>
      </c>
      <c r="Q3" s="13">
        <f t="shared" si="1"/>
        <v>14.933434920043121</v>
      </c>
      <c r="R3" s="13">
        <f t="shared" si="1"/>
        <v>14.933434920043121</v>
      </c>
      <c r="S3" s="13">
        <f t="shared" si="1"/>
        <v>14.933434920043121</v>
      </c>
      <c r="T3" s="13">
        <f t="shared" si="1"/>
        <v>14.933434920043121</v>
      </c>
      <c r="U3" s="13">
        <f t="shared" si="1"/>
        <v>14.933434920043121</v>
      </c>
      <c r="V3" s="13">
        <f t="shared" si="1"/>
        <v>14.933434920043121</v>
      </c>
      <c r="W3" s="13">
        <f t="shared" si="1"/>
        <v>14.933434920043121</v>
      </c>
      <c r="X3" s="13">
        <f t="shared" si="1"/>
        <v>14.933434920043121</v>
      </c>
      <c r="Y3" s="13">
        <f t="shared" si="1"/>
        <v>14.933434920043121</v>
      </c>
      <c r="Z3" s="13">
        <f t="shared" si="1"/>
        <v>14.933434920043121</v>
      </c>
      <c r="AA3" s="13">
        <f t="shared" si="1"/>
        <v>14.933434920043121</v>
      </c>
      <c r="AB3" s="13">
        <f t="shared" si="1"/>
        <v>14.933434920043121</v>
      </c>
      <c r="AC3" s="13">
        <f t="shared" si="1"/>
        <v>14.933434920043121</v>
      </c>
      <c r="AD3" s="13">
        <f t="shared" si="1"/>
        <v>14.933434920043121</v>
      </c>
      <c r="AE3" s="13">
        <f t="shared" si="1"/>
        <v>14.933434920043121</v>
      </c>
      <c r="AF3" s="13">
        <f t="shared" si="1"/>
        <v>14.933434920043121</v>
      </c>
      <c r="AG3" s="13">
        <f t="shared" si="1"/>
        <v>14.933434920043121</v>
      </c>
      <c r="AH3" s="13">
        <f t="shared" si="1"/>
        <v>14.933434920043121</v>
      </c>
      <c r="AI3" s="13">
        <f t="shared" si="1"/>
        <v>14.933434920043121</v>
      </c>
      <c r="AJ3" s="13">
        <f t="shared" si="1"/>
        <v>14.933434920043121</v>
      </c>
      <c r="AK3" s="13">
        <f t="shared" si="1"/>
        <v>14.933434920043121</v>
      </c>
      <c r="AL3" s="13">
        <f t="shared" si="1"/>
        <v>14.933434920043121</v>
      </c>
      <c r="AM3" s="13">
        <f t="shared" si="1"/>
        <v>14.933434920043121</v>
      </c>
      <c r="AN3" s="13">
        <f t="shared" si="1"/>
        <v>14.933434920043121</v>
      </c>
      <c r="AO3" s="13">
        <f t="shared" si="1"/>
        <v>14.933434920043121</v>
      </c>
      <c r="AP3" s="13">
        <f t="shared" si="1"/>
        <v>14.933434920043121</v>
      </c>
    </row>
    <row r="4" spans="1:42" x14ac:dyDescent="0.2">
      <c r="A4" s="13" t="s">
        <v>13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</row>
    <row r="5" spans="1:42" x14ac:dyDescent="0.2">
      <c r="A5" s="13" t="s">
        <v>14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</row>
    <row r="6" spans="1:42" x14ac:dyDescent="0.2">
      <c r="A6" s="13" t="s">
        <v>15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</row>
    <row r="7" spans="1:42" x14ac:dyDescent="0.2">
      <c r="A7" s="13" t="s">
        <v>16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</row>
    <row r="8" spans="1:42" x14ac:dyDescent="0.2">
      <c r="A8" s="14" t="s">
        <v>17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</row>
    <row r="9" spans="1:42" x14ac:dyDescent="0.2">
      <c r="A9" s="14" t="s">
        <v>18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About</vt:lpstr>
      <vt:lpstr>Carbon Market Price</vt:lpstr>
      <vt:lpstr>Expected Carbon Tax </vt:lpstr>
      <vt:lpstr>Exchange Rate</vt:lpstr>
      <vt:lpstr>BCTR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Rui Wang</cp:lastModifiedBy>
  <dcterms:created xsi:type="dcterms:W3CDTF">2023-04-21T08:13:21Z</dcterms:created>
  <dcterms:modified xsi:type="dcterms:W3CDTF">2024-03-29T06:22:01Z</dcterms:modified>
</cp:coreProperties>
</file>