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400" firstSheet="7" activeTab="12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BS-BSfTFpEUP - Original" sheetId="21" r:id="rId14"/>
    <sheet name="BS-BSpUEO-PreRet - Original" sheetId="22" r:id="rId15"/>
    <sheet name="BS-BSpUEO-PreNonRet - Original" sheetId="23" r:id="rId16"/>
    <sheet name="BS-BSpUEO-NewBlt - Original" sheetId="24" r:id="rId17"/>
    <sheet name="BS-BSpUECB - Original" sheetId="25" r:id="rId18"/>
    <sheet name="JCT Table 1_Notes" sheetId="15" r:id="rId19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<sst xmlns="http://schemas.openxmlformats.org/spreadsheetml/2006/main" count="1192" uniqueCount="662">
  <si>
    <t>BS BAU Subsidy for Thermal Fuels per Energy Unit Produced</t>
  </si>
  <si>
    <t>BS BAU Subsidy per Unit Electricity Output</t>
  </si>
  <si>
    <t>BS BAU Subsidy per Unit Electricity Capacity Built</t>
  </si>
  <si>
    <t>Source:</t>
  </si>
  <si>
    <t>Tax Expenditures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</si>
  <si>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</si>
  <si>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</si>
  <si>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</si>
  <si>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</si>
  <si>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Investment Tax Credit</t>
  </si>
  <si>
    <t>Database of State Incentives for Renewables &amp; Efficiency (DSIRE)</t>
  </si>
  <si>
    <t>Business Energy Investment Tax Credit</t>
  </si>
  <si>
    <t>http://programs.dsireusa.org/system/program/detail/658</t>
  </si>
  <si>
    <t>Production Tax Credit</t>
  </si>
  <si>
    <t>Congressional Research Service</t>
  </si>
  <si>
    <t>The Renewable Electricity Production Tax Credit: In Brief</t>
  </si>
  <si>
    <t>https://fas.org/sgp/crs/misc/R43453.pdf</t>
  </si>
  <si>
    <t>Tax Credit for Qualifying Advanced Coal Projects</t>
  </si>
  <si>
    <t>Legal Information Institute, Cornell University Law School</t>
  </si>
  <si>
    <r>
      <rPr>
        <sz val="11"/>
        <color theme="1"/>
        <rFont val="宋体"/>
        <charset val="134"/>
        <scheme val="minor"/>
      </rPr>
      <t xml:space="preserve">26 U.S. Code </t>
    </r>
    <r>
      <rPr>
        <sz val="11"/>
        <color theme="1"/>
        <rFont val="Calibri"/>
        <charset val="134"/>
      </rPr>
      <t>§ 48A - Qualifying advanced coal project credit</t>
    </r>
  </si>
  <si>
    <t>https://www.law.cornell.edu/uscode/text/26/48A</t>
  </si>
  <si>
    <t>Capital Gains Treatment for Royalties of Coal; Inclusion of Coal in Expensing of Exploration and Development Costs for Hard Mineral Fuels; Deductions for Tertiary Injections</t>
  </si>
  <si>
    <t>U.S. Treasury</t>
  </si>
  <si>
    <t>Progress Report on Fossil Fuel Subsidies</t>
  </si>
  <si>
    <t>http://www.treasury.gov/open/Documents/USA%20FFSR%20progress%20report%20to%20G20%202014%20Final.pdf</t>
  </si>
  <si>
    <t>p.5</t>
  </si>
  <si>
    <t>Energy Production</t>
  </si>
  <si>
    <t>Energy Information Administration</t>
  </si>
  <si>
    <t>Annual Energy Outlook 2021</t>
  </si>
  <si>
    <t>https://www.eia.gov/outlooks/aeo/tables_side.php</t>
  </si>
  <si>
    <t>Table 1</t>
  </si>
  <si>
    <t>Table 8</t>
  </si>
  <si>
    <t>Table 11</t>
  </si>
  <si>
    <t>Table 16</t>
  </si>
  <si>
    <t>2020 Tax Credit Expansions</t>
  </si>
  <si>
    <t>Jeff St. John</t>
  </si>
  <si>
    <t>Congress Passes Spending Bill With Solar, Wind Tax Credit Extensions and Energy R&amp;D Package</t>
  </si>
  <si>
    <t>https://www.greentechmedia.com/articles/read/solar-and-wind-tax-credit-extensions-energy-rd-package-in-spending-bill-before-congress#:~:text=According%20to%20a%20summary%20shared,would%20have%20under%20existing%20law.</t>
  </si>
  <si>
    <t>Penalty for Monetizing Tax Credit Incentives; Commenced-Construction Methodology</t>
  </si>
  <si>
    <t>NREL</t>
  </si>
  <si>
    <t>Regional Energy Deployment System (ReEDS) Model Documentation: Version 2019</t>
  </si>
  <si>
    <t>https://www.nrel.gov/docs/fy20osti/74111.pdf</t>
  </si>
  <si>
    <t>Section 9.2.2; Section 9.2.1, second paragraph</t>
  </si>
  <si>
    <t>Notes</t>
  </si>
  <si>
    <t>Tax expenditure data is only available for years 2014-2018.</t>
  </si>
  <si>
    <t>We assume 2013 to be like 2014 in terms of rate (tax expenditure per unit energy).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</si>
  <si>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</si>
  <si>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</si>
  <si>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</si>
  <si>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</si>
  <si>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</si>
  <si>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</si>
  <si>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</si>
  <si>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We adjust 2014 dollars to 2012 dollars using the following conversion factor:</t>
  </si>
  <si>
    <t>See "cpi.xlsx" in the InputData folder for source information.</t>
  </si>
  <si>
    <t>We adjust 2019 dollars to 2012 dollars using the following conversion factor:</t>
  </si>
  <si>
    <t>dollars_2020_2012</t>
  </si>
  <si>
    <t>Commenced-Construction provision for PTC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</si>
  <si>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</si>
  <si>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</si>
  <si>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</si>
  <si>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</si>
  <si>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Extension through 2050</t>
  </si>
  <si>
    <t>Where using AEO data, we use values from 2040 for 2041-2050</t>
  </si>
  <si>
    <t>Elsewhere, we estimate 2031-2050 values via extrapolation from 2022-2030.</t>
  </si>
  <si>
    <t>(All subsidies hold relatively constant in 2022 and thereafter.  Solar PV and solar thermal are the</t>
  </si>
  <si>
    <t>ones that take the longest to reach steady levels.)</t>
  </si>
  <si>
    <t>PTC Lifetime Adjustment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</si>
  <si>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</si>
  <si>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</si>
  <si>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Average plant lifetime (see elec/BGCL)</t>
  </si>
  <si>
    <t>Model Energy Source</t>
  </si>
  <si>
    <t>Subsidy Name</t>
  </si>
  <si>
    <t>Source</t>
  </si>
  <si>
    <t>Fuel/Electricity</t>
  </si>
  <si>
    <t>Unit</t>
  </si>
  <si>
    <t>biomass</t>
  </si>
  <si>
    <t>Section 45: PTC</t>
  </si>
  <si>
    <t>http://programs.dsireusa.org/system/program/detail/734</t>
  </si>
  <si>
    <t>Electricity</t>
  </si>
  <si>
    <t>$/kWh (2014)</t>
  </si>
  <si>
    <t>&lt;expires in 2016</t>
  </si>
  <si>
    <t>coal</t>
  </si>
  <si>
    <t>IRC Section 48A Tax Credit for IGCC and ACBGT</t>
  </si>
  <si>
    <t>% of investments costs</t>
  </si>
  <si>
    <t>&lt;We assign this zero because no unit in our model can meet the heat rate requirements to be elgible and we assume no new IGCC units</t>
  </si>
  <si>
    <t>Amortization of air pollution control facilities</t>
  </si>
  <si>
    <t>Billion $</t>
  </si>
  <si>
    <t>n/a</t>
  </si>
  <si>
    <t>&lt;use same methodology as before</t>
  </si>
  <si>
    <t>hydro</t>
  </si>
  <si>
    <t>nuclear</t>
  </si>
  <si>
    <t>Special rules for nuclear decommissioning costs</t>
  </si>
  <si>
    <t>solar pv, solar thermal</t>
  </si>
  <si>
    <t>Section 48: ITC</t>
  </si>
  <si>
    <t>% of investment costs</t>
  </si>
  <si>
    <t>&lt;extended with ramp down and no phase out</t>
  </si>
  <si>
    <t>offshore wind</t>
  </si>
  <si>
    <t>&lt;assumed offshore wind will use the ITC starting in 2021 based on a lower calculated LCOE</t>
  </si>
  <si>
    <t>onshore wind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</si>
  <si>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</si>
  <si>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$/kWh (2019)</t>
  </si>
  <si>
    <t>&lt;extending with ramp down, expiring in 2021</t>
  </si>
  <si>
    <t>&lt;extended through 2020, but assumes offshore wind will use the ITC starting in 2021 based on a lower calculated LCOE</t>
  </si>
  <si>
    <t>geothermal</t>
  </si>
  <si>
    <t>&lt;no expiration; can be taken in lieu of PTC</t>
  </si>
  <si>
    <t>Capital gains treatment for royalties of coal</t>
  </si>
  <si>
    <t>Fuel</t>
  </si>
  <si>
    <t>$</t>
  </si>
  <si>
    <t>&lt;need to estimate based on this</t>
  </si>
  <si>
    <t>Expensing of exploration and development costs for hard mineral fuels</t>
  </si>
  <si>
    <t>http://www.treasury.gov/open/Documents/USA%20FFSR%20progress%20report%20to%20G20%202014%20Final.pdf; https://www.jct.gov/publications.html?func=download&amp;id=4663&amp;chk=4663&amp;no_html=1</t>
  </si>
  <si>
    <t>petroleum gasoline, petroleum diesel, jet fuel</t>
  </si>
  <si>
    <t>natural gas, petroleum gasoline, petroleum diesel, jet fuel</t>
  </si>
  <si>
    <t>Excess of percentage over cost depletion, fuels: Oil and gas</t>
  </si>
  <si>
    <t>Amortization of geological and geophysical expenditures associated with oil and gas exploration</t>
  </si>
  <si>
    <t>Exceptions for publicly traded partnership with qualified income derived from certain energy-related activities</t>
  </si>
  <si>
    <t>https://www.fas.org/sgp/crs/misc/R41769.pdf</t>
  </si>
  <si>
    <t>Deduction for tertiary injectants</t>
  </si>
  <si>
    <t>highogs.d120120a</t>
  </si>
  <si>
    <t>Report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</si>
  <si>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</si>
  <si>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</si>
  <si>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</si>
  <si>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</si>
  <si>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</si>
  <si>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</si>
  <si>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</si>
  <si>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SUP000</t>
  </si>
  <si>
    <t>1. Total Energy Supply, Disposition, and Price Summary</t>
  </si>
  <si>
    <t>Compound</t>
  </si>
  <si>
    <t>(quadrillion Btu, unless otherwise noted)</t>
  </si>
  <si>
    <t xml:space="preserve"> Growth </t>
  </si>
  <si>
    <t xml:space="preserve">2020-2050 </t>
  </si>
  <si>
    <t xml:space="preserve"> Supply, Disposition, and Prices</t>
  </si>
  <si>
    <t>(percent)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</si>
  <si>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</si>
  <si>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</si>
  <si>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</si>
  <si>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</si>
  <si>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</si>
  <si>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</si>
  <si>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</si>
  <si>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</si>
  <si>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</si>
  <si>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</si>
  <si>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</si>
  <si>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</si>
  <si>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</si>
  <si>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</si>
  <si>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</si>
  <si>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</si>
  <si>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</si>
  <si>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</si>
  <si>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</si>
  <si>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</si>
  <si>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</si>
  <si>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</si>
  <si>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</si>
  <si>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</si>
  <si>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</si>
  <si>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</si>
  <si>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</si>
  <si>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</si>
  <si>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</si>
  <si>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</si>
  <si>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</si>
  <si>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</si>
  <si>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</si>
  <si>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</si>
  <si>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</si>
  <si>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</si>
  <si>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</si>
  <si>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</si>
  <si>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</si>
  <si>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</si>
  <si>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</si>
  <si>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</si>
  <si>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</si>
  <si>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</si>
  <si>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</si>
  <si>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</si>
  <si>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</si>
  <si>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</si>
  <si>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</si>
  <si>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</si>
  <si>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</si>
  <si>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</si>
  <si>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</si>
  <si>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</si>
  <si>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</si>
  <si>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</si>
  <si>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(2020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</si>
  <si>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</si>
  <si>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</si>
  <si>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</si>
  <si>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</si>
  <si>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</si>
  <si>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</si>
  <si>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</si>
  <si>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</si>
  <si>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</si>
  <si>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</si>
  <si>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</si>
  <si>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</si>
  <si>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</si>
  <si>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</si>
  <si>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</si>
  <si>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</si>
  <si>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</si>
  <si>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</si>
  <si>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</si>
  <si>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</si>
  <si>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</si>
  <si>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</si>
  <si>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1/ Includes waste coal.</t>
  </si>
  <si>
    <t>2/ These values represent the energy obtained from uranium when it is used in light water reactors.  The total energy content of uranium</t>
  </si>
  <si>
    <t>is much larger, but alternative processes are required to take advantage of it.</t>
  </si>
  <si>
    <t>3/ Includes grid-connected electricity from wood and wood waste; biomass, such as corn, used for liquid fuels production; and non-electric</t>
  </si>
  <si>
    <t>energy demand from wood.  Refer to Table 17 for details.</t>
  </si>
  <si>
    <t>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</si>
  <si>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</si>
  <si>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</si>
  <si>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</si>
  <si>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</si>
  <si>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</si>
  <si>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</si>
  <si>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</si>
  <si>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</si>
  <si>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</si>
  <si>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</si>
  <si>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</si>
  <si>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</si>
  <si>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production of liquid fuels, but excludes the energy content of the liquid fuels.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</si>
  <si>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</si>
  <si>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</si>
  <si>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published in EIA data reports where it is weighted by reported sales.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</si>
  <si>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</si>
  <si>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</si>
  <si>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</si>
  <si>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</si>
  <si>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</si>
  <si>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</si>
  <si>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</si>
  <si>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ESD000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</si>
  <si>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</si>
  <si>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</si>
  <si>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</si>
  <si>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</si>
  <si>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</si>
  <si>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</si>
  <si>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>ESD000:ca_Coal</t>
  </si>
  <si>
    <t xml:space="preserve">    Coal</t>
  </si>
  <si>
    <t>ESD000:ca_Petroleum</t>
  </si>
  <si>
    <t xml:space="preserve">    Petroleum</t>
  </si>
  <si>
    <t>ESD000:ca_NaturalGas</t>
  </si>
  <si>
    <t xml:space="preserve">    Natural Gas 3/</t>
  </si>
  <si>
    <t>ESD000:ca_NuclearPower</t>
  </si>
  <si>
    <t xml:space="preserve">    Nuclear Power</t>
  </si>
  <si>
    <t>ESD000:ca_PumpedStorage</t>
  </si>
  <si>
    <t xml:space="preserve">    Pumped Storage/Other 4/</t>
  </si>
  <si>
    <t>ESD000:ca_RenewableSour</t>
  </si>
  <si>
    <t xml:space="preserve">    Renewable Sources 5/</t>
  </si>
  <si>
    <t>ESD000:ca_DistributedGe</t>
  </si>
  <si>
    <t xml:space="preserve">    Distributed Generation (Natural Gas)</t>
  </si>
  <si>
    <t>ESD000:ca_Total</t>
  </si>
  <si>
    <t xml:space="preserve">      Total</t>
  </si>
  <si>
    <t xml:space="preserve">  Combined Heat and Power 6/</t>
  </si>
  <si>
    <t>ESD000:da_Coal</t>
  </si>
  <si>
    <t>ESD000:da_Petroleum</t>
  </si>
  <si>
    <t>ESD000:da_NaturalGas</t>
  </si>
  <si>
    <t xml:space="preserve">    Natural Gas</t>
  </si>
  <si>
    <t>ESD000:da_RenewableSour</t>
  </si>
  <si>
    <t xml:space="preserve">    Renewable Sources</t>
  </si>
  <si>
    <t>ESD000:da_OtherCHaP</t>
  </si>
  <si>
    <t xml:space="preserve">    Other</t>
  </si>
  <si>
    <t>ESD000:da_Total</t>
  </si>
  <si>
    <t>ESD000:da_TotalNetGener</t>
  </si>
  <si>
    <t xml:space="preserve">  Total Net Electric Power Sector Generation</t>
  </si>
  <si>
    <t>ESD000:da_LessDirectUse</t>
  </si>
  <si>
    <t xml:space="preserve">  Less Direct Use</t>
  </si>
  <si>
    <t>ESD000:ea_NetAvailablet</t>
  </si>
  <si>
    <t xml:space="preserve">  Net Available to the Grid</t>
  </si>
  <si>
    <t xml:space="preserve">  End-Use Sector 7/</t>
  </si>
  <si>
    <t>ESD000:fa_Coal</t>
  </si>
  <si>
    <t>ESD000:fa_Petroleum</t>
  </si>
  <si>
    <t>ESD000:fa_NaturalGas</t>
  </si>
  <si>
    <t>ESD000:fa_OtherGaseousF</t>
  </si>
  <si>
    <t xml:space="preserve">    Other Gaseous Fuels 8/</t>
  </si>
  <si>
    <t>ESD000:fa_RenewableSour</t>
  </si>
  <si>
    <t xml:space="preserve">    Renewable Sources 9/</t>
  </si>
  <si>
    <t>ESD000:fa_Other</t>
  </si>
  <si>
    <t xml:space="preserve">    Other 10/</t>
  </si>
  <si>
    <t>ESD000:fa_Total</t>
  </si>
  <si>
    <t xml:space="preserve">      Total End-Use Sector Net Generation</t>
  </si>
  <si>
    <t>ESD000:fa_LessDirectUse</t>
  </si>
  <si>
    <t xml:space="preserve">    Less Direct Use</t>
  </si>
  <si>
    <t>ESD000:fa_TotalSalestot</t>
  </si>
  <si>
    <t xml:space="preserve">      Total Sales to the Grid</t>
  </si>
  <si>
    <t xml:space="preserve">  Total Net Electricity Generation by Fuel</t>
  </si>
  <si>
    <t>ESD000:xx_CoalInSocks</t>
  </si>
  <si>
    <t>ESD000:xx_Petroleum</t>
  </si>
  <si>
    <t>ESD000:xx_NaturalGas</t>
  </si>
  <si>
    <t>ESD000:xx_NuclearPower</t>
  </si>
  <si>
    <t>ESD000:xx_RenewableSour</t>
  </si>
  <si>
    <t xml:space="preserve">    Renewable Sources 5,9/</t>
  </si>
  <si>
    <t>ESD000:xx_OtherWithPump</t>
  </si>
  <si>
    <t xml:space="preserve">    Other 11/</t>
  </si>
  <si>
    <t>ESD000:ga_TotalElectric</t>
  </si>
  <si>
    <t>Total Net Electricity Generation</t>
  </si>
  <si>
    <t>ESD000:ga_TotalNetGener</t>
  </si>
  <si>
    <t>Net Generation to the Grid</t>
  </si>
  <si>
    <t>ESD000:ha_NetImports</t>
  </si>
  <si>
    <t>Net Imports</t>
  </si>
  <si>
    <t>Electricity Sales by Sector</t>
  </si>
  <si>
    <t>ESD000:ia_Residential</t>
  </si>
  <si>
    <t xml:space="preserve">  Residential</t>
  </si>
  <si>
    <t>ESD000:ia_Commercial</t>
  </si>
  <si>
    <t xml:space="preserve">  Commercial</t>
  </si>
  <si>
    <t>ESD000:ia_Industrial</t>
  </si>
  <si>
    <t xml:space="preserve">  Industrial</t>
  </si>
  <si>
    <t>ESD000:ia_Transportatio</t>
  </si>
  <si>
    <t xml:space="preserve">  Transportation</t>
  </si>
  <si>
    <t>ESD000:ia_Total</t>
  </si>
  <si>
    <t xml:space="preserve">    Total</t>
  </si>
  <si>
    <t>ESD000:ia_DirectUse</t>
  </si>
  <si>
    <t>Direct Use</t>
  </si>
  <si>
    <t>ESD000:ia_TotalConsumpt</t>
  </si>
  <si>
    <t>Total Electricity Use</t>
  </si>
  <si>
    <t>End-Use Prices</t>
  </si>
  <si>
    <t>(2020 cents per kilowatthour)</t>
  </si>
  <si>
    <t>ESD000:ja_Residential</t>
  </si>
  <si>
    <t>ESD000:ja_Commercial</t>
  </si>
  <si>
    <t>ESD000:ja_Industrial</t>
  </si>
  <si>
    <t>ESD000:ja_Transportatio</t>
  </si>
  <si>
    <t>ESD000:ja_AllSectorsAve</t>
  </si>
  <si>
    <t xml:space="preserve">    All Sectors Average</t>
  </si>
  <si>
    <t>(nominal cents per kilowatthour)</t>
  </si>
  <si>
    <t>ESD000:nom_Residential</t>
  </si>
  <si>
    <t>ESD000:nom_Commercial</t>
  </si>
  <si>
    <t>ESD000:nom_Industrial</t>
  </si>
  <si>
    <t>ESD000:nom_Transportati</t>
  </si>
  <si>
    <t>ESD000:nom_AllSectorsAv</t>
  </si>
  <si>
    <t>Prices by Service Category</t>
  </si>
  <si>
    <t>ESD000:ka_Generation</t>
  </si>
  <si>
    <t xml:space="preserve">  Generation</t>
  </si>
  <si>
    <t>ESD000:ka_Transmission</t>
  </si>
  <si>
    <t xml:space="preserve">  Transmission</t>
  </si>
  <si>
    <t>ESD000:ka_Distribution</t>
  </si>
  <si>
    <t xml:space="preserve">  Distribution</t>
  </si>
  <si>
    <t>ESD000:nom_Generation</t>
  </si>
  <si>
    <t>ESD000:nom_Transmission</t>
  </si>
  <si>
    <t>ESD000:nom_Distribution</t>
  </si>
  <si>
    <t>Electric Power Sector Emissions 1/</t>
  </si>
  <si>
    <t>ESD000:la_SulfurDioxide</t>
  </si>
  <si>
    <t xml:space="preserve">  Sulfur Dioxide (million short tons)</t>
  </si>
  <si>
    <t>ESD000:la_NitrogenOxide</t>
  </si>
  <si>
    <t xml:space="preserve">  Nitrogen Oxide (million short tons)</t>
  </si>
  <si>
    <t>ESD000:la_Mercury(tons)</t>
  </si>
  <si>
    <t xml:space="preserve">  Mercury (short tons)</t>
  </si>
  <si>
    <t>1/ Includes electricity-only and combined heat and power plants that have a regulatory status.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</si>
  <si>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</si>
  <si>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</si>
  <si>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</si>
  <si>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</si>
  <si>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</si>
  <si>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</si>
  <si>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(i.e., those that report North American Industry Classification System code 22 or that have a regulatory status).</t>
  </si>
  <si>
    <t>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</si>
  <si>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</si>
  <si>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</si>
  <si>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8/ Includes refinery gas and still gas.</t>
  </si>
  <si>
    <t>9/ Includes conventional hydroelectric, geothermal, wood, wood waste, all municipal waste, landfill gas,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</si>
  <si>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</si>
  <si>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</si>
  <si>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</si>
  <si>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chemicals, hydrogen, pitch, purchased steam, sulfur, and miscellaneous technologies.</t>
  </si>
  <si>
    <t>Sources: 2020:  U.S. Energy Information Administration (EIA), Short-Term Energy Outlook, October 2020 and EIA,</t>
  </si>
  <si>
    <t>Projections:  EIA, AEO2021 National Energy Modeling System run highogs.d120120a.</t>
  </si>
  <si>
    <t>PSD000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</si>
  <si>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</si>
  <si>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</si>
  <si>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</si>
  <si>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</si>
  <si>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</si>
  <si>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</si>
  <si>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</si>
  <si>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</si>
  <si>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</si>
  <si>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</si>
  <si>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</si>
  <si>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</si>
  <si>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</si>
  <si>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</si>
  <si>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</si>
  <si>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</si>
  <si>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</si>
  <si>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</si>
  <si>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</si>
  <si>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</si>
  <si>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</si>
  <si>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</si>
  <si>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</si>
  <si>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</si>
  <si>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</si>
  <si>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</si>
  <si>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</si>
  <si>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</si>
  <si>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</si>
  <si>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</si>
  <si>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</si>
  <si>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</si>
  <si>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</si>
  <si>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</si>
  <si>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</si>
  <si>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</si>
  <si>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</si>
  <si>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</si>
  <si>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</si>
  <si>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</si>
  <si>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</si>
  <si>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</si>
  <si>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</si>
  <si>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</si>
  <si>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</si>
  <si>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</si>
  <si>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</si>
  <si>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</si>
  <si>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</si>
  <si>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</si>
  <si>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</si>
  <si>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</si>
  <si>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</si>
  <si>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</si>
  <si>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</si>
  <si>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</si>
  <si>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</si>
  <si>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</si>
  <si>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</si>
  <si>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</si>
  <si>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</si>
  <si>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</si>
  <si>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</si>
  <si>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</si>
  <si>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</si>
  <si>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</si>
  <si>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</si>
  <si>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</si>
  <si>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</si>
  <si>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</si>
  <si>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</si>
  <si>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</si>
  <si>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</si>
  <si>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</si>
  <si>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</si>
  <si>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</si>
  <si>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</si>
  <si>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</si>
  <si>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</si>
  <si>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</si>
  <si>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</si>
  <si>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</si>
  <si>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</si>
  <si>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</si>
  <si>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</si>
  <si>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</si>
  <si>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</si>
  <si>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</si>
  <si>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</si>
  <si>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</si>
  <si>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</si>
  <si>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</si>
  <si>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</si>
  <si>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</si>
  <si>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</si>
  <si>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</si>
  <si>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</si>
  <si>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</si>
  <si>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</si>
  <si>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</si>
  <si>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</si>
  <si>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</si>
  <si>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</si>
  <si>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</si>
  <si>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</si>
  <si>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</si>
  <si>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</si>
  <si>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</si>
  <si>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</si>
  <si>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</si>
  <si>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</si>
  <si>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</si>
  <si>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</si>
  <si>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</si>
  <si>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</si>
  <si>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</si>
  <si>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</si>
  <si>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</si>
  <si>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</si>
  <si>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</si>
  <si>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</si>
  <si>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</si>
  <si>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</si>
  <si>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</si>
  <si>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</si>
  <si>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</si>
  <si>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</si>
  <si>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</si>
  <si>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</si>
  <si>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</si>
  <si>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</si>
  <si>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</si>
  <si>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</si>
  <si>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</si>
  <si>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</si>
  <si>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</si>
  <si>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</si>
  <si>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Sources:  2020:  U.S. Energy Information Administration (EIA), Short-Term Energy Outlook, October 2020 and EIA,</t>
  </si>
  <si>
    <t>Calculations - Electricity</t>
  </si>
  <si>
    <t>Solar PV  - $/MW</t>
  </si>
  <si>
    <t>Capital Costs of Solar PV ($/MW)</t>
  </si>
  <si>
    <t>Model output, due to endogenous learning (variable Construction Cost per Unit Capacity before Construction Subsidies)</t>
  </si>
  <si>
    <t>Fraction of Solar PV Capital Costs Covered by Subsidies, Accounting for Monetizing Tax Credit Penalty</t>
  </si>
  <si>
    <t>shifted 2 years for commenced construction provision</t>
  </si>
  <si>
    <t>Amount Covered by Solar PV Subsidies ($/MW)</t>
  </si>
  <si>
    <t>Offshore Wind  - $/MW</t>
  </si>
  <si>
    <t>Capital Costs of Offshore Wind ($/MW)</t>
  </si>
  <si>
    <t>Fraction of Offshore Wind Capital Costs Covered by Subsidies, Accounting for Monetizing Tax Credit Penalty</t>
  </si>
  <si>
    <t>commenced construction</t>
  </si>
  <si>
    <t>Amount Covered by Offshore Wind Subsidies ($/MW)</t>
  </si>
  <si>
    <t>Solar Thermal - $/MW</t>
  </si>
  <si>
    <t>Capital Costs of Solar Thermal ($/MW)</t>
  </si>
  <si>
    <t>Fraction of Solar Thermal Capital Costs Covered by Subsidies, Accounting for Monetizing Tax Credit Penalty</t>
  </si>
  <si>
    <t>Amount Covered by Solar Thermal Subsidies ($/MW)</t>
  </si>
  <si>
    <t>Geothermal - $/MW</t>
  </si>
  <si>
    <t>Capital Costs of Geothermal ($/MW)</t>
  </si>
  <si>
    <t>Amount Covered by Geothermal Subsidies ($/MW), Accounting for Monetizing Tax Credit Penalty</t>
  </si>
  <si>
    <t>Geothermal Subsidy per Unit Output ($/MWh)</t>
  </si>
  <si>
    <t>Coal - $/MWh</t>
  </si>
  <si>
    <t>Total Amount Paid to Coal Facilities ($)</t>
  </si>
  <si>
    <t>See Subsidies Paid tab</t>
  </si>
  <si>
    <t>Total Coal Electricity Generation (MWh)</t>
  </si>
  <si>
    <t>See AEO Table 8 tab</t>
  </si>
  <si>
    <t>Coal Subsidy per Unit Output ($/MWh)</t>
  </si>
  <si>
    <t>Nuclear - $/MWh</t>
  </si>
  <si>
    <t>Total Amount Paid to Nuclear Facilities ($)</t>
  </si>
  <si>
    <t>Total Nuclear Electricity Generation (MWh)</t>
  </si>
  <si>
    <t>Nuclear Subsidy per Unit Output ($/MWh)</t>
  </si>
  <si>
    <t>Calculations - Non-Electricity Energy</t>
  </si>
  <si>
    <t>Coal</t>
  </si>
  <si>
    <t>Total Amount Paid to Coal Producers ($)</t>
  </si>
  <si>
    <t>Total Amount of Coal Production (BTU)</t>
  </si>
  <si>
    <t>See AEO Table 1 tab</t>
  </si>
  <si>
    <t>Coal Subsidy per Unit Consumption ($/BTU)</t>
  </si>
  <si>
    <t>Natural Gas</t>
  </si>
  <si>
    <t>Total Amount Paid to All Eligible Fuel Producers ($)</t>
  </si>
  <si>
    <t>Total Amount of Natural Gas Production (BTU)</t>
  </si>
  <si>
    <t>Total Amount of Qualifying Non-Natural Gas Production (BTU)</t>
  </si>
  <si>
    <t>Natural Gas Subsidy per Unit Consumption ($/BTU)</t>
  </si>
  <si>
    <t>Petroleum Gasoline, Petroleum Diesel, Jet Fuel</t>
  </si>
  <si>
    <t>Total Amount Paid to Petroleum Product Producers ($)</t>
  </si>
  <si>
    <t>Total Amount of Petroleum Product Production (10^6 barrels per day)</t>
  </si>
  <si>
    <t>See AEO Table 11</t>
  </si>
  <si>
    <t>Heat Content of Crude Oil (BTU/barrel)</t>
  </si>
  <si>
    <t>http://www.eia.gov/forecasts/aeo/pdf/appg.pdf</t>
  </si>
  <si>
    <t>Proportion of Petroleum Product Consumption from Domestic Fuels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</si>
  <si>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</si>
  <si>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</si>
  <si>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</si>
  <si>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See Subsidies Paid Tab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</si>
  <si>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</si>
  <si>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</si>
  <si>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</si>
  <si>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</si>
  <si>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</si>
  <si>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</si>
  <si>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Available Tax Credit After Penalty</t>
  </si>
  <si>
    <t>Year</t>
  </si>
  <si>
    <t>electricity</t>
  </si>
  <si>
    <t>hard coal ($/BTU)</t>
  </si>
  <si>
    <t>natural gas ($/BTU)</t>
  </si>
  <si>
    <t>wind</t>
  </si>
  <si>
    <t>solar</t>
  </si>
  <si>
    <t>biomass ($/BTU)</t>
  </si>
  <si>
    <t>petroleum gasoline ($/BTU)</t>
  </si>
  <si>
    <t>petroleum diesel ($/BTU)</t>
  </si>
  <si>
    <t>biofuel gasoline</t>
  </si>
  <si>
    <t>biofuel diesel</t>
  </si>
  <si>
    <t>jet fuel ($/BTU)</t>
  </si>
  <si>
    <t>heat</t>
  </si>
  <si>
    <t>lignite ($/BTU)</t>
  </si>
  <si>
    <t>crude oil</t>
  </si>
  <si>
    <t>heavy fuel oil</t>
  </si>
  <si>
    <t>LPG propane or butane</t>
  </si>
  <si>
    <t>municipal solid waste</t>
  </si>
  <si>
    <t>hydrogen</t>
  </si>
  <si>
    <t>hard coal ($/MWh)</t>
  </si>
  <si>
    <t>natural gas nonpeaker ($/MWh)</t>
  </si>
  <si>
    <t>nuclear ($/MWh)</t>
  </si>
  <si>
    <t>hydro ($/MWh)</t>
  </si>
  <si>
    <t>onshore wind ($/MWh)</t>
  </si>
  <si>
    <t>solar PV ($/MWh)</t>
  </si>
  <si>
    <t>solar thermal ($/MWh)</t>
  </si>
  <si>
    <t>biomass ($/MWh)</t>
  </si>
  <si>
    <t>geothermal ($/MWh)</t>
  </si>
  <si>
    <t>petroleum ($/MWh)</t>
  </si>
  <si>
    <t>natural gas peaker ($/MWh)</t>
  </si>
  <si>
    <t>lignite ($/MWh)</t>
  </si>
  <si>
    <t>offshore wind ($/MWh)</t>
  </si>
  <si>
    <t>crude oil ($/MWh)</t>
  </si>
  <si>
    <t>heavy or residual fuel oil ($/MWh)</t>
  </si>
  <si>
    <t>municipal solid waste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</si>
  <si>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</si>
  <si>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</si>
  <si>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</si>
  <si>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</si>
  <si>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</si>
  <si>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</si>
  <si>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</si>
  <si>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</si>
  <si>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</si>
  <si>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</si>
  <si>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</si>
  <si>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</si>
  <si>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</si>
  <si>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This is a subset of Table 1 that includes only lines related to energy sources / fuels in the model</t>
  </si>
  <si>
    <t>Unit: billion $</t>
  </si>
  <si>
    <t>All values designated as "[5]" in the table (which means a positive tax expenditure of less than $50 million)</t>
  </si>
  <si>
    <t>are estimated as equal fractions of the value in the "Total" column minus any year entries which are known.</t>
  </si>
  <si>
    <t>When the "Total" column is "[5]", it is assumed to be $25 million.</t>
  </si>
  <si>
    <t>Corporations</t>
  </si>
  <si>
    <t>Individuals</t>
  </si>
  <si>
    <t>Total</t>
  </si>
  <si>
    <t>Model Energy Source(s)</t>
  </si>
  <si>
    <t>Function</t>
  </si>
  <si>
    <t>2014-2018</t>
  </si>
  <si>
    <t>wind, solar</t>
  </si>
  <si>
    <t>Credit for holders of clean renewable energy bonds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</si>
  <si>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</si>
  <si>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</si>
  <si>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</si>
  <si>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</si>
  <si>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</si>
  <si>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</si>
  <si>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Coal production credits: Refined coal</t>
  </si>
  <si>
    <t>&lt;essentialy steel coal or gas made through coal, not commonly used for anything</t>
  </si>
  <si>
    <t>Coal production credits: Indian coal</t>
  </si>
  <si>
    <t>&lt;only applies to coal mined from Indian land</t>
  </si>
  <si>
    <t>Expensing of exploration and development costs, fuels: Oil and gas</t>
  </si>
  <si>
    <t>Expensing of exploration and development costs, fuels: other</t>
  </si>
  <si>
    <t>&lt;-assume even alloaction all to corporations</t>
  </si>
  <si>
    <t>Five-year MACRS for certain energy property (solar, wind, etc.)</t>
  </si>
  <si>
    <t>&lt;does not apply to utilities (http://programs.dsireusa.org/system/program/detail/676)</t>
  </si>
  <si>
    <t>natural gas</t>
  </si>
  <si>
    <t>15-year MACRS for natural gas distribution line</t>
  </si>
  <si>
    <t>&lt;does not apply to utilities &amp; is for infrsatructure, not fuel use</t>
  </si>
  <si>
    <t>Special tax rate for nuclear decommissioning reserve funds</t>
  </si>
  <si>
    <t>Treatment of income from exploration and mining of natural resources as qualifying income under the publicly-traded partnership rules</t>
  </si>
  <si>
    <t>&lt;this is a passive payment to individuals whose income from harvesting natural resources meets qualifying criteria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</si>
  <si>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</si>
  <si>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</si>
  <si>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See 26 U.S. Code § 169 for details.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</si>
</sst>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%"/>
    <numFmt numFmtId="178" formatCode="#,##0.0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name val="Calibri"/>
      <charset val="134"/>
    </font>
    <font>
      <sz val="10"/>
      <color indexed="8"/>
      <name val="Calibri"/>
      <charset val="134"/>
    </font>
    <font>
      <sz val="8"/>
      <name val="Arial"/>
      <charset val="134"/>
    </font>
    <font>
      <b/>
      <sz val="12"/>
      <color theme="4"/>
      <name val="宋体"/>
      <charset val="134"/>
      <scheme val="minor"/>
    </font>
    <font>
      <b/>
      <sz val="9"/>
      <color indexed="8"/>
      <name val="Calibri"/>
      <charset val="134"/>
    </font>
    <font>
      <sz val="9"/>
      <name val="Calibri"/>
      <charset val="134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9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6" fillId="0" borderId="3" applyNumberFormat="0" applyFont="0" applyProtection="0">
      <alignment wrapText="1"/>
    </xf>
    <xf numFmtId="0" fontId="6" fillId="0" borderId="0" applyNumberFormat="0" applyFill="0" applyBorder="0" applyAlignment="0" applyProtection="0"/>
    <xf numFmtId="0" fontId="6" fillId="0" borderId="4" applyNumberFormat="0" applyProtection="0">
      <alignment vertical="top" wrapText="1"/>
    </xf>
    <xf numFmtId="0" fontId="7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11" fillId="0" borderId="0" applyNumberFormat="0" applyProtection="0">
      <alignment horizontal="left"/>
    </xf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wrapText="1"/>
    </xf>
    <xf numFmtId="2" fontId="2" fillId="0" borderId="0" xfId="0" applyNumberFormat="1" applyFon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ont="1" applyFill="1" applyAlignment="1"/>
    <xf numFmtId="176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9" fontId="4" fillId="0" borderId="0" xfId="3" applyFont="1"/>
    <xf numFmtId="0" fontId="4" fillId="2" borderId="0" xfId="0" applyFont="1" applyFill="1" applyAlignment="1">
      <alignment horizontal="center"/>
    </xf>
    <xf numFmtId="0" fontId="5" fillId="4" borderId="0" xfId="0" applyFont="1" applyFill="1"/>
    <xf numFmtId="0" fontId="4" fillId="0" borderId="0" xfId="0" applyFont="1"/>
    <xf numFmtId="2" fontId="0" fillId="0" borderId="0" xfId="0" applyNumberFormat="1"/>
    <xf numFmtId="9" fontId="0" fillId="0" borderId="0" xfId="3" applyFont="1"/>
    <xf numFmtId="0" fontId="6" fillId="0" borderId="0" xfId="50"/>
    <xf numFmtId="0" fontId="7" fillId="0" borderId="1" xfId="52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54">
      <alignment horizontal="left"/>
    </xf>
    <xf numFmtId="0" fontId="0" fillId="0" borderId="0" xfId="0" applyAlignment="1">
      <alignment horizontal="left"/>
    </xf>
    <xf numFmtId="0" fontId="7" fillId="0" borderId="2" xfId="53">
      <alignment wrapText="1"/>
    </xf>
    <xf numFmtId="0" fontId="0" fillId="0" borderId="3" xfId="49" applyFont="1">
      <alignment wrapText="1"/>
    </xf>
    <xf numFmtId="4" fontId="0" fillId="0" borderId="3" xfId="49" applyNumberFormat="1" applyFont="1" applyAlignment="1">
      <alignment horizontal="right" wrapText="1"/>
    </xf>
    <xf numFmtId="4" fontId="7" fillId="0" borderId="2" xfId="53" applyNumberFormat="1" applyAlignment="1">
      <alignment horizontal="right" wrapText="1"/>
    </xf>
    <xf numFmtId="0" fontId="12" fillId="0" borderId="0" xfId="0" applyFont="1" applyAlignment="1">
      <alignment horizontal="right"/>
    </xf>
    <xf numFmtId="0" fontId="7" fillId="0" borderId="1" xfId="52" applyAlignment="1">
      <alignment horizontal="right" wrapText="1"/>
    </xf>
    <xf numFmtId="177" fontId="0" fillId="0" borderId="3" xfId="49" applyNumberFormat="1" applyFont="1" applyAlignment="1">
      <alignment horizontal="right" wrapText="1"/>
    </xf>
    <xf numFmtId="177" fontId="7" fillId="0" borderId="2" xfId="53" applyNumberFormat="1" applyAlignment="1">
      <alignment horizontal="right" wrapText="1"/>
    </xf>
    <xf numFmtId="178" fontId="0" fillId="0" borderId="3" xfId="49" applyNumberFormat="1" applyFont="1" applyAlignment="1">
      <alignment horizontal="right" wrapText="1"/>
    </xf>
    <xf numFmtId="3" fontId="0" fillId="0" borderId="3" xfId="49" applyNumberFormat="1" applyFont="1" applyAlignment="1">
      <alignment horizontal="right" wrapText="1"/>
    </xf>
    <xf numFmtId="0" fontId="13" fillId="0" borderId="4" xfId="51" applyFont="1" applyAlignment="1">
      <alignment wrapText="1"/>
    </xf>
    <xf numFmtId="0" fontId="0" fillId="0" borderId="5" xfId="0" applyBorder="1"/>
    <xf numFmtId="0" fontId="13" fillId="0" borderId="0" xfId="0" applyFont="1"/>
    <xf numFmtId="3" fontId="7" fillId="0" borderId="2" xfId="53" applyNumberFormat="1" applyAlignment="1">
      <alignment horizontal="right" wrapText="1"/>
    </xf>
    <xf numFmtId="178" fontId="7" fillId="0" borderId="2" xfId="53" applyNumberFormat="1" applyAlignment="1">
      <alignment horizontal="right" wrapText="1"/>
    </xf>
    <xf numFmtId="0" fontId="1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0" xfId="6" applyFill="1"/>
    <xf numFmtId="0" fontId="16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" fillId="5" borderId="0" xfId="0" applyFont="1" applyFill="1"/>
    <xf numFmtId="0" fontId="15" fillId="0" borderId="0" xfId="6" applyAlignment="1"/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Body: normal cell" xfId="49"/>
    <cellStyle name="Font: Calibri, 9pt regular" xfId="50"/>
    <cellStyle name="Footnotes: top row" xfId="51"/>
    <cellStyle name="Header: bottom row" xfId="52"/>
    <cellStyle name="Parent row" xfId="53"/>
    <cellStyle name="Table title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70" y="0"/>
          <a:ext cx="12076430" cy="4606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programs.dsireusa.org/system/program/detail/658" TargetMode="External"/><Relationship Id="rId3" Type="http://schemas.openxmlformats.org/officeDocument/2006/relationships/hyperlink" Target="http://www.treasury.gov/open/Documents/USA%20FFSR%20progress%20report%20to%20G20%202014%20Final.pdf" TargetMode="External"/><Relationship Id="rId2" Type="http://schemas.openxmlformats.org/officeDocument/2006/relationships/hyperlink" Target="http://programs.dsireusa.org/system/program/detail/734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"/>
  <sheetViews>
    <sheetView topLeftCell="A55" workbookViewId="0">
      <selection activeCell="B82" sqref="B82"/>
    </sheetView>
  </sheetViews>
  <sheetFormatPr defaultColWidth="9.12727272727273" defaultRowHeight="14" outlineLevelCol="1"/>
  <cols>
    <col min="2" max="2" width="83.254545454545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5" spans="1:2">
      <c r="A5" s="1" t="s">
        <v>3</v>
      </c>
      <c r="B5" s="57" t="s">
        <v>4</v>
      </c>
    </row>
    <row r="6" spans="2:2">
      <c r="B6" t="s">
        <v>5</v>
      </c>
    </row>
    <row r="7" spans="2:2">
      <c r="B7" s="32">
        <v>2014</v>
      </c>
    </row>
    <row r="8" spans="2:2">
      <c r="B8" t="s">
        <v>6</v>
      </c>
    </row>
    <row r="9" spans="2:2">
      <c r="B9" s="58" t="s">
        <v>7</v>
      </c>
    </row>
    <row r="10" spans="2:2">
      <c r="B10" t="s">
        <v>8</v>
      </c>
    </row>
    <row r="12" spans="2:2">
      <c r="B12" s="57" t="s">
        <v>9</v>
      </c>
    </row>
    <row r="13" spans="2:2">
      <c r="B13" t="s">
        <v>10</v>
      </c>
    </row>
    <row r="14" spans="2:2">
      <c r="B14" s="32">
        <v>2015</v>
      </c>
    </row>
    <row r="15" spans="2:2">
      <c r="B15" t="s">
        <v>11</v>
      </c>
    </row>
    <row r="16" spans="2:2">
      <c r="B16" s="58" t="s">
        <v>12</v>
      </c>
    </row>
    <row r="18" spans="2:2">
      <c r="B18" s="57" t="s">
        <v>13</v>
      </c>
    </row>
    <row r="19" spans="2:2">
      <c r="B19" t="s">
        <v>14</v>
      </c>
    </row>
    <row r="20" spans="2:2">
      <c r="B20" s="32">
        <v>2020</v>
      </c>
    </row>
    <row r="21" spans="2:2">
      <c r="B21" t="s">
        <v>15</v>
      </c>
    </row>
    <row r="22" spans="2:2">
      <c r="B22" s="58" t="s">
        <v>16</v>
      </c>
    </row>
    <row r="24" spans="2:2">
      <c r="B24" s="57" t="s">
        <v>17</v>
      </c>
    </row>
    <row r="25" spans="2:2">
      <c r="B25" t="s">
        <v>18</v>
      </c>
    </row>
    <row r="26" spans="2:2">
      <c r="B26" s="32">
        <v>2015</v>
      </c>
    </row>
    <row r="27" ht="14.5" spans="2:2">
      <c r="B27" t="s">
        <v>19</v>
      </c>
    </row>
    <row r="28" spans="2:2">
      <c r="B28" s="58" t="s">
        <v>20</v>
      </c>
    </row>
    <row r="30" spans="2:2">
      <c r="B30" s="57" t="s">
        <v>21</v>
      </c>
    </row>
    <row r="31" spans="2:2">
      <c r="B31" t="s">
        <v>22</v>
      </c>
    </row>
    <row r="32" spans="2:2">
      <c r="B32" s="32">
        <v>2015</v>
      </c>
    </row>
    <row r="33" spans="2:2">
      <c r="B33" t="s">
        <v>23</v>
      </c>
    </row>
    <row r="34" spans="2:2">
      <c r="B34" s="58" t="s">
        <v>24</v>
      </c>
    </row>
    <row r="35" spans="2:2">
      <c r="B35" t="s">
        <v>25</v>
      </c>
    </row>
    <row r="37" spans="2:2">
      <c r="B37" s="57" t="s">
        <v>26</v>
      </c>
    </row>
    <row r="38" spans="2:2">
      <c r="B38" t="s">
        <v>27</v>
      </c>
    </row>
    <row r="39" spans="2:2">
      <c r="B39" s="32">
        <v>2021</v>
      </c>
    </row>
    <row r="40" spans="2:2">
      <c r="B40" t="s">
        <v>28</v>
      </c>
    </row>
    <row r="42" spans="2:2">
      <c r="B42" s="58" t="s">
        <v>29</v>
      </c>
    </row>
    <row r="43" spans="2:2">
      <c r="B43" t="s">
        <v>30</v>
      </c>
    </row>
    <row r="45" spans="2:2">
      <c r="B45" s="58" t="s">
        <v>29</v>
      </c>
    </row>
    <row r="46" spans="2:2">
      <c r="B46" t="s">
        <v>31</v>
      </c>
    </row>
    <row r="48" spans="2:2">
      <c r="B48" s="58" t="s">
        <v>29</v>
      </c>
    </row>
    <row r="49" spans="2:2">
      <c r="B49" t="s">
        <v>32</v>
      </c>
    </row>
    <row r="51" spans="2:2">
      <c r="B51" s="58" t="s">
        <v>29</v>
      </c>
    </row>
    <row r="52" spans="2:2">
      <c r="B52" t="s">
        <v>33</v>
      </c>
    </row>
    <row r="54" spans="2:2">
      <c r="B54" s="57" t="s">
        <v>34</v>
      </c>
    </row>
    <row r="55" spans="2:2">
      <c r="B55" t="s">
        <v>35</v>
      </c>
    </row>
    <row r="56" spans="2:2">
      <c r="B56" s="32">
        <v>2020</v>
      </c>
    </row>
    <row r="57" spans="2:2">
      <c r="B57" t="s">
        <v>36</v>
      </c>
    </row>
    <row r="58" spans="2:2">
      <c r="B58" s="58" t="s">
        <v>37</v>
      </c>
    </row>
    <row r="60" spans="2:2">
      <c r="B60" s="57" t="s">
        <v>38</v>
      </c>
    </row>
    <row r="61" spans="2:2">
      <c r="B61" t="s">
        <v>39</v>
      </c>
    </row>
    <row r="62" spans="2:2">
      <c r="B62" s="32">
        <v>2020</v>
      </c>
    </row>
    <row r="63" spans="2:2">
      <c r="B63" t="s">
        <v>40</v>
      </c>
    </row>
    <row r="64" spans="2:2">
      <c r="B64" t="s">
        <v>41</v>
      </c>
    </row>
    <row r="65" spans="2:2">
      <c r="B65" t="s">
        <v>42</v>
      </c>
    </row>
    <row r="67" spans="1:1">
      <c r="A67" s="1" t="s">
        <v>43</v>
      </c>
    </row>
    <row r="68" spans="1:1">
      <c r="A68" t="s">
        <v>44</v>
      </c>
    </row>
    <row r="69" spans="1:1">
      <c r="A69" t="s">
        <v>45</v>
      </c>
    </row>
    <row r="71" spans="1:1">
      <c r="A71" t="s">
        <v>46</v>
      </c>
    </row>
    <row r="72" spans="1:1">
      <c r="A72" t="s">
        <v>47</v>
      </c>
    </row>
    <row r="73" spans="1:1">
      <c r="A73" t="s">
        <v>48</v>
      </c>
    </row>
    <row r="74" spans="1:1">
      <c r="A74" t="s">
        <v>49</v>
      </c>
    </row>
    <row r="76" spans="1:1">
      <c r="A76" t="s">
        <v>50</v>
      </c>
    </row>
    <row r="77" spans="1:1">
      <c r="A77" t="s">
        <v>51</v>
      </c>
    </row>
    <row r="78" spans="1:1">
      <c r="A78" t="s">
        <v>52</v>
      </c>
    </row>
    <row r="79" spans="1:1">
      <c r="A79" t="s">
        <v>53</v>
      </c>
    </row>
    <row r="80" spans="1:1">
      <c r="A80">
        <v>0.971</v>
      </c>
    </row>
    <row r="81" spans="1:1">
      <c r="A81" t="s">
        <v>54</v>
      </c>
    </row>
    <row r="83" spans="1:1">
      <c r="A83" t="s">
        <v>55</v>
      </c>
    </row>
    <row r="84" spans="1:1">
      <c r="A84">
        <v>0.898054815631882</v>
      </c>
    </row>
    <row r="85" spans="1:1">
      <c r="A85" t="s">
        <v>54</v>
      </c>
    </row>
    <row r="86" spans="1:2">
      <c r="A86">
        <v>0.88711067149387</v>
      </c>
      <c r="B86" t="s">
        <v>56</v>
      </c>
    </row>
    <row r="89" spans="1:1">
      <c r="A89" s="1" t="s">
        <v>57</v>
      </c>
    </row>
    <row r="90" spans="1:1">
      <c r="A90" t="s">
        <v>58</v>
      </c>
    </row>
    <row r="91" spans="1:1">
      <c r="A91" t="s">
        <v>59</v>
      </c>
    </row>
    <row r="92" spans="1:1">
      <c r="A92" t="s">
        <v>60</v>
      </c>
    </row>
    <row r="93" spans="1:1">
      <c r="A93" t="s">
        <v>61</v>
      </c>
    </row>
    <row r="95" spans="1:1">
      <c r="A95" s="1" t="s">
        <v>62</v>
      </c>
    </row>
    <row r="96" spans="1:1">
      <c r="A96" t="s">
        <v>63</v>
      </c>
    </row>
    <row r="97" spans="1:1">
      <c r="A97" t="s">
        <v>64</v>
      </c>
    </row>
    <row r="98" spans="1:1">
      <c r="A98" t="s">
        <v>65</v>
      </c>
    </row>
    <row r="99" spans="1:1">
      <c r="A99" t="s">
        <v>66</v>
      </c>
    </row>
    <row r="101" spans="1:1">
      <c r="A101" s="1" t="s">
        <v>67</v>
      </c>
    </row>
    <row r="102" spans="1:1">
      <c r="A102" t="s">
        <v>68</v>
      </c>
    </row>
    <row r="103" spans="1:1">
      <c r="A103" t="s">
        <v>69</v>
      </c>
    </row>
    <row r="105" spans="1:1">
      <c r="A105" t="s">
        <v>70</v>
      </c>
    </row>
    <row r="106" spans="1:1">
      <c r="A106">
        <v>30</v>
      </c>
    </row>
  </sheetData>
  <hyperlinks>
    <hyperlink ref="B9" r:id="rId1" display="https://www.jct.gov/publications.html?func=download&amp;id=4663&amp;chk=4663&amp;no_html=1"/>
    <hyperlink ref="B58" r:id="rId2" location=":~:text=According%20to%20a%20summary%20shared,would%20have%20under%20existing%20law." display="https://www.greentechmedia.com/articles/read/solar-and-wind-tax-credit-extensions-energy-rd-package-in-spending-bill-before-congress#:~:text=According%20to%20a%20summary%20shared,would%20have%20under%20existing%20law."/>
  </hyperlinks>
  <pageMargins left="0.7" right="0.7" top="0.75" bottom="0.75" header="0.3" footer="0.3"/>
  <pageSetup paperSize="1" orientation="portrait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P17"/>
  <sheetViews>
    <sheetView workbookViewId="0">
      <selection activeCell="B2" sqref="B2:AP17"/>
    </sheetView>
  </sheetViews>
  <sheetFormatPr defaultColWidth="9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t="s">
        <v>598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 t="s">
        <v>599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 t="s">
        <v>600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 t="s">
        <v>603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 t="s">
        <v>607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>
      <c r="A14" t="s">
        <v>608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 t="s">
        <v>610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P17"/>
  <sheetViews>
    <sheetView workbookViewId="0">
      <selection activeCell="AG1" sqref="AG1:AP22"/>
    </sheetView>
  </sheetViews>
  <sheetFormatPr defaultColWidth="9.12727272727273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_xlfn.FORECAST.LINEAR(AG$1,$AB2:$AF2,$AB$1:$AF$1)</f>
        <v>0</v>
      </c>
      <c r="AH2">
        <f>_xlfn.FORECAST.LINEAR(AH$1,$AB2:$AF2,$AB$1:$AF$1)</f>
        <v>0</v>
      </c>
      <c r="AI2">
        <f>_xlfn.FORECAST.LINEAR(AI$1,$AB2:$AF2,$AB$1:$AF$1)</f>
        <v>0</v>
      </c>
      <c r="AJ2">
        <f>_xlfn.FORECAST.LINEAR(AJ$1,$AB2:$AF2,$AB$1:$AF$1)</f>
        <v>0</v>
      </c>
      <c r="AK2">
        <f>_xlfn.FORECAST.LINEAR(AK$1,$AB2:$AF2,$AB$1:$AF$1)</f>
        <v>0</v>
      </c>
      <c r="AL2">
        <f>_xlfn.FORECAST.LINEAR(AL$1,$AB2:$AF2,$AB$1:$AF$1)</f>
        <v>0</v>
      </c>
      <c r="AM2">
        <f>_xlfn.FORECAST.LINEAR(AM$1,$AB2:$AF2,$AB$1:$AF$1)</f>
        <v>0</v>
      </c>
      <c r="AN2">
        <f>_xlfn.FORECAST.LINEAR(AN$1,$AB2:$AF2,$AB$1:$AF$1)</f>
        <v>0</v>
      </c>
      <c r="AO2">
        <f>_xlfn.FORECAST.LINEAR(AO$1,$AB2:$AF2,$AB$1:$AF$1)</f>
        <v>0</v>
      </c>
      <c r="AP2">
        <f>_xlfn.FORECAST.LINEAR(AP$1,$AB2:$AF2,$AB$1:$AF$1)</f>
        <v>0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>_xlfn.FORECAST.LINEAR(AG$1,$AB3:$AF3,$AB$1:$AF$1)</f>
        <v>0</v>
      </c>
      <c r="AH3">
        <f>_xlfn.FORECAST.LINEAR(AH$1,$AB3:$AF3,$AB$1:$AF$1)</f>
        <v>0</v>
      </c>
      <c r="AI3">
        <f>_xlfn.FORECAST.LINEAR(AI$1,$AB3:$AF3,$AB$1:$AF$1)</f>
        <v>0</v>
      </c>
      <c r="AJ3">
        <f>_xlfn.FORECAST.LINEAR(AJ$1,$AB3:$AF3,$AB$1:$AF$1)</f>
        <v>0</v>
      </c>
      <c r="AK3">
        <f>_xlfn.FORECAST.LINEAR(AK$1,$AB3:$AF3,$AB$1:$AF$1)</f>
        <v>0</v>
      </c>
      <c r="AL3">
        <f>_xlfn.FORECAST.LINEAR(AL$1,$AB3:$AF3,$AB$1:$AF$1)</f>
        <v>0</v>
      </c>
      <c r="AM3">
        <f>_xlfn.FORECAST.LINEAR(AM$1,$AB3:$AF3,$AB$1:$AF$1)</f>
        <v>0</v>
      </c>
      <c r="AN3">
        <f>_xlfn.FORECAST.LINEAR(AN$1,$AB3:$AF3,$AB$1:$AF$1)</f>
        <v>0</v>
      </c>
      <c r="AO3">
        <f>_xlfn.FORECAST.LINEAR(AO$1,$AB3:$AF3,$AB$1:$AF$1)</f>
        <v>0</v>
      </c>
      <c r="AP3">
        <f>_xlfn.FORECAST.LINEAR(AP$1,$AB3:$AF3,$AB$1:$AF$1)</f>
        <v>0</v>
      </c>
    </row>
    <row r="4" spans="1:42">
      <c r="A4" t="s">
        <v>598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>_xlfn.FORECAST.LINEAR(AG$1,$AB4:$AF4,$AB$1:$AF$1)</f>
        <v>0</v>
      </c>
      <c r="AH4">
        <f>_xlfn.FORECAST.LINEAR(AH$1,$AB4:$AF4,$AB$1:$AF$1)</f>
        <v>0</v>
      </c>
      <c r="AI4">
        <f>_xlfn.FORECAST.LINEAR(AI$1,$AB4:$AF4,$AB$1:$AF$1)</f>
        <v>0</v>
      </c>
      <c r="AJ4">
        <f>_xlfn.FORECAST.LINEAR(AJ$1,$AB4:$AF4,$AB$1:$AF$1)</f>
        <v>0</v>
      </c>
      <c r="AK4">
        <f>_xlfn.FORECAST.LINEAR(AK$1,$AB4:$AF4,$AB$1:$AF$1)</f>
        <v>0</v>
      </c>
      <c r="AL4">
        <f>_xlfn.FORECAST.LINEAR(AL$1,$AB4:$AF4,$AB$1:$AF$1)</f>
        <v>0</v>
      </c>
      <c r="AM4">
        <f>_xlfn.FORECAST.LINEAR(AM$1,$AB4:$AF4,$AB$1:$AF$1)</f>
        <v>0</v>
      </c>
      <c r="AN4">
        <f>_xlfn.FORECAST.LINEAR(AN$1,$AB4:$AF4,$AB$1:$AF$1)</f>
        <v>0</v>
      </c>
      <c r="AO4">
        <f>_xlfn.FORECAST.LINEAR(AO$1,$AB4:$AF4,$AB$1:$AF$1)</f>
        <v>0</v>
      </c>
      <c r="AP4">
        <f>_xlfn.FORECAST.LINEAR(AP$1,$AB4:$AF4,$AB$1:$AF$1)</f>
        <v>0</v>
      </c>
    </row>
    <row r="5" spans="1:42">
      <c r="A5" t="s">
        <v>599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_xlfn.FORECAST.LINEAR(AG$1,$AB5:$AF5,$AB$1:$AF$1)</f>
        <v>0</v>
      </c>
      <c r="AH5">
        <f>_xlfn.FORECAST.LINEAR(AH$1,$AB5:$AF5,$AB$1:$AF$1)</f>
        <v>0</v>
      </c>
      <c r="AI5">
        <f>_xlfn.FORECAST.LINEAR(AI$1,$AB5:$AF5,$AB$1:$AF$1)</f>
        <v>0</v>
      </c>
      <c r="AJ5">
        <f>_xlfn.FORECAST.LINEAR(AJ$1,$AB5:$AF5,$AB$1:$AF$1)</f>
        <v>0</v>
      </c>
      <c r="AK5">
        <f>_xlfn.FORECAST.LINEAR(AK$1,$AB5:$AF5,$AB$1:$AF$1)</f>
        <v>0</v>
      </c>
      <c r="AL5">
        <f>_xlfn.FORECAST.LINEAR(AL$1,$AB5:$AF5,$AB$1:$AF$1)</f>
        <v>0</v>
      </c>
      <c r="AM5">
        <f>_xlfn.FORECAST.LINEAR(AM$1,$AB5:$AF5,$AB$1:$AF$1)</f>
        <v>0</v>
      </c>
      <c r="AN5">
        <f>_xlfn.FORECAST.LINEAR(AN$1,$AB5:$AF5,$AB$1:$AF$1)</f>
        <v>0</v>
      </c>
      <c r="AO5">
        <f>_xlfn.FORECAST.LINEAR(AO$1,$AB5:$AF5,$AB$1:$AF$1)</f>
        <v>0</v>
      </c>
      <c r="AP5">
        <f>_xlfn.FORECAST.LINEAR(AP$1,$AB5:$AF5,$AB$1:$AF$1)</f>
        <v>0</v>
      </c>
    </row>
    <row r="6" spans="1:42">
      <c r="A6" t="s">
        <v>600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_xlfn.FORECAST.LINEAR(AG$1,$AB6:$AF6,$AB$1:$AF$1)</f>
        <v>0</v>
      </c>
      <c r="AH6">
        <f>_xlfn.FORECAST.LINEAR(AH$1,$AB6:$AF6,$AB$1:$AF$1)</f>
        <v>0</v>
      </c>
      <c r="AI6">
        <f>_xlfn.FORECAST.LINEAR(AI$1,$AB6:$AF6,$AB$1:$AF$1)</f>
        <v>0</v>
      </c>
      <c r="AJ6">
        <f>_xlfn.FORECAST.LINEAR(AJ$1,$AB6:$AF6,$AB$1:$AF$1)</f>
        <v>0</v>
      </c>
      <c r="AK6">
        <f>_xlfn.FORECAST.LINEAR(AK$1,$AB6:$AF6,$AB$1:$AF$1)</f>
        <v>0</v>
      </c>
      <c r="AL6">
        <f>_xlfn.FORECAST.LINEAR(AL$1,$AB6:$AF6,$AB$1:$AF$1)</f>
        <v>0</v>
      </c>
      <c r="AM6">
        <f>_xlfn.FORECAST.LINEAR(AM$1,$AB6:$AF6,$AB$1:$AF$1)</f>
        <v>0</v>
      </c>
      <c r="AN6">
        <f>_xlfn.FORECAST.LINEAR(AN$1,$AB6:$AF6,$AB$1:$AF$1)</f>
        <v>0</v>
      </c>
      <c r="AO6">
        <f>_xlfn.FORECAST.LINEAR(AO$1,$AB6:$AF6,$AB$1:$AF$1)</f>
        <v>0</v>
      </c>
      <c r="AP6">
        <f>_xlfn.FORECAST.LINEAR(AP$1,$AB6:$AF6,$AB$1:$AF$1)</f>
        <v>0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_xlfn.FORECAST.LINEAR(AG$1,$AB7:$AF7,$AB$1:$AF$1)</f>
        <v>0</v>
      </c>
      <c r="AH7">
        <f>_xlfn.FORECAST.LINEAR(AH$1,$AB7:$AF7,$AB$1:$AF$1)</f>
        <v>0</v>
      </c>
      <c r="AI7">
        <f>_xlfn.FORECAST.LINEAR(AI$1,$AB7:$AF7,$AB$1:$AF$1)</f>
        <v>0</v>
      </c>
      <c r="AJ7">
        <f>_xlfn.FORECAST.LINEAR(AJ$1,$AB7:$AF7,$AB$1:$AF$1)</f>
        <v>0</v>
      </c>
      <c r="AK7">
        <f>_xlfn.FORECAST.LINEAR(AK$1,$AB7:$AF7,$AB$1:$AF$1)</f>
        <v>0</v>
      </c>
      <c r="AL7">
        <f>_xlfn.FORECAST.LINEAR(AL$1,$AB7:$AF7,$AB$1:$AF$1)</f>
        <v>0</v>
      </c>
      <c r="AM7">
        <f>_xlfn.FORECAST.LINEAR(AM$1,$AB7:$AF7,$AB$1:$AF$1)</f>
        <v>0</v>
      </c>
      <c r="AN7">
        <f>_xlfn.FORECAST.LINEAR(AN$1,$AB7:$AF7,$AB$1:$AF$1)</f>
        <v>0</v>
      </c>
      <c r="AO7">
        <f>_xlfn.FORECAST.LINEAR(AO$1,$AB7:$AF7,$AB$1:$AF$1)</f>
        <v>0</v>
      </c>
      <c r="AP7">
        <f>_xlfn.FORECAST.LINEAR(AP$1,$AB7:$AF7,$AB$1:$AF$1)</f>
        <v>0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_xlfn.FORECAST.LINEAR(AG$1,$AB8:$AF8,$AB$1:$AF$1)</f>
        <v>0</v>
      </c>
      <c r="AH8">
        <f>_xlfn.FORECAST.LINEAR(AH$1,$AB8:$AF8,$AB$1:$AF$1)</f>
        <v>0</v>
      </c>
      <c r="AI8">
        <f>_xlfn.FORECAST.LINEAR(AI$1,$AB8:$AF8,$AB$1:$AF$1)</f>
        <v>0</v>
      </c>
      <c r="AJ8">
        <f>_xlfn.FORECAST.LINEAR(AJ$1,$AB8:$AF8,$AB$1:$AF$1)</f>
        <v>0</v>
      </c>
      <c r="AK8">
        <f>_xlfn.FORECAST.LINEAR(AK$1,$AB8:$AF8,$AB$1:$AF$1)</f>
        <v>0</v>
      </c>
      <c r="AL8">
        <f>_xlfn.FORECAST.LINEAR(AL$1,$AB8:$AF8,$AB$1:$AF$1)</f>
        <v>0</v>
      </c>
      <c r="AM8">
        <f>_xlfn.FORECAST.LINEAR(AM$1,$AB8:$AF8,$AB$1:$AF$1)</f>
        <v>0</v>
      </c>
      <c r="AN8">
        <f>_xlfn.FORECAST.LINEAR(AN$1,$AB8:$AF8,$AB$1:$AF$1)</f>
        <v>0</v>
      </c>
      <c r="AO8">
        <f>_xlfn.FORECAST.LINEAR(AO$1,$AB8:$AF8,$AB$1:$AF$1)</f>
        <v>0</v>
      </c>
      <c r="AP8">
        <f>_xlfn.FORECAST.LINEAR(AP$1,$AB8:$AF8,$AB$1:$AF$1)</f>
        <v>0</v>
      </c>
    </row>
    <row r="9" spans="1:42">
      <c r="A9" t="s">
        <v>603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_xlfn.FORECAST.LINEAR(AG$1,$AB9:$AF9,$AB$1:$AF$1)</f>
        <v>0</v>
      </c>
      <c r="AH9">
        <f>_xlfn.FORECAST.LINEAR(AH$1,$AB9:$AF9,$AB$1:$AF$1)</f>
        <v>0</v>
      </c>
      <c r="AI9">
        <f>_xlfn.FORECAST.LINEAR(AI$1,$AB9:$AF9,$AB$1:$AF$1)</f>
        <v>0</v>
      </c>
      <c r="AJ9">
        <f>_xlfn.FORECAST.LINEAR(AJ$1,$AB9:$AF9,$AB$1:$AF$1)</f>
        <v>0</v>
      </c>
      <c r="AK9">
        <f>_xlfn.FORECAST.LINEAR(AK$1,$AB9:$AF9,$AB$1:$AF$1)</f>
        <v>0</v>
      </c>
      <c r="AL9">
        <f>_xlfn.FORECAST.LINEAR(AL$1,$AB9:$AF9,$AB$1:$AF$1)</f>
        <v>0</v>
      </c>
      <c r="AM9">
        <f>_xlfn.FORECAST.LINEAR(AM$1,$AB9:$AF9,$AB$1:$AF$1)</f>
        <v>0</v>
      </c>
      <c r="AN9">
        <f>_xlfn.FORECAST.LINEAR(AN$1,$AB9:$AF9,$AB$1:$AF$1)</f>
        <v>0</v>
      </c>
      <c r="AO9">
        <f>_xlfn.FORECAST.LINEAR(AO$1,$AB9:$AF9,$AB$1:$AF$1)</f>
        <v>0</v>
      </c>
      <c r="AP9">
        <f>_xlfn.FORECAST.LINEAR(AP$1,$AB9:$AF9,$AB$1:$AF$1)</f>
        <v>0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_xlfn.FORECAST.LINEAR(AG$1,$AB10:$AF10,$AB$1:$AF$1)</f>
        <v>0</v>
      </c>
      <c r="AH10">
        <f>_xlfn.FORECAST.LINEAR(AH$1,$AB10:$AF10,$AB$1:$AF$1)</f>
        <v>0</v>
      </c>
      <c r="AI10">
        <f>_xlfn.FORECAST.LINEAR(AI$1,$AB10:$AF10,$AB$1:$AF$1)</f>
        <v>0</v>
      </c>
      <c r="AJ10">
        <f>_xlfn.FORECAST.LINEAR(AJ$1,$AB10:$AF10,$AB$1:$AF$1)</f>
        <v>0</v>
      </c>
      <c r="AK10">
        <f>_xlfn.FORECAST.LINEAR(AK$1,$AB10:$AF10,$AB$1:$AF$1)</f>
        <v>0</v>
      </c>
      <c r="AL10">
        <f>_xlfn.FORECAST.LINEAR(AL$1,$AB10:$AF10,$AB$1:$AF$1)</f>
        <v>0</v>
      </c>
      <c r="AM10">
        <f>_xlfn.FORECAST.LINEAR(AM$1,$AB10:$AF10,$AB$1:$AF$1)</f>
        <v>0</v>
      </c>
      <c r="AN10">
        <f>_xlfn.FORECAST.LINEAR(AN$1,$AB10:$AF10,$AB$1:$AF$1)</f>
        <v>0</v>
      </c>
      <c r="AO10">
        <f>_xlfn.FORECAST.LINEAR(AO$1,$AB10:$AF10,$AB$1:$AF$1)</f>
        <v>0</v>
      </c>
      <c r="AP10">
        <f>_xlfn.FORECAST.LINEAR(AP$1,$AB10:$AF10,$AB$1:$AF$1)</f>
        <v>0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_xlfn.FORECAST.LINEAR(AG$1,$AB11:$AF11,$AB$1:$AF$1)</f>
        <v>0</v>
      </c>
      <c r="AH11">
        <f>_xlfn.FORECAST.LINEAR(AH$1,$AB11:$AF11,$AB$1:$AF$1)</f>
        <v>0</v>
      </c>
      <c r="AI11">
        <f>_xlfn.FORECAST.LINEAR(AI$1,$AB11:$AF11,$AB$1:$AF$1)</f>
        <v>0</v>
      </c>
      <c r="AJ11">
        <f>_xlfn.FORECAST.LINEAR(AJ$1,$AB11:$AF11,$AB$1:$AF$1)</f>
        <v>0</v>
      </c>
      <c r="AK11">
        <f>_xlfn.FORECAST.LINEAR(AK$1,$AB11:$AF11,$AB$1:$AF$1)</f>
        <v>0</v>
      </c>
      <c r="AL11">
        <f>_xlfn.FORECAST.LINEAR(AL$1,$AB11:$AF11,$AB$1:$AF$1)</f>
        <v>0</v>
      </c>
      <c r="AM11">
        <f>_xlfn.FORECAST.LINEAR(AM$1,$AB11:$AF11,$AB$1:$AF$1)</f>
        <v>0</v>
      </c>
      <c r="AN11">
        <f>_xlfn.FORECAST.LINEAR(AN$1,$AB11:$AF11,$AB$1:$AF$1)</f>
        <v>0</v>
      </c>
      <c r="AO11">
        <f>_xlfn.FORECAST.LINEAR(AO$1,$AB11:$AF11,$AB$1:$AF$1)</f>
        <v>0</v>
      </c>
      <c r="AP11">
        <f>_xlfn.FORECAST.LINEAR(AP$1,$AB11:$AF11,$AB$1:$AF$1)</f>
        <v>0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_xlfn.FORECAST.LINEAR(AG$1,$AB12:$AF12,$AB$1:$AF$1)</f>
        <v>0</v>
      </c>
      <c r="AH12">
        <f>_xlfn.FORECAST.LINEAR(AH$1,$AB12:$AF12,$AB$1:$AF$1)</f>
        <v>0</v>
      </c>
      <c r="AI12">
        <f>_xlfn.FORECAST.LINEAR(AI$1,$AB12:$AF12,$AB$1:$AF$1)</f>
        <v>0</v>
      </c>
      <c r="AJ12">
        <f>_xlfn.FORECAST.LINEAR(AJ$1,$AB12:$AF12,$AB$1:$AF$1)</f>
        <v>0</v>
      </c>
      <c r="AK12">
        <f>_xlfn.FORECAST.LINEAR(AK$1,$AB12:$AF12,$AB$1:$AF$1)</f>
        <v>0</v>
      </c>
      <c r="AL12">
        <f>_xlfn.FORECAST.LINEAR(AL$1,$AB12:$AF12,$AB$1:$AF$1)</f>
        <v>0</v>
      </c>
      <c r="AM12">
        <f>_xlfn.FORECAST.LINEAR(AM$1,$AB12:$AF12,$AB$1:$AF$1)</f>
        <v>0</v>
      </c>
      <c r="AN12">
        <f>_xlfn.FORECAST.LINEAR(AN$1,$AB12:$AF12,$AB$1:$AF$1)</f>
        <v>0</v>
      </c>
      <c r="AO12">
        <f>_xlfn.FORECAST.LINEAR(AO$1,$AB12:$AF12,$AB$1:$AF$1)</f>
        <v>0</v>
      </c>
      <c r="AP12">
        <f>_xlfn.FORECAST.LINEAR(AP$1,$AB12:$AF12,$AB$1:$AF$1)</f>
        <v>0</v>
      </c>
    </row>
    <row r="13" spans="1:42">
      <c r="A13" t="s">
        <v>607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_xlfn.FORECAST.LINEAR(AG$1,$AB13:$AF13,$AB$1:$AF$1)</f>
        <v>0</v>
      </c>
      <c r="AH13">
        <f>_xlfn.FORECAST.LINEAR(AH$1,$AB13:$AF13,$AB$1:$AF$1)</f>
        <v>0</v>
      </c>
      <c r="AI13">
        <f>_xlfn.FORECAST.LINEAR(AI$1,$AB13:$AF13,$AB$1:$AF$1)</f>
        <v>0</v>
      </c>
      <c r="AJ13">
        <f>_xlfn.FORECAST.LINEAR(AJ$1,$AB13:$AF13,$AB$1:$AF$1)</f>
        <v>0</v>
      </c>
      <c r="AK13">
        <f>_xlfn.FORECAST.LINEAR(AK$1,$AB13:$AF13,$AB$1:$AF$1)</f>
        <v>0</v>
      </c>
      <c r="AL13">
        <f>_xlfn.FORECAST.LINEAR(AL$1,$AB13:$AF13,$AB$1:$AF$1)</f>
        <v>0</v>
      </c>
      <c r="AM13">
        <f>_xlfn.FORECAST.LINEAR(AM$1,$AB13:$AF13,$AB$1:$AF$1)</f>
        <v>0</v>
      </c>
      <c r="AN13">
        <f>_xlfn.FORECAST.LINEAR(AN$1,$AB13:$AF13,$AB$1:$AF$1)</f>
        <v>0</v>
      </c>
      <c r="AO13">
        <f>_xlfn.FORECAST.LINEAR(AO$1,$AB13:$AF13,$AB$1:$AF$1)</f>
        <v>0</v>
      </c>
      <c r="AP13">
        <f>_xlfn.FORECAST.LINEAR(AP$1,$AB13:$AF13,$AB$1:$AF$1)</f>
        <v>0</v>
      </c>
    </row>
    <row r="14" spans="1:42">
      <c r="A14" t="s">
        <v>608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_xlfn.FORECAST.LINEAR(AG$1,$AB14:$AF14,$AB$1:$AF$1)</f>
        <v>0</v>
      </c>
      <c r="AH14">
        <f>_xlfn.FORECAST.LINEAR(AH$1,$AB14:$AF14,$AB$1:$AF$1)</f>
        <v>0</v>
      </c>
      <c r="AI14">
        <f>_xlfn.FORECAST.LINEAR(AI$1,$AB14:$AF14,$AB$1:$AF$1)</f>
        <v>0</v>
      </c>
      <c r="AJ14">
        <f>_xlfn.FORECAST.LINEAR(AJ$1,$AB14:$AF14,$AB$1:$AF$1)</f>
        <v>0</v>
      </c>
      <c r="AK14">
        <f>_xlfn.FORECAST.LINEAR(AK$1,$AB14:$AF14,$AB$1:$AF$1)</f>
        <v>0</v>
      </c>
      <c r="AL14">
        <f>_xlfn.FORECAST.LINEAR(AL$1,$AB14:$AF14,$AB$1:$AF$1)</f>
        <v>0</v>
      </c>
      <c r="AM14">
        <f>_xlfn.FORECAST.LINEAR(AM$1,$AB14:$AF14,$AB$1:$AF$1)</f>
        <v>0</v>
      </c>
      <c r="AN14">
        <f>_xlfn.FORECAST.LINEAR(AN$1,$AB14:$AF14,$AB$1:$AF$1)</f>
        <v>0</v>
      </c>
      <c r="AO14">
        <f>_xlfn.FORECAST.LINEAR(AO$1,$AB14:$AF14,$AB$1:$AF$1)</f>
        <v>0</v>
      </c>
      <c r="AP14">
        <f>_xlfn.FORECAST.LINEAR(AP$1,$AB14:$AF14,$AB$1:$AF$1)</f>
        <v>0</v>
      </c>
    </row>
    <row r="15" spans="1:42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>_xlfn.FORECAST.LINEAR(AG$1,$AB15:$AF15,$AB$1:$AF$1)</f>
        <v>0</v>
      </c>
      <c r="AH15">
        <f>_xlfn.FORECAST.LINEAR(AH$1,$AB15:$AF15,$AB$1:$AF$1)</f>
        <v>0</v>
      </c>
      <c r="AI15">
        <f>_xlfn.FORECAST.LINEAR(AI$1,$AB15:$AF15,$AB$1:$AF$1)</f>
        <v>0</v>
      </c>
      <c r="AJ15">
        <f>_xlfn.FORECAST.LINEAR(AJ$1,$AB15:$AF15,$AB$1:$AF$1)</f>
        <v>0</v>
      </c>
      <c r="AK15">
        <f>_xlfn.FORECAST.LINEAR(AK$1,$AB15:$AF15,$AB$1:$AF$1)</f>
        <v>0</v>
      </c>
      <c r="AL15">
        <f>_xlfn.FORECAST.LINEAR(AL$1,$AB15:$AF15,$AB$1:$AF$1)</f>
        <v>0</v>
      </c>
      <c r="AM15">
        <f>_xlfn.FORECAST.LINEAR(AM$1,$AB15:$AF15,$AB$1:$AF$1)</f>
        <v>0</v>
      </c>
      <c r="AN15">
        <f>_xlfn.FORECAST.LINEAR(AN$1,$AB15:$AF15,$AB$1:$AF$1)</f>
        <v>0</v>
      </c>
      <c r="AO15">
        <f>_xlfn.FORECAST.LINEAR(AO$1,$AB15:$AF15,$AB$1:$AF$1)</f>
        <v>0</v>
      </c>
      <c r="AP15">
        <f>_xlfn.FORECAST.LINEAR(AP$1,$AB15:$AF15,$AB$1:$AF$1)</f>
        <v>0</v>
      </c>
    </row>
    <row r="16" spans="1:42">
      <c r="A16" t="s">
        <v>610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>_xlfn.FORECAST.LINEAR(AG$1,$AB16:$AF16,$AB$1:$AF$1)</f>
        <v>0</v>
      </c>
      <c r="AH16">
        <f>_xlfn.FORECAST.LINEAR(AH$1,$AB16:$AF16,$AB$1:$AF$1)</f>
        <v>0</v>
      </c>
      <c r="AI16">
        <f>_xlfn.FORECAST.LINEAR(AI$1,$AB16:$AF16,$AB$1:$AF$1)</f>
        <v>0</v>
      </c>
      <c r="AJ16">
        <f>_xlfn.FORECAST.LINEAR(AJ$1,$AB16:$AF16,$AB$1:$AF$1)</f>
        <v>0</v>
      </c>
      <c r="AK16">
        <f>_xlfn.FORECAST.LINEAR(AK$1,$AB16:$AF16,$AB$1:$AF$1)</f>
        <v>0</v>
      </c>
      <c r="AL16">
        <f>_xlfn.FORECAST.LINEAR(AL$1,$AB16:$AF16,$AB$1:$AF$1)</f>
        <v>0</v>
      </c>
      <c r="AM16">
        <f>_xlfn.FORECAST.LINEAR(AM$1,$AB16:$AF16,$AB$1:$AF$1)</f>
        <v>0</v>
      </c>
      <c r="AN16">
        <f>_xlfn.FORECAST.LINEAR(AN$1,$AB16:$AF16,$AB$1:$AF$1)</f>
        <v>0</v>
      </c>
      <c r="AO16">
        <f>_xlfn.FORECAST.LINEAR(AO$1,$AB16:$AF16,$AB$1:$AF$1)</f>
        <v>0</v>
      </c>
      <c r="AP16">
        <f>_xlfn.FORECAST.LINEAR(AP$1,$AB16:$AF16,$AB$1:$AF$1)</f>
        <v>0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>_xlfn.FORECAST.LINEAR(AG$1,$AB17:$AF17,$AB$1:$AF$1)</f>
        <v>0</v>
      </c>
      <c r="AH17">
        <f>_xlfn.FORECAST.LINEAR(AH$1,$AB17:$AF17,$AB$1:$AF$1)</f>
        <v>0</v>
      </c>
      <c r="AI17">
        <f>_xlfn.FORECAST.LINEAR(AI$1,$AB17:$AF17,$AB$1:$AF$1)</f>
        <v>0</v>
      </c>
      <c r="AJ17">
        <f>_xlfn.FORECAST.LINEAR(AJ$1,$AB17:$AF17,$AB$1:$AF$1)</f>
        <v>0</v>
      </c>
      <c r="AK17">
        <f>_xlfn.FORECAST.LINEAR(AK$1,$AB17:$AF17,$AB$1:$AF$1)</f>
        <v>0</v>
      </c>
      <c r="AL17">
        <f>_xlfn.FORECAST.LINEAR(AL$1,$AB17:$AF17,$AB$1:$AF$1)</f>
        <v>0</v>
      </c>
      <c r="AM17">
        <f>_xlfn.FORECAST.LINEAR(AM$1,$AB17:$AF17,$AB$1:$AF$1)</f>
        <v>0</v>
      </c>
      <c r="AN17">
        <f>_xlfn.FORECAST.LINEAR(AN$1,$AB17:$AF17,$AB$1:$AF$1)</f>
        <v>0</v>
      </c>
      <c r="AO17">
        <f>_xlfn.FORECAST.LINEAR(AO$1,$AB17:$AF17,$AB$1:$AF$1)</f>
        <v>0</v>
      </c>
      <c r="AP17">
        <f>_xlfn.FORECAST.LINEAR(AP$1,$AB17:$AF17,$AB$1:$AF$1)</f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P17"/>
  <sheetViews>
    <sheetView workbookViewId="0">
      <selection activeCell="I13" sqref="I13"/>
    </sheetView>
  </sheetViews>
  <sheetFormatPr defaultColWidth="9.12727272727273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t="s">
        <v>598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 t="s">
        <v>599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 t="s">
        <v>600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 t="s">
        <v>603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 t="s">
        <v>607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>
      <c r="A14" t="s">
        <v>608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 t="s">
        <v>610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P17"/>
  <sheetViews>
    <sheetView tabSelected="1" workbookViewId="0">
      <selection activeCell="J27" sqref="J27"/>
    </sheetView>
  </sheetViews>
  <sheetFormatPr defaultColWidth="9" defaultRowHeight="14"/>
  <cols>
    <col min="1" max="1" width="32.7545454545455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612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>
        <f>_xlfn.FORECAST.LINEAR(AG$1,$AB2:$AF2,$AB$1:$AF$1)</f>
        <v>0</v>
      </c>
      <c r="AH2">
        <f>_xlfn.FORECAST.LINEAR(AH$1,$AB2:$AF2,$AB$1:$AF$1)</f>
        <v>0</v>
      </c>
      <c r="AI2">
        <f>_xlfn.FORECAST.LINEAR(AI$1,$AB2:$AF2,$AB$1:$AF$1)</f>
        <v>0</v>
      </c>
      <c r="AJ2">
        <f>_xlfn.FORECAST.LINEAR(AJ$1,$AB2:$AF2,$AB$1:$AF$1)</f>
        <v>0</v>
      </c>
      <c r="AK2">
        <f>_xlfn.FORECAST.LINEAR(AK$1,$AB2:$AF2,$AB$1:$AF$1)</f>
        <v>0</v>
      </c>
      <c r="AL2">
        <f>_xlfn.FORECAST.LINEAR(AL$1,$AB2:$AF2,$AB$1:$AF$1)</f>
        <v>0</v>
      </c>
      <c r="AM2">
        <f>_xlfn.FORECAST.LINEAR(AM$1,$AB2:$AF2,$AB$1:$AF$1)</f>
        <v>0</v>
      </c>
      <c r="AN2">
        <f>_xlfn.FORECAST.LINEAR(AN$1,$AB2:$AF2,$AB$1:$AF$1)</f>
        <v>0</v>
      </c>
      <c r="AO2">
        <f>_xlfn.FORECAST.LINEAR(AO$1,$AB2:$AF2,$AB$1:$AF$1)</f>
        <v>0</v>
      </c>
      <c r="AP2">
        <f>_xlfn.FORECAST.LINEAR(AP$1,$AB2:$AF2,$AB$1:$AF$1)</f>
        <v>0</v>
      </c>
    </row>
    <row r="3" spans="1:42">
      <c r="A3" t="s">
        <v>613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>
        <f>_xlfn.FORECAST.LINEAR(AG$1,$AB3:$AF3,$AB$1:$AF$1)</f>
        <v>0</v>
      </c>
      <c r="AH3">
        <f>_xlfn.FORECAST.LINEAR(AH$1,$AB3:$AF3,$AB$1:$AF$1)</f>
        <v>0</v>
      </c>
      <c r="AI3">
        <f>_xlfn.FORECAST.LINEAR(AI$1,$AB3:$AF3,$AB$1:$AF$1)</f>
        <v>0</v>
      </c>
      <c r="AJ3">
        <f>_xlfn.FORECAST.LINEAR(AJ$1,$AB3:$AF3,$AB$1:$AF$1)</f>
        <v>0</v>
      </c>
      <c r="AK3">
        <f>_xlfn.FORECAST.LINEAR(AK$1,$AB3:$AF3,$AB$1:$AF$1)</f>
        <v>0</v>
      </c>
      <c r="AL3">
        <f>_xlfn.FORECAST.LINEAR(AL$1,$AB3:$AF3,$AB$1:$AF$1)</f>
        <v>0</v>
      </c>
      <c r="AM3">
        <f>_xlfn.FORECAST.LINEAR(AM$1,$AB3:$AF3,$AB$1:$AF$1)</f>
        <v>0</v>
      </c>
      <c r="AN3">
        <f>_xlfn.FORECAST.LINEAR(AN$1,$AB3:$AF3,$AB$1:$AF$1)</f>
        <v>0</v>
      </c>
      <c r="AO3">
        <f>_xlfn.FORECAST.LINEAR(AO$1,$AB3:$AF3,$AB$1:$AF$1)</f>
        <v>0</v>
      </c>
      <c r="AP3">
        <f>_xlfn.FORECAST.LINEAR(AP$1,$AB3:$AF3,$AB$1:$AF$1)</f>
        <v>0</v>
      </c>
    </row>
    <row r="4" spans="1:42">
      <c r="A4" t="s">
        <v>614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>
        <f>_xlfn.FORECAST.LINEAR(AG$1,$AB4:$AF4,$AB$1:$AF$1)</f>
        <v>0</v>
      </c>
      <c r="AH4">
        <f>_xlfn.FORECAST.LINEAR(AH$1,$AB4:$AF4,$AB$1:$AF$1)</f>
        <v>0</v>
      </c>
      <c r="AI4">
        <f>_xlfn.FORECAST.LINEAR(AI$1,$AB4:$AF4,$AB$1:$AF$1)</f>
        <v>0</v>
      </c>
      <c r="AJ4">
        <f>_xlfn.FORECAST.LINEAR(AJ$1,$AB4:$AF4,$AB$1:$AF$1)</f>
        <v>0</v>
      </c>
      <c r="AK4">
        <f>_xlfn.FORECAST.LINEAR(AK$1,$AB4:$AF4,$AB$1:$AF$1)</f>
        <v>0</v>
      </c>
      <c r="AL4">
        <f>_xlfn.FORECAST.LINEAR(AL$1,$AB4:$AF4,$AB$1:$AF$1)</f>
        <v>0</v>
      </c>
      <c r="AM4">
        <f>_xlfn.FORECAST.LINEAR(AM$1,$AB4:$AF4,$AB$1:$AF$1)</f>
        <v>0</v>
      </c>
      <c r="AN4">
        <f>_xlfn.FORECAST.LINEAR(AN$1,$AB4:$AF4,$AB$1:$AF$1)</f>
        <v>0</v>
      </c>
      <c r="AO4">
        <f>_xlfn.FORECAST.LINEAR(AO$1,$AB4:$AF4,$AB$1:$AF$1)</f>
        <v>0</v>
      </c>
      <c r="AP4">
        <f>_xlfn.FORECAST.LINEAR(AP$1,$AB4:$AF4,$AB$1:$AF$1)</f>
        <v>0</v>
      </c>
    </row>
    <row r="5" spans="1:42">
      <c r="A5" t="s">
        <v>615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>
        <f>_xlfn.FORECAST.LINEAR(AG$1,$AB5:$AF5,$AB$1:$AF$1)</f>
        <v>0</v>
      </c>
      <c r="AH5">
        <f>_xlfn.FORECAST.LINEAR(AH$1,$AB5:$AF5,$AB$1:$AF$1)</f>
        <v>0</v>
      </c>
      <c r="AI5">
        <f>_xlfn.FORECAST.LINEAR(AI$1,$AB5:$AF5,$AB$1:$AF$1)</f>
        <v>0</v>
      </c>
      <c r="AJ5">
        <f>_xlfn.FORECAST.LINEAR(AJ$1,$AB5:$AF5,$AB$1:$AF$1)</f>
        <v>0</v>
      </c>
      <c r="AK5">
        <f>_xlfn.FORECAST.LINEAR(AK$1,$AB5:$AF5,$AB$1:$AF$1)</f>
        <v>0</v>
      </c>
      <c r="AL5">
        <f>_xlfn.FORECAST.LINEAR(AL$1,$AB5:$AF5,$AB$1:$AF$1)</f>
        <v>0</v>
      </c>
      <c r="AM5">
        <f>_xlfn.FORECAST.LINEAR(AM$1,$AB5:$AF5,$AB$1:$AF$1)</f>
        <v>0</v>
      </c>
      <c r="AN5">
        <f>_xlfn.FORECAST.LINEAR(AN$1,$AB5:$AF5,$AB$1:$AF$1)</f>
        <v>0</v>
      </c>
      <c r="AO5">
        <f>_xlfn.FORECAST.LINEAR(AO$1,$AB5:$AF5,$AB$1:$AF$1)</f>
        <v>0</v>
      </c>
      <c r="AP5">
        <f>_xlfn.FORECAST.LINEAR(AP$1,$AB5:$AF5,$AB$1:$AF$1)</f>
        <v>0</v>
      </c>
    </row>
    <row r="6" spans="1:42">
      <c r="A6" t="s">
        <v>616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>
        <f>_xlfn.FORECAST.LINEAR(AG$1,$AB6:$AF6,$AB$1:$AF$1)</f>
        <v>0</v>
      </c>
      <c r="AH6">
        <f>_xlfn.FORECAST.LINEAR(AH$1,$AB6:$AF6,$AB$1:$AF$1)</f>
        <v>0</v>
      </c>
      <c r="AI6">
        <f>_xlfn.FORECAST.LINEAR(AI$1,$AB6:$AF6,$AB$1:$AF$1)</f>
        <v>0</v>
      </c>
      <c r="AJ6">
        <f>_xlfn.FORECAST.LINEAR(AJ$1,$AB6:$AF6,$AB$1:$AF$1)</f>
        <v>0</v>
      </c>
      <c r="AK6">
        <f>_xlfn.FORECAST.LINEAR(AK$1,$AB6:$AF6,$AB$1:$AF$1)</f>
        <v>0</v>
      </c>
      <c r="AL6">
        <f>_xlfn.FORECAST.LINEAR(AL$1,$AB6:$AF6,$AB$1:$AF$1)</f>
        <v>0</v>
      </c>
      <c r="AM6">
        <f>_xlfn.FORECAST.LINEAR(AM$1,$AB6:$AF6,$AB$1:$AF$1)</f>
        <v>0</v>
      </c>
      <c r="AN6">
        <f>_xlfn.FORECAST.LINEAR(AN$1,$AB6:$AF6,$AB$1:$AF$1)</f>
        <v>0</v>
      </c>
      <c r="AO6">
        <f>_xlfn.FORECAST.LINEAR(AO$1,$AB6:$AF6,$AB$1:$AF$1)</f>
        <v>0</v>
      </c>
      <c r="AP6">
        <f>_xlfn.FORECAST.LINEAR(AP$1,$AB6:$AF6,$AB$1:$AF$1)</f>
        <v>0</v>
      </c>
    </row>
    <row r="7" spans="1:42">
      <c r="A7" t="s">
        <v>617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</row>
    <row r="8" spans="1:42">
      <c r="A8" t="s">
        <v>618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</row>
    <row r="9" spans="1:42">
      <c r="A9" t="s">
        <v>619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</row>
    <row r="10" spans="1:42">
      <c r="A10" t="s">
        <v>620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</row>
    <row r="11" spans="1:42">
      <c r="A11" t="s">
        <v>621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</row>
    <row r="12" spans="1:42">
      <c r="A12" t="s">
        <v>622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</row>
    <row r="13" spans="1:42">
      <c r="A13" t="s">
        <v>623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</row>
    <row r="14" spans="1:42">
      <c r="A14" t="s">
        <v>624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</row>
    <row r="15" spans="1:42">
      <c r="A15" t="s">
        <v>609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</row>
    <row r="16" spans="1:42">
      <c r="A16" t="s">
        <v>610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</row>
    <row r="17" spans="1:42">
      <c r="A17" t="s">
        <v>611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2"/>
  <sheetViews>
    <sheetView workbookViewId="0">
      <selection activeCell="AJ41" sqref="AJ41"/>
    </sheetView>
  </sheetViews>
  <sheetFormatPr defaultColWidth="9.12727272727273" defaultRowHeight="14"/>
  <cols>
    <col min="1" max="1" width="26.6272727272727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e">
        <f>_xlfn.FORECAST.LINEAR(AG$1,$AB2:$AF2,$AB$1:$AF$1)</f>
        <v>#NAME?</v>
      </c>
      <c r="AH2" t="e">
        <f>_xlfn.FORECAST.LINEAR(AH$1,$AB2:$AF2,$AB$1:$AF$1)</f>
        <v>#NAME?</v>
      </c>
      <c r="AI2" t="e">
        <f>_xlfn.FORECAST.LINEAR(AI$1,$AB2:$AF2,$AB$1:$AF$1)</f>
        <v>#NAME?</v>
      </c>
      <c r="AJ2" t="e">
        <f>_xlfn.FORECAST.LINEAR(AJ$1,$AB2:$AF2,$AB$1:$AF$1)</f>
        <v>#NAME?</v>
      </c>
      <c r="AK2" t="e">
        <f>_xlfn.FORECAST.LINEAR(AK$1,$AB2:$AF2,$AB$1:$AF$1)</f>
        <v>#NAME?</v>
      </c>
      <c r="AL2" t="e">
        <f>_xlfn.FORECAST.LINEAR(AL$1,$AB2:$AF2,$AB$1:$AF$1)</f>
        <v>#NAME?</v>
      </c>
      <c r="AM2" t="e">
        <f>_xlfn.FORECAST.LINEAR(AM$1,$AB2:$AF2,$AB$1:$AF$1)</f>
        <v>#NAME?</v>
      </c>
      <c r="AN2" t="e">
        <f>_xlfn.FORECAST.LINEAR(AN$1,$AB2:$AF2,$AB$1:$AF$1)</f>
        <v>#NAME?</v>
      </c>
      <c r="AO2" t="e">
        <f>_xlfn.FORECAST.LINEAR(AO$1,$AB2:$AF2,$AB$1:$AF$1)</f>
        <v>#NAME?</v>
      </c>
      <c r="AP2" t="e">
        <f>_xlfn.FORECAST.LINEAR(AP$1,$AB2:$AF2,$AB$1:$AF$1)</f>
        <v>#NAME?</v>
      </c>
    </row>
    <row r="3" spans="1:42">
      <c r="A3" t="s">
        <v>579</v>
      </c>
      <c r="B3" s="15">
        <f>SUM(Calculations!C46,Calculations!C51)</f>
        <v>1.41875354804298e-8</v>
      </c>
      <c r="C3" s="15">
        <f>SUM(Calculations!D46,Calculations!D51)</f>
        <v>1.28395407150138e-8</v>
      </c>
      <c r="D3" s="15">
        <f>SUM(Calculations!E46,Calculations!E51)</f>
        <v>1.26055988391192e-8</v>
      </c>
      <c r="E3" s="15">
        <f>SUM(Calculations!F46,Calculations!F51)</f>
        <v>1.36655265485197e-8</v>
      </c>
      <c r="F3" s="15">
        <f>SUM(Calculations!G46,Calculations!G51)</f>
        <v>1.47772473453859e-8</v>
      </c>
      <c r="G3" s="15">
        <f>SUM(Calculations!H46,Calculations!H51)</f>
        <v>1.66756023688112e-8</v>
      </c>
      <c r="H3" s="15">
        <f>SUM(Calculations!I46,Calculations!I51)</f>
        <v>1.65910835269389e-8</v>
      </c>
      <c r="I3" s="15">
        <f>SUM(Calculations!J46,Calculations!J51)</f>
        <v>1.68525416983446e-8</v>
      </c>
      <c r="J3" s="15">
        <f>SUM(Calculations!K46,Calculations!K51)</f>
        <v>1.6813300313157e-8</v>
      </c>
      <c r="K3" s="15">
        <f>SUM(Calculations!L46,Calculations!L51)</f>
        <v>1.68349103442892e-8</v>
      </c>
      <c r="L3" s="15">
        <f>SUM(Calculations!M46,Calculations!M51)</f>
        <v>1.67770439349724e-8</v>
      </c>
      <c r="M3" s="15">
        <f>SUM(Calculations!N46,Calculations!N51)</f>
        <v>1.69021909945093e-8</v>
      </c>
      <c r="N3" s="15">
        <f>SUM(Calculations!O46,Calculations!O51)</f>
        <v>1.70791261629306e-8</v>
      </c>
      <c r="O3" s="15">
        <f>SUM(Calculations!P46,Calculations!P51)</f>
        <v>1.71254731760179e-8</v>
      </c>
      <c r="P3" s="15">
        <f>SUM(Calculations!Q46,Calculations!Q51)</f>
        <v>1.72946907700551e-8</v>
      </c>
      <c r="Q3" s="15">
        <f>SUM(Calculations!R46,Calculations!R51)</f>
        <v>1.74700340264655e-8</v>
      </c>
      <c r="R3" s="15">
        <f>SUM(Calculations!S46,Calculations!S51)</f>
        <v>1.75777756962177e-8</v>
      </c>
      <c r="S3" s="15">
        <f>SUM(Calculations!T46,Calculations!T51)</f>
        <v>1.76907539239497e-8</v>
      </c>
      <c r="T3" s="15">
        <f>SUM(Calculations!U46,Calculations!U51)</f>
        <v>1.78710873803897e-8</v>
      </c>
      <c r="U3" s="15">
        <f>SUM(Calculations!V46,Calculations!V51)</f>
        <v>1.78916975715632e-8</v>
      </c>
      <c r="V3" s="15">
        <f>SUM(Calculations!W46,Calculations!W51)</f>
        <v>1.80156298040282e-8</v>
      </c>
      <c r="W3" s="15">
        <f>SUM(Calculations!X46,Calculations!X51)</f>
        <v>1.80971061091123e-8</v>
      </c>
      <c r="X3" s="15">
        <f>SUM(Calculations!Y46,Calculations!Y51)</f>
        <v>1.80965813219376e-8</v>
      </c>
      <c r="Y3" s="15">
        <f>SUM(Calculations!Z46,Calculations!Z51)</f>
        <v>1.80487049732964e-8</v>
      </c>
      <c r="Z3" s="15">
        <f>SUM(Calculations!AA46,Calculations!AA51)</f>
        <v>1.80204734464373e-8</v>
      </c>
      <c r="AA3" s="15">
        <f>SUM(Calculations!AB46,Calculations!AB51)</f>
        <v>1.82480906969312e-8</v>
      </c>
      <c r="AB3" s="15">
        <f>SUM(Calculations!AC46,Calculations!AC51)</f>
        <v>1.83579287681597e-8</v>
      </c>
      <c r="AC3" s="15">
        <f>SUM(Calculations!AD46,Calculations!AD51)</f>
        <v>1.84208766942509e-8</v>
      </c>
      <c r="AD3" s="15">
        <f>SUM(Calculations!AE46,Calculations!AE51)</f>
        <v>1.85618968270388e-8</v>
      </c>
      <c r="AE3" s="15">
        <f>SUM(Calculations!AF46,Calculations!AF51)</f>
        <v>1.86749827059408e-8</v>
      </c>
      <c r="AF3" s="15">
        <f>SUM(Calculations!AG46,Calculations!AG51)</f>
        <v>1.86369893631288e-8</v>
      </c>
      <c r="AG3" t="e">
        <f>_xlfn.FORECAST.LINEAR(AG$1,$AB3:$AF3,$AB$1:$AF$1)</f>
        <v>#NAME?</v>
      </c>
      <c r="AH3" t="e">
        <f>_xlfn.FORECAST.LINEAR(AH$1,$AB3:$AF3,$AB$1:$AF$1)</f>
        <v>#NAME?</v>
      </c>
      <c r="AI3" t="e">
        <f>_xlfn.FORECAST.LINEAR(AI$1,$AB3:$AF3,$AB$1:$AF$1)</f>
        <v>#NAME?</v>
      </c>
      <c r="AJ3" t="e">
        <f>_xlfn.FORECAST.LINEAR(AJ$1,$AB3:$AF3,$AB$1:$AF$1)</f>
        <v>#NAME?</v>
      </c>
      <c r="AK3" t="e">
        <f>_xlfn.FORECAST.LINEAR(AK$1,$AB3:$AF3,$AB$1:$AF$1)</f>
        <v>#NAME?</v>
      </c>
      <c r="AL3" t="e">
        <f>_xlfn.FORECAST.LINEAR(AL$1,$AB3:$AF3,$AB$1:$AF$1)</f>
        <v>#NAME?</v>
      </c>
      <c r="AM3" t="e">
        <f>_xlfn.FORECAST.LINEAR(AM$1,$AB3:$AF3,$AB$1:$AF$1)</f>
        <v>#NAME?</v>
      </c>
      <c r="AN3" t="e">
        <f>_xlfn.FORECAST.LINEAR(AN$1,$AB3:$AF3,$AB$1:$AF$1)</f>
        <v>#NAME?</v>
      </c>
      <c r="AO3" t="e">
        <f>_xlfn.FORECAST.LINEAR(AO$1,$AB3:$AF3,$AB$1:$AF$1)</f>
        <v>#NAME?</v>
      </c>
      <c r="AP3" t="e">
        <f>_xlfn.FORECAST.LINEAR(AP$1,$AB3:$AF3,$AB$1:$AF$1)</f>
        <v>#NAME?</v>
      </c>
    </row>
    <row r="4" spans="1:42">
      <c r="A4" t="s">
        <v>580</v>
      </c>
      <c r="B4" s="15">
        <f>SUM(Calculations!C58,Calculations!C64,Calculations!C70)</f>
        <v>4.51754848577192e-8</v>
      </c>
      <c r="C4" s="15">
        <f>SUM(Calculations!D58,Calculations!D64,Calculations!D70)</f>
        <v>4.6281744938114e-8</v>
      </c>
      <c r="D4" s="15">
        <f>SUM(Calculations!E58,Calculations!E64,Calculations!E70)</f>
        <v>4.45310084456066e-8</v>
      </c>
      <c r="E4" s="15">
        <f>SUM(Calculations!F58,Calculations!F64,Calculations!F70)</f>
        <v>4.06430973774973e-8</v>
      </c>
      <c r="F4" s="15">
        <f>SUM(Calculations!G58,Calculations!G64,Calculations!G70)</f>
        <v>3.80485187255335e-8</v>
      </c>
      <c r="G4" s="15">
        <f>SUM(Calculations!H58,Calculations!H64,Calculations!H70)</f>
        <v>3.59408453026972e-8</v>
      </c>
      <c r="H4" s="15">
        <f>SUM(Calculations!I58,Calculations!I64,Calculations!I70)</f>
        <v>3.46925670120335e-8</v>
      </c>
      <c r="I4" s="15">
        <f>SUM(Calculations!J58,Calculations!J64,Calculations!J70)</f>
        <v>3.39532734591826e-8</v>
      </c>
      <c r="J4" s="15">
        <f>SUM(Calculations!K58,Calculations!K64,Calculations!K70)</f>
        <v>3.33943792363408e-8</v>
      </c>
      <c r="K4" s="15">
        <f>SUM(Calculations!L58,Calculations!L64,Calculations!L70)</f>
        <v>3.28499955891112e-8</v>
      </c>
      <c r="L4" s="15">
        <f>SUM(Calculations!M58,Calculations!M64,Calculations!M70)</f>
        <v>3.24917212795604e-8</v>
      </c>
      <c r="M4" s="15">
        <f>SUM(Calculations!N58,Calculations!N64,Calculations!N70)</f>
        <v>3.21467685916166e-8</v>
      </c>
      <c r="N4" s="15">
        <f>SUM(Calculations!O58,Calculations!O64,Calculations!O70)</f>
        <v>3.17228554170847e-8</v>
      </c>
      <c r="O4" s="15">
        <f>SUM(Calculations!P58,Calculations!P64,Calculations!P70)</f>
        <v>3.14837596025201e-8</v>
      </c>
      <c r="P4" s="15">
        <f>SUM(Calculations!Q58,Calculations!Q64,Calculations!Q70)</f>
        <v>3.11492375440119e-8</v>
      </c>
      <c r="Q4" s="15">
        <f>SUM(Calculations!R58,Calculations!R64,Calculations!R70)</f>
        <v>3.08607843224546e-8</v>
      </c>
      <c r="R4" s="15">
        <f>SUM(Calculations!S58,Calculations!S64,Calculations!S70)</f>
        <v>3.06100704939583e-8</v>
      </c>
      <c r="S4" s="15">
        <f>SUM(Calculations!T58,Calculations!T64,Calculations!T70)</f>
        <v>3.03381381257097e-8</v>
      </c>
      <c r="T4" s="15">
        <f>SUM(Calculations!U58,Calculations!U64,Calculations!U70)</f>
        <v>3.01914970156979e-8</v>
      </c>
      <c r="U4" s="15">
        <f>SUM(Calculations!V58,Calculations!V64,Calculations!V70)</f>
        <v>2.99287814312619e-8</v>
      </c>
      <c r="V4" s="15">
        <f>SUM(Calculations!W58,Calculations!W64,Calculations!W70)</f>
        <v>2.96814708885538e-8</v>
      </c>
      <c r="W4" s="15">
        <f>SUM(Calculations!X58,Calculations!X64,Calculations!X70)</f>
        <v>2.95079320062679e-8</v>
      </c>
      <c r="X4" s="15">
        <f>SUM(Calculations!Y58,Calculations!Y64,Calculations!Y70)</f>
        <v>2.93500197185529e-8</v>
      </c>
      <c r="Y4" s="15">
        <f>SUM(Calculations!Z58,Calculations!Z64,Calculations!Z70)</f>
        <v>2.90970570774458e-8</v>
      </c>
      <c r="Z4" s="15">
        <f>SUM(Calculations!AA58,Calculations!AA64,Calculations!AA70)</f>
        <v>2.88978188355905e-8</v>
      </c>
      <c r="AA4" s="15">
        <f>SUM(Calculations!AB58,Calculations!AB64,Calculations!AB70)</f>
        <v>2.86920245293158e-8</v>
      </c>
      <c r="AB4" s="15">
        <f>SUM(Calculations!AC58,Calculations!AC64,Calculations!AC70)</f>
        <v>2.86687376278295e-8</v>
      </c>
      <c r="AC4" s="15">
        <f>SUM(Calculations!AD58,Calculations!AD64,Calculations!AD70)</f>
        <v>2.86061856392232e-8</v>
      </c>
      <c r="AD4" s="15">
        <f>SUM(Calculations!AE58,Calculations!AE64,Calculations!AE70)</f>
        <v>2.85488105282766e-8</v>
      </c>
      <c r="AE4" s="15">
        <f>SUM(Calculations!AF58,Calculations!AF64,Calculations!AF70)</f>
        <v>2.8605264512881e-8</v>
      </c>
      <c r="AF4" s="15">
        <f>SUM(Calculations!AG58,Calculations!AG64,Calculations!AG70)</f>
        <v>2.86499828976056e-8</v>
      </c>
      <c r="AG4" t="e">
        <f>_xlfn.FORECAST.LINEAR(AG$1,$AB4:$AF4,$AB$1:$AF$1)</f>
        <v>#NAME?</v>
      </c>
      <c r="AH4" t="e">
        <f>_xlfn.FORECAST.LINEAR(AH$1,$AB4:$AF4,$AB$1:$AF$1)</f>
        <v>#NAME?</v>
      </c>
      <c r="AI4" t="e">
        <f>_xlfn.FORECAST.LINEAR(AI$1,$AB4:$AF4,$AB$1:$AF$1)</f>
        <v>#NAME?</v>
      </c>
      <c r="AJ4" t="e">
        <f>_xlfn.FORECAST.LINEAR(AJ$1,$AB4:$AF4,$AB$1:$AF$1)</f>
        <v>#NAME?</v>
      </c>
      <c r="AK4" t="e">
        <f>_xlfn.FORECAST.LINEAR(AK$1,$AB4:$AF4,$AB$1:$AF$1)</f>
        <v>#NAME?</v>
      </c>
      <c r="AL4" t="e">
        <f>_xlfn.FORECAST.LINEAR(AL$1,$AB4:$AF4,$AB$1:$AF$1)</f>
        <v>#NAME?</v>
      </c>
      <c r="AM4" t="e">
        <f>_xlfn.FORECAST.LINEAR(AM$1,$AB4:$AF4,$AB$1:$AF$1)</f>
        <v>#NAME?</v>
      </c>
      <c r="AN4" t="e">
        <f>_xlfn.FORECAST.LINEAR(AN$1,$AB4:$AF4,$AB$1:$AF$1)</f>
        <v>#NAME?</v>
      </c>
      <c r="AO4" t="e">
        <f>_xlfn.FORECAST.LINEAR(AO$1,$AB4:$AF4,$AB$1:$AF$1)</f>
        <v>#NAME?</v>
      </c>
      <c r="AP4" t="e">
        <f>_xlfn.FORECAST.LINEAR(AP$1,$AB4:$AF4,$AB$1:$AF$1)</f>
        <v>#NAME?</v>
      </c>
    </row>
    <row r="5" spans="1:42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e">
        <f>_xlfn.FORECAST.LINEAR(AG$1,$AB5:$AF5,$AB$1:$AF$1)</f>
        <v>#NAME?</v>
      </c>
      <c r="AH5" t="e">
        <f>_xlfn.FORECAST.LINEAR(AH$1,$AB5:$AF5,$AB$1:$AF$1)</f>
        <v>#NAME?</v>
      </c>
      <c r="AI5" t="e">
        <f>_xlfn.FORECAST.LINEAR(AI$1,$AB5:$AF5,$AB$1:$AF$1)</f>
        <v>#NAME?</v>
      </c>
      <c r="AJ5" t="e">
        <f>_xlfn.FORECAST.LINEAR(AJ$1,$AB5:$AF5,$AB$1:$AF$1)</f>
        <v>#NAME?</v>
      </c>
      <c r="AK5" t="e">
        <f>_xlfn.FORECAST.LINEAR(AK$1,$AB5:$AF5,$AB$1:$AF$1)</f>
        <v>#NAME?</v>
      </c>
      <c r="AL5" t="e">
        <f>_xlfn.FORECAST.LINEAR(AL$1,$AB5:$AF5,$AB$1:$AF$1)</f>
        <v>#NAME?</v>
      </c>
      <c r="AM5" t="e">
        <f>_xlfn.FORECAST.LINEAR(AM$1,$AB5:$AF5,$AB$1:$AF$1)</f>
        <v>#NAME?</v>
      </c>
      <c r="AN5" t="e">
        <f>_xlfn.FORECAST.LINEAR(AN$1,$AB5:$AF5,$AB$1:$AF$1)</f>
        <v>#NAME?</v>
      </c>
      <c r="AO5" t="e">
        <f>_xlfn.FORECAST.LINEAR(AO$1,$AB5:$AF5,$AB$1:$AF$1)</f>
        <v>#NAME?</v>
      </c>
      <c r="AP5" t="e">
        <f>_xlfn.FORECAST.LINEAR(AP$1,$AB5:$AF5,$AB$1:$AF$1)</f>
        <v>#NAME?</v>
      </c>
    </row>
    <row r="6" spans="1:42">
      <c r="A6" t="s">
        <v>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e">
        <f>_xlfn.FORECAST.LINEAR(AG$1,$AB6:$AF6,$AB$1:$AF$1)</f>
        <v>#NAME?</v>
      </c>
      <c r="AH6" t="e">
        <f>_xlfn.FORECAST.LINEAR(AH$1,$AB6:$AF6,$AB$1:$AF$1)</f>
        <v>#NAME?</v>
      </c>
      <c r="AI6" t="e">
        <f>_xlfn.FORECAST.LINEAR(AI$1,$AB6:$AF6,$AB$1:$AF$1)</f>
        <v>#NAME?</v>
      </c>
      <c r="AJ6" t="e">
        <f>_xlfn.FORECAST.LINEAR(AJ$1,$AB6:$AF6,$AB$1:$AF$1)</f>
        <v>#NAME?</v>
      </c>
      <c r="AK6" t="e">
        <f>_xlfn.FORECAST.LINEAR(AK$1,$AB6:$AF6,$AB$1:$AF$1)</f>
        <v>#NAME?</v>
      </c>
      <c r="AL6" t="e">
        <f>_xlfn.FORECAST.LINEAR(AL$1,$AB6:$AF6,$AB$1:$AF$1)</f>
        <v>#NAME?</v>
      </c>
      <c r="AM6" t="e">
        <f>_xlfn.FORECAST.LINEAR(AM$1,$AB6:$AF6,$AB$1:$AF$1)</f>
        <v>#NAME?</v>
      </c>
      <c r="AN6" t="e">
        <f>_xlfn.FORECAST.LINEAR(AN$1,$AB6:$AF6,$AB$1:$AF$1)</f>
        <v>#NAME?</v>
      </c>
      <c r="AO6" t="e">
        <f>_xlfn.FORECAST.LINEAR(AO$1,$AB6:$AF6,$AB$1:$AF$1)</f>
        <v>#NAME?</v>
      </c>
      <c r="AP6" t="e">
        <f>_xlfn.FORECAST.LINEAR(AP$1,$AB6:$AF6,$AB$1:$AF$1)</f>
        <v>#NAME?</v>
      </c>
    </row>
    <row r="7" spans="1:42">
      <c r="A7" t="s">
        <v>581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e">
        <f>_xlfn.FORECAST.LINEAR(AG$1,$AB7:$AF7,$AB$1:$AF$1)</f>
        <v>#NAME?</v>
      </c>
      <c r="AH7" t="e">
        <f>_xlfn.FORECAST.LINEAR(AH$1,$AB7:$AF7,$AB$1:$AF$1)</f>
        <v>#NAME?</v>
      </c>
      <c r="AI7" t="e">
        <f>_xlfn.FORECAST.LINEAR(AI$1,$AB7:$AF7,$AB$1:$AF$1)</f>
        <v>#NAME?</v>
      </c>
      <c r="AJ7" t="e">
        <f>_xlfn.FORECAST.LINEAR(AJ$1,$AB7:$AF7,$AB$1:$AF$1)</f>
        <v>#NAME?</v>
      </c>
      <c r="AK7" t="e">
        <f>_xlfn.FORECAST.LINEAR(AK$1,$AB7:$AF7,$AB$1:$AF$1)</f>
        <v>#NAME?</v>
      </c>
      <c r="AL7" t="e">
        <f>_xlfn.FORECAST.LINEAR(AL$1,$AB7:$AF7,$AB$1:$AF$1)</f>
        <v>#NAME?</v>
      </c>
      <c r="AM7" t="e">
        <f>_xlfn.FORECAST.LINEAR(AM$1,$AB7:$AF7,$AB$1:$AF$1)</f>
        <v>#NAME?</v>
      </c>
      <c r="AN7" t="e">
        <f>_xlfn.FORECAST.LINEAR(AN$1,$AB7:$AF7,$AB$1:$AF$1)</f>
        <v>#NAME?</v>
      </c>
      <c r="AO7" t="e">
        <f>_xlfn.FORECAST.LINEAR(AO$1,$AB7:$AF7,$AB$1:$AF$1)</f>
        <v>#NAME?</v>
      </c>
      <c r="AP7" t="e">
        <f>_xlfn.FORECAST.LINEAR(AP$1,$AB7:$AF7,$AB$1:$AF$1)</f>
        <v>#NAME?</v>
      </c>
    </row>
    <row r="8" spans="1:42">
      <c r="A8" t="s">
        <v>582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e">
        <f>_xlfn.FORECAST.LINEAR(AG$1,$AB8:$AF8,$AB$1:$AF$1)</f>
        <v>#NAME?</v>
      </c>
      <c r="AH8" t="e">
        <f>_xlfn.FORECAST.LINEAR(AH$1,$AB8:$AF8,$AB$1:$AF$1)</f>
        <v>#NAME?</v>
      </c>
      <c r="AI8" t="e">
        <f>_xlfn.FORECAST.LINEAR(AI$1,$AB8:$AF8,$AB$1:$AF$1)</f>
        <v>#NAME?</v>
      </c>
      <c r="AJ8" t="e">
        <f>_xlfn.FORECAST.LINEAR(AJ$1,$AB8:$AF8,$AB$1:$AF$1)</f>
        <v>#NAME?</v>
      </c>
      <c r="AK8" t="e">
        <f>_xlfn.FORECAST.LINEAR(AK$1,$AB8:$AF8,$AB$1:$AF$1)</f>
        <v>#NAME?</v>
      </c>
      <c r="AL8" t="e">
        <f>_xlfn.FORECAST.LINEAR(AL$1,$AB8:$AF8,$AB$1:$AF$1)</f>
        <v>#NAME?</v>
      </c>
      <c r="AM8" t="e">
        <f>_xlfn.FORECAST.LINEAR(AM$1,$AB8:$AF8,$AB$1:$AF$1)</f>
        <v>#NAME?</v>
      </c>
      <c r="AN8" t="e">
        <f>_xlfn.FORECAST.LINEAR(AN$1,$AB8:$AF8,$AB$1:$AF$1)</f>
        <v>#NAME?</v>
      </c>
      <c r="AO8" t="e">
        <f>_xlfn.FORECAST.LINEAR(AO$1,$AB8:$AF8,$AB$1:$AF$1)</f>
        <v>#NAME?</v>
      </c>
      <c r="AP8" t="e">
        <f>_xlfn.FORECAST.LINEAR(AP$1,$AB8:$AF8,$AB$1:$AF$1)</f>
        <v>#NAME?</v>
      </c>
    </row>
    <row r="9" spans="1:42">
      <c r="A9" t="s">
        <v>583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e">
        <f>_xlfn.FORECAST.LINEAR(AG$1,$AB9:$AF9,$AB$1:$AF$1)</f>
        <v>#NAME?</v>
      </c>
      <c r="AH9" t="e">
        <f>_xlfn.FORECAST.LINEAR(AH$1,$AB9:$AF9,$AB$1:$AF$1)</f>
        <v>#NAME?</v>
      </c>
      <c r="AI9" t="e">
        <f>_xlfn.FORECAST.LINEAR(AI$1,$AB9:$AF9,$AB$1:$AF$1)</f>
        <v>#NAME?</v>
      </c>
      <c r="AJ9" t="e">
        <f>_xlfn.FORECAST.LINEAR(AJ$1,$AB9:$AF9,$AB$1:$AF$1)</f>
        <v>#NAME?</v>
      </c>
      <c r="AK9" t="e">
        <f>_xlfn.FORECAST.LINEAR(AK$1,$AB9:$AF9,$AB$1:$AF$1)</f>
        <v>#NAME?</v>
      </c>
      <c r="AL9" t="e">
        <f>_xlfn.FORECAST.LINEAR(AL$1,$AB9:$AF9,$AB$1:$AF$1)</f>
        <v>#NAME?</v>
      </c>
      <c r="AM9" t="e">
        <f>_xlfn.FORECAST.LINEAR(AM$1,$AB9:$AF9,$AB$1:$AF$1)</f>
        <v>#NAME?</v>
      </c>
      <c r="AN9" t="e">
        <f>_xlfn.FORECAST.LINEAR(AN$1,$AB9:$AF9,$AB$1:$AF$1)</f>
        <v>#NAME?</v>
      </c>
      <c r="AO9" t="e">
        <f>_xlfn.FORECAST.LINEAR(AO$1,$AB9:$AF9,$AB$1:$AF$1)</f>
        <v>#NAME?</v>
      </c>
      <c r="AP9" t="e">
        <f>_xlfn.FORECAST.LINEAR(AP$1,$AB9:$AF9,$AB$1:$AF$1)</f>
        <v>#NAME?</v>
      </c>
    </row>
    <row r="10" spans="1:42">
      <c r="A10" t="s">
        <v>584</v>
      </c>
      <c r="B10" s="15">
        <f>SUM(Calculations!D$78,Calculations!D$86,Calculations!D$94,Calculations!D$102,Calculations!D$109)</f>
        <v>5.70377845057489e-8</v>
      </c>
      <c r="C10" s="15">
        <f>SUM(Calculations!E$78,Calculations!E$86,Calculations!E$94,Calculations!E$102,Calculations!E$109)</f>
        <v>5.19039639492388e-8</v>
      </c>
      <c r="D10" s="15">
        <f>SUM(Calculations!F$78,Calculations!F$86,Calculations!F$94,Calculations!F$102,Calculations!F$109)</f>
        <v>5.22650478523872e-8</v>
      </c>
      <c r="E10" s="15">
        <f>SUM(Calculations!G$78,Calculations!G$86,Calculations!G$94,Calculations!G$102,Calculations!G$109)</f>
        <v>5.29225688422454e-8</v>
      </c>
      <c r="F10" s="15">
        <f>SUM(Calculations!H$78,Calculations!H$86,Calculations!H$94,Calculations!H$102,Calculations!H$109)</f>
        <v>5.34713609880383e-8</v>
      </c>
      <c r="G10" s="15">
        <f>SUM(Calculations!I$78,Calculations!I$86,Calculations!I$94,Calculations!I$102,Calculations!I$109)</f>
        <v>5.49552338513709e-8</v>
      </c>
      <c r="H10" s="15">
        <f>SUM(Calculations!J$78,Calculations!J$86,Calculations!J$94,Calculations!J$102,Calculations!J$109)</f>
        <v>5.46746027818141e-8</v>
      </c>
      <c r="I10" s="15">
        <f>SUM(Calculations!K$78,Calculations!K$86,Calculations!K$94,Calculations!K$102,Calculations!K$109)</f>
        <v>5.50063948978499e-8</v>
      </c>
      <c r="J10" s="15">
        <f>SUM(Calculations!L$78,Calculations!L$86,Calculations!L$94,Calculations!L$102,Calculations!L$109)</f>
        <v>5.52621107917153e-8</v>
      </c>
      <c r="K10" s="15">
        <f>SUM(Calculations!M$78,Calculations!M$86,Calculations!M$94,Calculations!M$102,Calculations!M$109)</f>
        <v>5.50575973110513e-8</v>
      </c>
      <c r="L10" s="15">
        <f>SUM(Calculations!N$78,Calculations!N$86,Calculations!N$94,Calculations!N$102,Calculations!N$109)</f>
        <v>5.50240385194491e-8</v>
      </c>
      <c r="M10" s="15">
        <f>SUM(Calculations!O$78,Calculations!O$86,Calculations!O$94,Calculations!O$102,Calculations!O$109)</f>
        <v>5.54372603917151e-8</v>
      </c>
      <c r="N10" s="15">
        <f>SUM(Calculations!P$78,Calculations!P$86,Calculations!P$94,Calculations!P$102,Calculations!P$109)</f>
        <v>5.54331887077544e-8</v>
      </c>
      <c r="O10" s="15">
        <f>SUM(Calculations!Q$78,Calculations!Q$86,Calculations!Q$94,Calculations!Q$102,Calculations!Q$109)</f>
        <v>5.54765669675312e-8</v>
      </c>
      <c r="P10" s="15">
        <f>SUM(Calculations!R$78,Calculations!R$86,Calculations!R$94,Calculations!R$102,Calculations!R$109)</f>
        <v>5.5367288150821e-8</v>
      </c>
      <c r="Q10" s="15">
        <f>SUM(Calculations!S$78,Calculations!S$86,Calculations!S$94,Calculations!S$102,Calculations!S$109)</f>
        <v>5.5225089510917e-8</v>
      </c>
      <c r="R10" s="15">
        <f>SUM(Calculations!T$78,Calculations!T$86,Calculations!T$94,Calculations!T$102,Calculations!T$109)</f>
        <v>5.4786183140035e-8</v>
      </c>
      <c r="S10" s="15">
        <f>SUM(Calculations!U$78,Calculations!U$86,Calculations!U$94,Calculations!U$102,Calculations!U$109)</f>
        <v>5.43347968753181e-8</v>
      </c>
      <c r="T10" s="15">
        <f>SUM(Calculations!V$78,Calculations!V$86,Calculations!V$94,Calculations!V$102,Calculations!V$109)</f>
        <v>5.42800684152148e-8</v>
      </c>
      <c r="U10" s="15">
        <f>SUM(Calculations!W$78,Calculations!W$86,Calculations!W$94,Calculations!W$102,Calculations!W$109)</f>
        <v>5.37519086033215e-8</v>
      </c>
      <c r="V10" s="15">
        <f>SUM(Calculations!X$78,Calculations!X$86,Calculations!X$94,Calculations!X$102,Calculations!X$109)</f>
        <v>5.42193960977404e-8</v>
      </c>
      <c r="W10" s="15">
        <f>SUM(Calculations!Y$78,Calculations!Y$86,Calculations!Y$94,Calculations!Y$102,Calculations!Y$109)</f>
        <v>5.40702708746184e-8</v>
      </c>
      <c r="X10" s="15">
        <f>SUM(Calculations!Z$78,Calculations!Z$86,Calculations!Z$94,Calculations!Z$102,Calculations!Z$109)</f>
        <v>5.37789799674515e-8</v>
      </c>
      <c r="Y10" s="15">
        <f>SUM(Calculations!AA$78,Calculations!AA$86,Calculations!AA$94,Calculations!AA$102,Calculations!AA$109)</f>
        <v>5.35163634802098e-8</v>
      </c>
      <c r="Z10" s="15">
        <f>SUM(Calculations!AB$78,Calculations!AB$86,Calculations!AB$94,Calculations!AB$102,Calculations!AB$109)</f>
        <v>5.38869505559867e-8</v>
      </c>
      <c r="AA10" s="15">
        <f>SUM(Calculations!AC$78,Calculations!AC$86,Calculations!AC$94,Calculations!AC$102,Calculations!AC$109)</f>
        <v>5.40404980948889e-8</v>
      </c>
      <c r="AB10" s="15">
        <f>SUM(Calculations!AD$78,Calculations!AD$86,Calculations!AD$94,Calculations!AD$102,Calculations!AD$109)</f>
        <v>5.43753868214618e-8</v>
      </c>
      <c r="AC10" s="15">
        <f>SUM(Calculations!AE$78,Calculations!AE$86,Calculations!AE$94,Calculations!AE$102,Calculations!AE$109)</f>
        <v>5.38058507022077e-8</v>
      </c>
      <c r="AD10" s="15">
        <f>SUM(Calculations!AF$78,Calculations!AF$86,Calculations!AF$94,Calculations!AF$102,Calculations!AF$109)</f>
        <v>5.35199621079584e-8</v>
      </c>
      <c r="AE10" s="15">
        <f>SUM(Calculations!AG$78,Calculations!AG$86,Calculations!AG$94,Calculations!AG$102,Calculations!AG$109)</f>
        <v>5.351107512769e-8</v>
      </c>
      <c r="AF10" s="15">
        <f>SUM(Calculations!AH$78,Calculations!AH$86,Calculations!AH$94,Calculations!AH$102,Calculations!AH$109)</f>
        <v>5.33042014611891e-8</v>
      </c>
      <c r="AG10" t="e">
        <f>_xlfn.FORECAST.LINEAR(AG$1,$AB10:$AF10,$AB$1:$AF$1)</f>
        <v>#NAME?</v>
      </c>
      <c r="AH10" t="e">
        <f>_xlfn.FORECAST.LINEAR(AH$1,$AB10:$AF10,$AB$1:$AF$1)</f>
        <v>#NAME?</v>
      </c>
      <c r="AI10" t="e">
        <f>_xlfn.FORECAST.LINEAR(AI$1,$AB10:$AF10,$AB$1:$AF$1)</f>
        <v>#NAME?</v>
      </c>
      <c r="AJ10" t="e">
        <f>_xlfn.FORECAST.LINEAR(AJ$1,$AB10:$AF10,$AB$1:$AF$1)</f>
        <v>#NAME?</v>
      </c>
      <c r="AK10" t="e">
        <f>_xlfn.FORECAST.LINEAR(AK$1,$AB10:$AF10,$AB$1:$AF$1)</f>
        <v>#NAME?</v>
      </c>
      <c r="AL10" t="e">
        <f>_xlfn.FORECAST.LINEAR(AL$1,$AB10:$AF10,$AB$1:$AF$1)</f>
        <v>#NAME?</v>
      </c>
      <c r="AM10" t="e">
        <f>_xlfn.FORECAST.LINEAR(AM$1,$AB10:$AF10,$AB$1:$AF$1)</f>
        <v>#NAME?</v>
      </c>
      <c r="AN10" t="e">
        <f>_xlfn.FORECAST.LINEAR(AN$1,$AB10:$AF10,$AB$1:$AF$1)</f>
        <v>#NAME?</v>
      </c>
      <c r="AO10" t="e">
        <f>_xlfn.FORECAST.LINEAR(AO$1,$AB10:$AF10,$AB$1:$AF$1)</f>
        <v>#NAME?</v>
      </c>
      <c r="AP10" t="e">
        <f>_xlfn.FORECAST.LINEAR(AP$1,$AB10:$AF10,$AB$1:$AF$1)</f>
        <v>#NAME?</v>
      </c>
    </row>
    <row r="11" spans="1:42">
      <c r="A11" t="s">
        <v>585</v>
      </c>
      <c r="B11" s="15">
        <f>SUM(Calculations!D$78,Calculations!D$86,Calculations!D$94,Calculations!D$102,Calculations!D$109)</f>
        <v>5.70377845057489e-8</v>
      </c>
      <c r="C11" s="15">
        <f>SUM(Calculations!E$78,Calculations!E$86,Calculations!E$94,Calculations!E$102,Calculations!E$109)</f>
        <v>5.19039639492388e-8</v>
      </c>
      <c r="D11" s="15">
        <f>SUM(Calculations!F$78,Calculations!F$86,Calculations!F$94,Calculations!F$102,Calculations!F$109)</f>
        <v>5.22650478523872e-8</v>
      </c>
      <c r="E11" s="15">
        <f>SUM(Calculations!G$78,Calculations!G$86,Calculations!G$94,Calculations!G$102,Calculations!G$109)</f>
        <v>5.29225688422454e-8</v>
      </c>
      <c r="F11" s="15">
        <f>SUM(Calculations!H$78,Calculations!H$86,Calculations!H$94,Calculations!H$102,Calculations!H$109)</f>
        <v>5.34713609880383e-8</v>
      </c>
      <c r="G11" s="15">
        <f>SUM(Calculations!I$78,Calculations!I$86,Calculations!I$94,Calculations!I$102,Calculations!I$109)</f>
        <v>5.49552338513709e-8</v>
      </c>
      <c r="H11" s="15">
        <f>SUM(Calculations!J$78,Calculations!J$86,Calculations!J$94,Calculations!J$102,Calculations!J$109)</f>
        <v>5.46746027818141e-8</v>
      </c>
      <c r="I11" s="15">
        <f>SUM(Calculations!K$78,Calculations!K$86,Calculations!K$94,Calculations!K$102,Calculations!K$109)</f>
        <v>5.50063948978499e-8</v>
      </c>
      <c r="J11" s="15">
        <f>SUM(Calculations!L$78,Calculations!L$86,Calculations!L$94,Calculations!L$102,Calculations!L$109)</f>
        <v>5.52621107917153e-8</v>
      </c>
      <c r="K11" s="15">
        <f>SUM(Calculations!M$78,Calculations!M$86,Calculations!M$94,Calculations!M$102,Calculations!M$109)</f>
        <v>5.50575973110513e-8</v>
      </c>
      <c r="L11" s="15">
        <f>SUM(Calculations!N$78,Calculations!N$86,Calculations!N$94,Calculations!N$102,Calculations!N$109)</f>
        <v>5.50240385194491e-8</v>
      </c>
      <c r="M11" s="15">
        <f>SUM(Calculations!O$78,Calculations!O$86,Calculations!O$94,Calculations!O$102,Calculations!O$109)</f>
        <v>5.54372603917151e-8</v>
      </c>
      <c r="N11" s="15">
        <f>SUM(Calculations!P$78,Calculations!P$86,Calculations!P$94,Calculations!P$102,Calculations!P$109)</f>
        <v>5.54331887077544e-8</v>
      </c>
      <c r="O11" s="15">
        <f>SUM(Calculations!Q$78,Calculations!Q$86,Calculations!Q$94,Calculations!Q$102,Calculations!Q$109)</f>
        <v>5.54765669675312e-8</v>
      </c>
      <c r="P11" s="15">
        <f>SUM(Calculations!R$78,Calculations!R$86,Calculations!R$94,Calculations!R$102,Calculations!R$109)</f>
        <v>5.5367288150821e-8</v>
      </c>
      <c r="Q11" s="15">
        <f>SUM(Calculations!S$78,Calculations!S$86,Calculations!S$94,Calculations!S$102,Calculations!S$109)</f>
        <v>5.5225089510917e-8</v>
      </c>
      <c r="R11" s="15">
        <f>SUM(Calculations!T$78,Calculations!T$86,Calculations!T$94,Calculations!T$102,Calculations!T$109)</f>
        <v>5.4786183140035e-8</v>
      </c>
      <c r="S11" s="15">
        <f>SUM(Calculations!U$78,Calculations!U$86,Calculations!U$94,Calculations!U$102,Calculations!U$109)</f>
        <v>5.43347968753181e-8</v>
      </c>
      <c r="T11" s="15">
        <f>SUM(Calculations!V$78,Calculations!V$86,Calculations!V$94,Calculations!V$102,Calculations!V$109)</f>
        <v>5.42800684152148e-8</v>
      </c>
      <c r="U11" s="15">
        <f>SUM(Calculations!W$78,Calculations!W$86,Calculations!W$94,Calculations!W$102,Calculations!W$109)</f>
        <v>5.37519086033215e-8</v>
      </c>
      <c r="V11" s="15">
        <f>SUM(Calculations!X$78,Calculations!X$86,Calculations!X$94,Calculations!X$102,Calculations!X$109)</f>
        <v>5.42193960977404e-8</v>
      </c>
      <c r="W11" s="15">
        <f>SUM(Calculations!Y$78,Calculations!Y$86,Calculations!Y$94,Calculations!Y$102,Calculations!Y$109)</f>
        <v>5.40702708746184e-8</v>
      </c>
      <c r="X11" s="15">
        <f>SUM(Calculations!Z$78,Calculations!Z$86,Calculations!Z$94,Calculations!Z$102,Calculations!Z$109)</f>
        <v>5.37789799674515e-8</v>
      </c>
      <c r="Y11" s="15">
        <f>SUM(Calculations!AA$78,Calculations!AA$86,Calculations!AA$94,Calculations!AA$102,Calculations!AA$109)</f>
        <v>5.35163634802098e-8</v>
      </c>
      <c r="Z11" s="15">
        <f>SUM(Calculations!AB$78,Calculations!AB$86,Calculations!AB$94,Calculations!AB$102,Calculations!AB$109)</f>
        <v>5.38869505559867e-8</v>
      </c>
      <c r="AA11" s="15">
        <f>SUM(Calculations!AC$78,Calculations!AC$86,Calculations!AC$94,Calculations!AC$102,Calculations!AC$109)</f>
        <v>5.40404980948889e-8</v>
      </c>
      <c r="AB11" s="15">
        <f>SUM(Calculations!AD$78,Calculations!AD$86,Calculations!AD$94,Calculations!AD$102,Calculations!AD$109)</f>
        <v>5.43753868214618e-8</v>
      </c>
      <c r="AC11" s="15">
        <f>SUM(Calculations!AE$78,Calculations!AE$86,Calculations!AE$94,Calculations!AE$102,Calculations!AE$109)</f>
        <v>5.38058507022077e-8</v>
      </c>
      <c r="AD11" s="15">
        <f>SUM(Calculations!AF$78,Calculations!AF$86,Calculations!AF$94,Calculations!AF$102,Calculations!AF$109)</f>
        <v>5.35199621079584e-8</v>
      </c>
      <c r="AE11" s="15">
        <f>SUM(Calculations!AG$78,Calculations!AG$86,Calculations!AG$94,Calculations!AG$102,Calculations!AG$109)</f>
        <v>5.351107512769e-8</v>
      </c>
      <c r="AF11" s="15">
        <f>SUM(Calculations!AH$78,Calculations!AH$86,Calculations!AH$94,Calculations!AH$102,Calculations!AH$109)</f>
        <v>5.33042014611891e-8</v>
      </c>
      <c r="AG11" t="e">
        <f>_xlfn.FORECAST.LINEAR(AG$1,$AB11:$AF11,$AB$1:$AF$1)</f>
        <v>#NAME?</v>
      </c>
      <c r="AH11" t="e">
        <f>_xlfn.FORECAST.LINEAR(AH$1,$AB11:$AF11,$AB$1:$AF$1)</f>
        <v>#NAME?</v>
      </c>
      <c r="AI11" t="e">
        <f>_xlfn.FORECAST.LINEAR(AI$1,$AB11:$AF11,$AB$1:$AF$1)</f>
        <v>#NAME?</v>
      </c>
      <c r="AJ11" t="e">
        <f>_xlfn.FORECAST.LINEAR(AJ$1,$AB11:$AF11,$AB$1:$AF$1)</f>
        <v>#NAME?</v>
      </c>
      <c r="AK11" t="e">
        <f>_xlfn.FORECAST.LINEAR(AK$1,$AB11:$AF11,$AB$1:$AF$1)</f>
        <v>#NAME?</v>
      </c>
      <c r="AL11" t="e">
        <f>_xlfn.FORECAST.LINEAR(AL$1,$AB11:$AF11,$AB$1:$AF$1)</f>
        <v>#NAME?</v>
      </c>
      <c r="AM11" t="e">
        <f>_xlfn.FORECAST.LINEAR(AM$1,$AB11:$AF11,$AB$1:$AF$1)</f>
        <v>#NAME?</v>
      </c>
      <c r="AN11" t="e">
        <f>_xlfn.FORECAST.LINEAR(AN$1,$AB11:$AF11,$AB$1:$AF$1)</f>
        <v>#NAME?</v>
      </c>
      <c r="AO11" t="e">
        <f>_xlfn.FORECAST.LINEAR(AO$1,$AB11:$AF11,$AB$1:$AF$1)</f>
        <v>#NAME?</v>
      </c>
      <c r="AP11" t="e">
        <f>_xlfn.FORECAST.LINEAR(AP$1,$AB11:$AF11,$AB$1:$AF$1)</f>
        <v>#NAME?</v>
      </c>
    </row>
    <row r="12" spans="1:42">
      <c r="A12" t="s">
        <v>586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e">
        <f>_xlfn.FORECAST.LINEAR(AG$1,$AB12:$AF12,$AB$1:$AF$1)</f>
        <v>#NAME?</v>
      </c>
      <c r="AH12" t="e">
        <f>_xlfn.FORECAST.LINEAR(AH$1,$AB12:$AF12,$AB$1:$AF$1)</f>
        <v>#NAME?</v>
      </c>
      <c r="AI12" t="e">
        <f>_xlfn.FORECAST.LINEAR(AI$1,$AB12:$AF12,$AB$1:$AF$1)</f>
        <v>#NAME?</v>
      </c>
      <c r="AJ12" t="e">
        <f>_xlfn.FORECAST.LINEAR(AJ$1,$AB12:$AF12,$AB$1:$AF$1)</f>
        <v>#NAME?</v>
      </c>
      <c r="AK12" t="e">
        <f>_xlfn.FORECAST.LINEAR(AK$1,$AB12:$AF12,$AB$1:$AF$1)</f>
        <v>#NAME?</v>
      </c>
      <c r="AL12" t="e">
        <f>_xlfn.FORECAST.LINEAR(AL$1,$AB12:$AF12,$AB$1:$AF$1)</f>
        <v>#NAME?</v>
      </c>
      <c r="AM12" t="e">
        <f>_xlfn.FORECAST.LINEAR(AM$1,$AB12:$AF12,$AB$1:$AF$1)</f>
        <v>#NAME?</v>
      </c>
      <c r="AN12" t="e">
        <f>_xlfn.FORECAST.LINEAR(AN$1,$AB12:$AF12,$AB$1:$AF$1)</f>
        <v>#NAME?</v>
      </c>
      <c r="AO12" t="e">
        <f>_xlfn.FORECAST.LINEAR(AO$1,$AB12:$AF12,$AB$1:$AF$1)</f>
        <v>#NAME?</v>
      </c>
      <c r="AP12" t="e">
        <f>_xlfn.FORECAST.LINEAR(AP$1,$AB12:$AF12,$AB$1:$AF$1)</f>
        <v>#NAME?</v>
      </c>
    </row>
    <row r="13" spans="1:42">
      <c r="A13" t="s">
        <v>587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e">
        <f>_xlfn.FORECAST.LINEAR(AG$1,$AB13:$AF13,$AB$1:$AF$1)</f>
        <v>#NAME?</v>
      </c>
      <c r="AH13" t="e">
        <f>_xlfn.FORECAST.LINEAR(AH$1,$AB13:$AF13,$AB$1:$AF$1)</f>
        <v>#NAME?</v>
      </c>
      <c r="AI13" t="e">
        <f>_xlfn.FORECAST.LINEAR(AI$1,$AB13:$AF13,$AB$1:$AF$1)</f>
        <v>#NAME?</v>
      </c>
      <c r="AJ13" t="e">
        <f>_xlfn.FORECAST.LINEAR(AJ$1,$AB13:$AF13,$AB$1:$AF$1)</f>
        <v>#NAME?</v>
      </c>
      <c r="AK13" t="e">
        <f>_xlfn.FORECAST.LINEAR(AK$1,$AB13:$AF13,$AB$1:$AF$1)</f>
        <v>#NAME?</v>
      </c>
      <c r="AL13" t="e">
        <f>_xlfn.FORECAST.LINEAR(AL$1,$AB13:$AF13,$AB$1:$AF$1)</f>
        <v>#NAME?</v>
      </c>
      <c r="AM13" t="e">
        <f>_xlfn.FORECAST.LINEAR(AM$1,$AB13:$AF13,$AB$1:$AF$1)</f>
        <v>#NAME?</v>
      </c>
      <c r="AN13" t="e">
        <f>_xlfn.FORECAST.LINEAR(AN$1,$AB13:$AF13,$AB$1:$AF$1)</f>
        <v>#NAME?</v>
      </c>
      <c r="AO13" t="e">
        <f>_xlfn.FORECAST.LINEAR(AO$1,$AB13:$AF13,$AB$1:$AF$1)</f>
        <v>#NAME?</v>
      </c>
      <c r="AP13" t="e">
        <f>_xlfn.FORECAST.LINEAR(AP$1,$AB13:$AF13,$AB$1:$AF$1)</f>
        <v>#NAME?</v>
      </c>
    </row>
    <row r="14" spans="1:42">
      <c r="A14" t="s">
        <v>588</v>
      </c>
      <c r="B14" s="15">
        <f>SUM(Calculations!D$78,Calculations!D$86,Calculations!D$94,Calculations!D$102,Calculations!D$109)</f>
        <v>5.70377845057489e-8</v>
      </c>
      <c r="C14" s="15">
        <f>SUM(Calculations!E$78,Calculations!E$86,Calculations!E$94,Calculations!E$102,Calculations!E$109)</f>
        <v>5.19039639492388e-8</v>
      </c>
      <c r="D14" s="15">
        <f>SUM(Calculations!F$78,Calculations!F$86,Calculations!F$94,Calculations!F$102,Calculations!F$109)</f>
        <v>5.22650478523872e-8</v>
      </c>
      <c r="E14" s="15">
        <f>SUM(Calculations!G$78,Calculations!G$86,Calculations!G$94,Calculations!G$102,Calculations!G$109)</f>
        <v>5.29225688422454e-8</v>
      </c>
      <c r="F14" s="15">
        <f>SUM(Calculations!H$78,Calculations!H$86,Calculations!H$94,Calculations!H$102,Calculations!H$109)</f>
        <v>5.34713609880383e-8</v>
      </c>
      <c r="G14" s="15">
        <f>SUM(Calculations!I$78,Calculations!I$86,Calculations!I$94,Calculations!I$102,Calculations!I$109)</f>
        <v>5.49552338513709e-8</v>
      </c>
      <c r="H14" s="15">
        <f>SUM(Calculations!J$78,Calculations!J$86,Calculations!J$94,Calculations!J$102,Calculations!J$109)</f>
        <v>5.46746027818141e-8</v>
      </c>
      <c r="I14" s="15">
        <f>SUM(Calculations!K$78,Calculations!K$86,Calculations!K$94,Calculations!K$102,Calculations!K$109)</f>
        <v>5.50063948978499e-8</v>
      </c>
      <c r="J14" s="15">
        <f>SUM(Calculations!L$78,Calculations!L$86,Calculations!L$94,Calculations!L$102,Calculations!L$109)</f>
        <v>5.52621107917153e-8</v>
      </c>
      <c r="K14" s="15">
        <f>SUM(Calculations!M$78,Calculations!M$86,Calculations!M$94,Calculations!M$102,Calculations!M$109)</f>
        <v>5.50575973110513e-8</v>
      </c>
      <c r="L14" s="15">
        <f>SUM(Calculations!N$78,Calculations!N$86,Calculations!N$94,Calculations!N$102,Calculations!N$109)</f>
        <v>5.50240385194491e-8</v>
      </c>
      <c r="M14" s="15">
        <f>SUM(Calculations!O$78,Calculations!O$86,Calculations!O$94,Calculations!O$102,Calculations!O$109)</f>
        <v>5.54372603917151e-8</v>
      </c>
      <c r="N14" s="15">
        <f>SUM(Calculations!P$78,Calculations!P$86,Calculations!P$94,Calculations!P$102,Calculations!P$109)</f>
        <v>5.54331887077544e-8</v>
      </c>
      <c r="O14" s="15">
        <f>SUM(Calculations!Q$78,Calculations!Q$86,Calculations!Q$94,Calculations!Q$102,Calculations!Q$109)</f>
        <v>5.54765669675312e-8</v>
      </c>
      <c r="P14" s="15">
        <f>SUM(Calculations!R$78,Calculations!R$86,Calculations!R$94,Calculations!R$102,Calculations!R$109)</f>
        <v>5.5367288150821e-8</v>
      </c>
      <c r="Q14" s="15">
        <f>SUM(Calculations!S$78,Calculations!S$86,Calculations!S$94,Calculations!S$102,Calculations!S$109)</f>
        <v>5.5225089510917e-8</v>
      </c>
      <c r="R14" s="15">
        <f>SUM(Calculations!T$78,Calculations!T$86,Calculations!T$94,Calculations!T$102,Calculations!T$109)</f>
        <v>5.4786183140035e-8</v>
      </c>
      <c r="S14" s="15">
        <f>SUM(Calculations!U$78,Calculations!U$86,Calculations!U$94,Calculations!U$102,Calculations!U$109)</f>
        <v>5.43347968753181e-8</v>
      </c>
      <c r="T14" s="15">
        <f>SUM(Calculations!V$78,Calculations!V$86,Calculations!V$94,Calculations!V$102,Calculations!V$109)</f>
        <v>5.42800684152148e-8</v>
      </c>
      <c r="U14" s="15">
        <f>SUM(Calculations!W$78,Calculations!W$86,Calculations!W$94,Calculations!W$102,Calculations!W$109)</f>
        <v>5.37519086033215e-8</v>
      </c>
      <c r="V14" s="15">
        <f>SUM(Calculations!X$78,Calculations!X$86,Calculations!X$94,Calculations!X$102,Calculations!X$109)</f>
        <v>5.42193960977404e-8</v>
      </c>
      <c r="W14" s="15">
        <f>SUM(Calculations!Y$78,Calculations!Y$86,Calculations!Y$94,Calculations!Y$102,Calculations!Y$109)</f>
        <v>5.40702708746184e-8</v>
      </c>
      <c r="X14" s="15">
        <f>SUM(Calculations!Z$78,Calculations!Z$86,Calculations!Z$94,Calculations!Z$102,Calculations!Z$109)</f>
        <v>5.37789799674515e-8</v>
      </c>
      <c r="Y14" s="15">
        <f>SUM(Calculations!AA$78,Calculations!AA$86,Calculations!AA$94,Calculations!AA$102,Calculations!AA$109)</f>
        <v>5.35163634802098e-8</v>
      </c>
      <c r="Z14" s="15">
        <f>SUM(Calculations!AB$78,Calculations!AB$86,Calculations!AB$94,Calculations!AB$102,Calculations!AB$109)</f>
        <v>5.38869505559867e-8</v>
      </c>
      <c r="AA14" s="15">
        <f>SUM(Calculations!AC$78,Calculations!AC$86,Calculations!AC$94,Calculations!AC$102,Calculations!AC$109)</f>
        <v>5.40404980948889e-8</v>
      </c>
      <c r="AB14" s="15">
        <f>SUM(Calculations!AD$78,Calculations!AD$86,Calculations!AD$94,Calculations!AD$102,Calculations!AD$109)</f>
        <v>5.43753868214618e-8</v>
      </c>
      <c r="AC14" s="15">
        <f>SUM(Calculations!AE$78,Calculations!AE$86,Calculations!AE$94,Calculations!AE$102,Calculations!AE$109)</f>
        <v>5.38058507022077e-8</v>
      </c>
      <c r="AD14" s="15">
        <f>SUM(Calculations!AF$78,Calculations!AF$86,Calculations!AF$94,Calculations!AF$102,Calculations!AF$109)</f>
        <v>5.35199621079584e-8</v>
      </c>
      <c r="AE14" s="15">
        <f>SUM(Calculations!AG$78,Calculations!AG$86,Calculations!AG$94,Calculations!AG$102,Calculations!AG$109)</f>
        <v>5.351107512769e-8</v>
      </c>
      <c r="AF14" s="15">
        <f>SUM(Calculations!AH$78,Calculations!AH$86,Calculations!AH$94,Calculations!AH$102,Calculations!AH$109)</f>
        <v>5.33042014611891e-8</v>
      </c>
      <c r="AG14" t="e">
        <f>_xlfn.FORECAST.LINEAR(AG$1,$AB14:$AF14,$AB$1:$AF$1)</f>
        <v>#NAME?</v>
      </c>
      <c r="AH14" t="e">
        <f>_xlfn.FORECAST.LINEAR(AH$1,$AB14:$AF14,$AB$1:$AF$1)</f>
        <v>#NAME?</v>
      </c>
      <c r="AI14" t="e">
        <f>_xlfn.FORECAST.LINEAR(AI$1,$AB14:$AF14,$AB$1:$AF$1)</f>
        <v>#NAME?</v>
      </c>
      <c r="AJ14" t="e">
        <f>_xlfn.FORECAST.LINEAR(AJ$1,$AB14:$AF14,$AB$1:$AF$1)</f>
        <v>#NAME?</v>
      </c>
      <c r="AK14" t="e">
        <f>_xlfn.FORECAST.LINEAR(AK$1,$AB14:$AF14,$AB$1:$AF$1)</f>
        <v>#NAME?</v>
      </c>
      <c r="AL14" t="e">
        <f>_xlfn.FORECAST.LINEAR(AL$1,$AB14:$AF14,$AB$1:$AF$1)</f>
        <v>#NAME?</v>
      </c>
      <c r="AM14" t="e">
        <f>_xlfn.FORECAST.LINEAR(AM$1,$AB14:$AF14,$AB$1:$AF$1)</f>
        <v>#NAME?</v>
      </c>
      <c r="AN14" t="e">
        <f>_xlfn.FORECAST.LINEAR(AN$1,$AB14:$AF14,$AB$1:$AF$1)</f>
        <v>#NAME?</v>
      </c>
      <c r="AO14" t="e">
        <f>_xlfn.FORECAST.LINEAR(AO$1,$AB14:$AF14,$AB$1:$AF$1)</f>
        <v>#NAME?</v>
      </c>
      <c r="AP14" t="e">
        <f>_xlfn.FORECAST.LINEAR(AP$1,$AB14:$AF14,$AB$1:$AF$1)</f>
        <v>#NAME?</v>
      </c>
    </row>
    <row r="15" spans="1:42">
      <c r="A15" t="s">
        <v>589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e">
        <f>_xlfn.FORECAST.LINEAR(AG$1,$AB15:$AF15,$AB$1:$AF$1)</f>
        <v>#NAME?</v>
      </c>
      <c r="AH15" t="e">
        <f>_xlfn.FORECAST.LINEAR(AH$1,$AB15:$AF15,$AB$1:$AF$1)</f>
        <v>#NAME?</v>
      </c>
      <c r="AI15" t="e">
        <f>_xlfn.FORECAST.LINEAR(AI$1,$AB15:$AF15,$AB$1:$AF$1)</f>
        <v>#NAME?</v>
      </c>
      <c r="AJ15" t="e">
        <f>_xlfn.FORECAST.LINEAR(AJ$1,$AB15:$AF15,$AB$1:$AF$1)</f>
        <v>#NAME?</v>
      </c>
      <c r="AK15" t="e">
        <f>_xlfn.FORECAST.LINEAR(AK$1,$AB15:$AF15,$AB$1:$AF$1)</f>
        <v>#NAME?</v>
      </c>
      <c r="AL15" t="e">
        <f>_xlfn.FORECAST.LINEAR(AL$1,$AB15:$AF15,$AB$1:$AF$1)</f>
        <v>#NAME?</v>
      </c>
      <c r="AM15" t="e">
        <f>_xlfn.FORECAST.LINEAR(AM$1,$AB15:$AF15,$AB$1:$AF$1)</f>
        <v>#NAME?</v>
      </c>
      <c r="AN15" t="e">
        <f>_xlfn.FORECAST.LINEAR(AN$1,$AB15:$AF15,$AB$1:$AF$1)</f>
        <v>#NAME?</v>
      </c>
      <c r="AO15" t="e">
        <f>_xlfn.FORECAST.LINEAR(AO$1,$AB15:$AF15,$AB$1:$AF$1)</f>
        <v>#NAME?</v>
      </c>
      <c r="AP15" t="e">
        <f>_xlfn.FORECAST.LINEAR(AP$1,$AB15:$AF15,$AB$1:$AF$1)</f>
        <v>#NAME?</v>
      </c>
    </row>
    <row r="16" spans="1:42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e">
        <f>_xlfn.FORECAST.LINEAR(AG$1,$AB16:$AF16,$AB$1:$AF$1)</f>
        <v>#NAME?</v>
      </c>
      <c r="AH16" t="e">
        <f>_xlfn.FORECAST.LINEAR(AH$1,$AB16:$AF16,$AB$1:$AF$1)</f>
        <v>#NAME?</v>
      </c>
      <c r="AI16" t="e">
        <f>_xlfn.FORECAST.LINEAR(AI$1,$AB16:$AF16,$AB$1:$AF$1)</f>
        <v>#NAME?</v>
      </c>
      <c r="AJ16" t="e">
        <f>_xlfn.FORECAST.LINEAR(AJ$1,$AB16:$AF16,$AB$1:$AF$1)</f>
        <v>#NAME?</v>
      </c>
      <c r="AK16" t="e">
        <f>_xlfn.FORECAST.LINEAR(AK$1,$AB16:$AF16,$AB$1:$AF$1)</f>
        <v>#NAME?</v>
      </c>
      <c r="AL16" t="e">
        <f>_xlfn.FORECAST.LINEAR(AL$1,$AB16:$AF16,$AB$1:$AF$1)</f>
        <v>#NAME?</v>
      </c>
      <c r="AM16" t="e">
        <f>_xlfn.FORECAST.LINEAR(AM$1,$AB16:$AF16,$AB$1:$AF$1)</f>
        <v>#NAME?</v>
      </c>
      <c r="AN16" t="e">
        <f>_xlfn.FORECAST.LINEAR(AN$1,$AB16:$AF16,$AB$1:$AF$1)</f>
        <v>#NAME?</v>
      </c>
      <c r="AO16" t="e">
        <f>_xlfn.FORECAST.LINEAR(AO$1,$AB16:$AF16,$AB$1:$AF$1)</f>
        <v>#NAME?</v>
      </c>
      <c r="AP16" t="e">
        <f>_xlfn.FORECAST.LINEAR(AP$1,$AB16:$AF16,$AB$1:$AF$1)</f>
        <v>#NAME?</v>
      </c>
    </row>
    <row r="17" spans="1:42">
      <c r="A17" t="s">
        <v>590</v>
      </c>
      <c r="B17" s="15">
        <f t="shared" ref="B17:AF17" si="0">B3</f>
        <v>1.41875354804298e-8</v>
      </c>
      <c r="C17" s="15">
        <f t="shared" si="0"/>
        <v>1.28395407150138e-8</v>
      </c>
      <c r="D17" s="15">
        <f t="shared" si="0"/>
        <v>1.26055988391192e-8</v>
      </c>
      <c r="E17" s="15">
        <f t="shared" si="0"/>
        <v>1.36655265485197e-8</v>
      </c>
      <c r="F17" s="15">
        <f t="shared" si="0"/>
        <v>1.47772473453859e-8</v>
      </c>
      <c r="G17" s="15">
        <f t="shared" si="0"/>
        <v>1.66756023688112e-8</v>
      </c>
      <c r="H17" s="15">
        <f t="shared" si="0"/>
        <v>1.65910835269389e-8</v>
      </c>
      <c r="I17" s="15">
        <f t="shared" si="0"/>
        <v>1.68525416983446e-8</v>
      </c>
      <c r="J17" s="15">
        <f t="shared" si="0"/>
        <v>1.6813300313157e-8</v>
      </c>
      <c r="K17" s="15">
        <f t="shared" si="0"/>
        <v>1.68349103442892e-8</v>
      </c>
      <c r="L17" s="15">
        <f t="shared" si="0"/>
        <v>1.67770439349724e-8</v>
      </c>
      <c r="M17" s="15">
        <f t="shared" si="0"/>
        <v>1.69021909945093e-8</v>
      </c>
      <c r="N17" s="15">
        <f t="shared" si="0"/>
        <v>1.70791261629306e-8</v>
      </c>
      <c r="O17" s="15">
        <f t="shared" si="0"/>
        <v>1.71254731760179e-8</v>
      </c>
      <c r="P17" s="15">
        <f t="shared" si="0"/>
        <v>1.72946907700551e-8</v>
      </c>
      <c r="Q17" s="15">
        <f t="shared" si="0"/>
        <v>1.74700340264655e-8</v>
      </c>
      <c r="R17" s="15">
        <f t="shared" si="0"/>
        <v>1.75777756962177e-8</v>
      </c>
      <c r="S17" s="15">
        <f t="shared" si="0"/>
        <v>1.76907539239497e-8</v>
      </c>
      <c r="T17" s="15">
        <f t="shared" si="0"/>
        <v>1.78710873803897e-8</v>
      </c>
      <c r="U17" s="15">
        <f t="shared" si="0"/>
        <v>1.78916975715632e-8</v>
      </c>
      <c r="V17" s="15">
        <f t="shared" si="0"/>
        <v>1.80156298040282e-8</v>
      </c>
      <c r="W17" s="15">
        <f t="shared" si="0"/>
        <v>1.80971061091123e-8</v>
      </c>
      <c r="X17" s="15">
        <f t="shared" si="0"/>
        <v>1.80965813219376e-8</v>
      </c>
      <c r="Y17" s="15">
        <f t="shared" si="0"/>
        <v>1.80487049732964e-8</v>
      </c>
      <c r="Z17" s="15">
        <f t="shared" si="0"/>
        <v>1.80204734464373e-8</v>
      </c>
      <c r="AA17" s="15">
        <f t="shared" si="0"/>
        <v>1.82480906969312e-8</v>
      </c>
      <c r="AB17" s="15">
        <f t="shared" si="0"/>
        <v>1.83579287681597e-8</v>
      </c>
      <c r="AC17" s="15">
        <f t="shared" si="0"/>
        <v>1.84208766942509e-8</v>
      </c>
      <c r="AD17" s="15">
        <f t="shared" si="0"/>
        <v>1.85618968270388e-8</v>
      </c>
      <c r="AE17" s="15">
        <f t="shared" si="0"/>
        <v>1.86749827059408e-8</v>
      </c>
      <c r="AF17" s="15">
        <f t="shared" si="0"/>
        <v>1.86369893631288e-8</v>
      </c>
      <c r="AG17" t="e">
        <f>_xlfn.FORECAST.LINEAR(AG$1,$AB17:$AF17,$AB$1:$AF$1)</f>
        <v>#NAME?</v>
      </c>
      <c r="AH17" t="e">
        <f>_xlfn.FORECAST.LINEAR(AH$1,$AB17:$AF17,$AB$1:$AF$1)</f>
        <v>#NAME?</v>
      </c>
      <c r="AI17" t="e">
        <f>_xlfn.FORECAST.LINEAR(AI$1,$AB17:$AF17,$AB$1:$AF$1)</f>
        <v>#NAME?</v>
      </c>
      <c r="AJ17" t="e">
        <f>_xlfn.FORECAST.LINEAR(AJ$1,$AB17:$AF17,$AB$1:$AF$1)</f>
        <v>#NAME?</v>
      </c>
      <c r="AK17" t="e">
        <f>_xlfn.FORECAST.LINEAR(AK$1,$AB17:$AF17,$AB$1:$AF$1)</f>
        <v>#NAME?</v>
      </c>
      <c r="AL17" t="e">
        <f>_xlfn.FORECAST.LINEAR(AL$1,$AB17:$AF17,$AB$1:$AF$1)</f>
        <v>#NAME?</v>
      </c>
      <c r="AM17" t="e">
        <f>_xlfn.FORECAST.LINEAR(AM$1,$AB17:$AF17,$AB$1:$AF$1)</f>
        <v>#NAME?</v>
      </c>
      <c r="AN17" t="e">
        <f>_xlfn.FORECAST.LINEAR(AN$1,$AB17:$AF17,$AB$1:$AF$1)</f>
        <v>#NAME?</v>
      </c>
      <c r="AO17" t="e">
        <f>_xlfn.FORECAST.LINEAR(AO$1,$AB17:$AF17,$AB$1:$AF$1)</f>
        <v>#NAME?</v>
      </c>
      <c r="AP17" t="e">
        <f>_xlfn.FORECAST.LINEAR(AP$1,$AB17:$AF17,$AB$1:$AF$1)</f>
        <v>#NAME?</v>
      </c>
    </row>
    <row r="18" spans="1:42">
      <c r="A18" t="s">
        <v>591</v>
      </c>
      <c r="B18" s="15">
        <f>SUM(Calculations!D$78,Calculations!D$86,Calculations!D$94,Calculations!D$102,Calculations!D$109)</f>
        <v>5.70377845057489e-8</v>
      </c>
      <c r="C18" s="15">
        <f>SUM(Calculations!E$78,Calculations!E$86,Calculations!E$94,Calculations!E$102,Calculations!E$109)</f>
        <v>5.19039639492388e-8</v>
      </c>
      <c r="D18" s="15">
        <f>SUM(Calculations!F$78,Calculations!F$86,Calculations!F$94,Calculations!F$102,Calculations!F$109)</f>
        <v>5.22650478523872e-8</v>
      </c>
      <c r="E18" s="15">
        <f>SUM(Calculations!G$78,Calculations!G$86,Calculations!G$94,Calculations!G$102,Calculations!G$109)</f>
        <v>5.29225688422454e-8</v>
      </c>
      <c r="F18" s="15">
        <f>SUM(Calculations!H$78,Calculations!H$86,Calculations!H$94,Calculations!H$102,Calculations!H$109)</f>
        <v>5.34713609880383e-8</v>
      </c>
      <c r="G18" s="15">
        <f>SUM(Calculations!I$78,Calculations!I$86,Calculations!I$94,Calculations!I$102,Calculations!I$109)</f>
        <v>5.49552338513709e-8</v>
      </c>
      <c r="H18" s="15">
        <f>SUM(Calculations!J$78,Calculations!J$86,Calculations!J$94,Calculations!J$102,Calculations!J$109)</f>
        <v>5.46746027818141e-8</v>
      </c>
      <c r="I18" s="15">
        <f>SUM(Calculations!K$78,Calculations!K$86,Calculations!K$94,Calculations!K$102,Calculations!K$109)</f>
        <v>5.50063948978499e-8</v>
      </c>
      <c r="J18" s="15">
        <f>SUM(Calculations!L$78,Calculations!L$86,Calculations!L$94,Calculations!L$102,Calculations!L$109)</f>
        <v>5.52621107917153e-8</v>
      </c>
      <c r="K18" s="15">
        <f>SUM(Calculations!M$78,Calculations!M$86,Calculations!M$94,Calculations!M$102,Calculations!M$109)</f>
        <v>5.50575973110513e-8</v>
      </c>
      <c r="L18" s="15">
        <f>SUM(Calculations!N$78,Calculations!N$86,Calculations!N$94,Calculations!N$102,Calculations!N$109)</f>
        <v>5.50240385194491e-8</v>
      </c>
      <c r="M18" s="15">
        <f>SUM(Calculations!O$78,Calculations!O$86,Calculations!O$94,Calculations!O$102,Calculations!O$109)</f>
        <v>5.54372603917151e-8</v>
      </c>
      <c r="N18" s="15">
        <f>SUM(Calculations!P$78,Calculations!P$86,Calculations!P$94,Calculations!P$102,Calculations!P$109)</f>
        <v>5.54331887077544e-8</v>
      </c>
      <c r="O18" s="15">
        <f>SUM(Calculations!Q$78,Calculations!Q$86,Calculations!Q$94,Calculations!Q$102,Calculations!Q$109)</f>
        <v>5.54765669675312e-8</v>
      </c>
      <c r="P18" s="15">
        <f>SUM(Calculations!R$78,Calculations!R$86,Calculations!R$94,Calculations!R$102,Calculations!R$109)</f>
        <v>5.5367288150821e-8</v>
      </c>
      <c r="Q18" s="15">
        <f>SUM(Calculations!S$78,Calculations!S$86,Calculations!S$94,Calculations!S$102,Calculations!S$109)</f>
        <v>5.5225089510917e-8</v>
      </c>
      <c r="R18" s="15">
        <f>SUM(Calculations!T$78,Calculations!T$86,Calculations!T$94,Calculations!T$102,Calculations!T$109)</f>
        <v>5.4786183140035e-8</v>
      </c>
      <c r="S18" s="15">
        <f>SUM(Calculations!U$78,Calculations!U$86,Calculations!U$94,Calculations!U$102,Calculations!U$109)</f>
        <v>5.43347968753181e-8</v>
      </c>
      <c r="T18" s="15">
        <f>SUM(Calculations!V$78,Calculations!V$86,Calculations!V$94,Calculations!V$102,Calculations!V$109)</f>
        <v>5.42800684152148e-8</v>
      </c>
      <c r="U18" s="15">
        <f>SUM(Calculations!W$78,Calculations!W$86,Calculations!W$94,Calculations!W$102,Calculations!W$109)</f>
        <v>5.37519086033215e-8</v>
      </c>
      <c r="V18" s="15">
        <f>SUM(Calculations!X$78,Calculations!X$86,Calculations!X$94,Calculations!X$102,Calculations!X$109)</f>
        <v>5.42193960977404e-8</v>
      </c>
      <c r="W18" s="15">
        <f>SUM(Calculations!Y$78,Calculations!Y$86,Calculations!Y$94,Calculations!Y$102,Calculations!Y$109)</f>
        <v>5.40702708746184e-8</v>
      </c>
      <c r="X18" s="15">
        <f>SUM(Calculations!Z$78,Calculations!Z$86,Calculations!Z$94,Calculations!Z$102,Calculations!Z$109)</f>
        <v>5.37789799674515e-8</v>
      </c>
      <c r="Y18" s="15">
        <f>SUM(Calculations!AA$78,Calculations!AA$86,Calculations!AA$94,Calculations!AA$102,Calculations!AA$109)</f>
        <v>5.35163634802098e-8</v>
      </c>
      <c r="Z18" s="15">
        <f>SUM(Calculations!AB$78,Calculations!AB$86,Calculations!AB$94,Calculations!AB$102,Calculations!AB$109)</f>
        <v>5.38869505559867e-8</v>
      </c>
      <c r="AA18" s="15">
        <f>SUM(Calculations!AC$78,Calculations!AC$86,Calculations!AC$94,Calculations!AC$102,Calculations!AC$109)</f>
        <v>5.40404980948889e-8</v>
      </c>
      <c r="AB18" s="15">
        <f>SUM(Calculations!AD$78,Calculations!AD$86,Calculations!AD$94,Calculations!AD$102,Calculations!AD$109)</f>
        <v>5.43753868214618e-8</v>
      </c>
      <c r="AC18" s="15">
        <f>SUM(Calculations!AE$78,Calculations!AE$86,Calculations!AE$94,Calculations!AE$102,Calculations!AE$109)</f>
        <v>5.38058507022077e-8</v>
      </c>
      <c r="AD18" s="15">
        <f>SUM(Calculations!AF$78,Calculations!AF$86,Calculations!AF$94,Calculations!AF$102,Calculations!AF$109)</f>
        <v>5.35199621079584e-8</v>
      </c>
      <c r="AE18" s="15">
        <f>SUM(Calculations!AG$78,Calculations!AG$86,Calculations!AG$94,Calculations!AG$102,Calculations!AG$109)</f>
        <v>5.351107512769e-8</v>
      </c>
      <c r="AF18" s="15">
        <f>SUM(Calculations!AH$78,Calculations!AH$86,Calculations!AH$94,Calculations!AH$102,Calculations!AH$109)</f>
        <v>5.33042014611891e-8</v>
      </c>
      <c r="AG18" t="e">
        <f>_xlfn.FORECAST.LINEAR(AG$1,$AB18:$AF18,$AB$1:$AF$1)</f>
        <v>#NAME?</v>
      </c>
      <c r="AH18" t="e">
        <f>_xlfn.FORECAST.LINEAR(AH$1,$AB18:$AF18,$AB$1:$AF$1)</f>
        <v>#NAME?</v>
      </c>
      <c r="AI18" t="e">
        <f>_xlfn.FORECAST.LINEAR(AI$1,$AB18:$AF18,$AB$1:$AF$1)</f>
        <v>#NAME?</v>
      </c>
      <c r="AJ18" t="e">
        <f>_xlfn.FORECAST.LINEAR(AJ$1,$AB18:$AF18,$AB$1:$AF$1)</f>
        <v>#NAME?</v>
      </c>
      <c r="AK18" t="e">
        <f>_xlfn.FORECAST.LINEAR(AK$1,$AB18:$AF18,$AB$1:$AF$1)</f>
        <v>#NAME?</v>
      </c>
      <c r="AL18" t="e">
        <f>_xlfn.FORECAST.LINEAR(AL$1,$AB18:$AF18,$AB$1:$AF$1)</f>
        <v>#NAME?</v>
      </c>
      <c r="AM18" t="e">
        <f>_xlfn.FORECAST.LINEAR(AM$1,$AB18:$AF18,$AB$1:$AF$1)</f>
        <v>#NAME?</v>
      </c>
      <c r="AN18" t="e">
        <f>_xlfn.FORECAST.LINEAR(AN$1,$AB18:$AF18,$AB$1:$AF$1)</f>
        <v>#NAME?</v>
      </c>
      <c r="AO18" t="e">
        <f>_xlfn.FORECAST.LINEAR(AO$1,$AB18:$AF18,$AB$1:$AF$1)</f>
        <v>#NAME?</v>
      </c>
      <c r="AP18" t="e">
        <f>_xlfn.FORECAST.LINEAR(AP$1,$AB18:$AF18,$AB$1:$AF$1)</f>
        <v>#NAME?</v>
      </c>
    </row>
    <row r="19" spans="1:42">
      <c r="A19" t="s">
        <v>592</v>
      </c>
      <c r="B19" s="15">
        <f>SUM(Calculations!D$78,Calculations!D$86,Calculations!D$94,Calculations!D$102,Calculations!D$109)</f>
        <v>5.70377845057489e-8</v>
      </c>
      <c r="C19" s="15">
        <f>SUM(Calculations!E$78,Calculations!E$86,Calculations!E$94,Calculations!E$102,Calculations!E$109)</f>
        <v>5.19039639492388e-8</v>
      </c>
      <c r="D19" s="15">
        <f>SUM(Calculations!F$78,Calculations!F$86,Calculations!F$94,Calculations!F$102,Calculations!F$109)</f>
        <v>5.22650478523872e-8</v>
      </c>
      <c r="E19" s="15">
        <f>SUM(Calculations!G$78,Calculations!G$86,Calculations!G$94,Calculations!G$102,Calculations!G$109)</f>
        <v>5.29225688422454e-8</v>
      </c>
      <c r="F19" s="15">
        <f>SUM(Calculations!H$78,Calculations!H$86,Calculations!H$94,Calculations!H$102,Calculations!H$109)</f>
        <v>5.34713609880383e-8</v>
      </c>
      <c r="G19" s="15">
        <f>SUM(Calculations!I$78,Calculations!I$86,Calculations!I$94,Calculations!I$102,Calculations!I$109)</f>
        <v>5.49552338513709e-8</v>
      </c>
      <c r="H19" s="15">
        <f>SUM(Calculations!J$78,Calculations!J$86,Calculations!J$94,Calculations!J$102,Calculations!J$109)</f>
        <v>5.46746027818141e-8</v>
      </c>
      <c r="I19" s="15">
        <f>SUM(Calculations!K$78,Calculations!K$86,Calculations!K$94,Calculations!K$102,Calculations!K$109)</f>
        <v>5.50063948978499e-8</v>
      </c>
      <c r="J19" s="15">
        <f>SUM(Calculations!L$78,Calculations!L$86,Calculations!L$94,Calculations!L$102,Calculations!L$109)</f>
        <v>5.52621107917153e-8</v>
      </c>
      <c r="K19" s="15">
        <f>SUM(Calculations!M$78,Calculations!M$86,Calculations!M$94,Calculations!M$102,Calculations!M$109)</f>
        <v>5.50575973110513e-8</v>
      </c>
      <c r="L19" s="15">
        <f>SUM(Calculations!N$78,Calculations!N$86,Calculations!N$94,Calculations!N$102,Calculations!N$109)</f>
        <v>5.50240385194491e-8</v>
      </c>
      <c r="M19" s="15">
        <f>SUM(Calculations!O$78,Calculations!O$86,Calculations!O$94,Calculations!O$102,Calculations!O$109)</f>
        <v>5.54372603917151e-8</v>
      </c>
      <c r="N19" s="15">
        <f>SUM(Calculations!P$78,Calculations!P$86,Calculations!P$94,Calculations!P$102,Calculations!P$109)</f>
        <v>5.54331887077544e-8</v>
      </c>
      <c r="O19" s="15">
        <f>SUM(Calculations!Q$78,Calculations!Q$86,Calculations!Q$94,Calculations!Q$102,Calculations!Q$109)</f>
        <v>5.54765669675312e-8</v>
      </c>
      <c r="P19" s="15">
        <f>SUM(Calculations!R$78,Calculations!R$86,Calculations!R$94,Calculations!R$102,Calculations!R$109)</f>
        <v>5.5367288150821e-8</v>
      </c>
      <c r="Q19" s="15">
        <f>SUM(Calculations!S$78,Calculations!S$86,Calculations!S$94,Calculations!S$102,Calculations!S$109)</f>
        <v>5.5225089510917e-8</v>
      </c>
      <c r="R19" s="15">
        <f>SUM(Calculations!T$78,Calculations!T$86,Calculations!T$94,Calculations!T$102,Calculations!T$109)</f>
        <v>5.4786183140035e-8</v>
      </c>
      <c r="S19" s="15">
        <f>SUM(Calculations!U$78,Calculations!U$86,Calculations!U$94,Calculations!U$102,Calculations!U$109)</f>
        <v>5.43347968753181e-8</v>
      </c>
      <c r="T19" s="15">
        <f>SUM(Calculations!V$78,Calculations!V$86,Calculations!V$94,Calculations!V$102,Calculations!V$109)</f>
        <v>5.42800684152148e-8</v>
      </c>
      <c r="U19" s="15">
        <f>SUM(Calculations!W$78,Calculations!W$86,Calculations!W$94,Calculations!W$102,Calculations!W$109)</f>
        <v>5.37519086033215e-8</v>
      </c>
      <c r="V19" s="15">
        <f>SUM(Calculations!X$78,Calculations!X$86,Calculations!X$94,Calculations!X$102,Calculations!X$109)</f>
        <v>5.42193960977404e-8</v>
      </c>
      <c r="W19" s="15">
        <f>SUM(Calculations!Y$78,Calculations!Y$86,Calculations!Y$94,Calculations!Y$102,Calculations!Y$109)</f>
        <v>5.40702708746184e-8</v>
      </c>
      <c r="X19" s="15">
        <f>SUM(Calculations!Z$78,Calculations!Z$86,Calculations!Z$94,Calculations!Z$102,Calculations!Z$109)</f>
        <v>5.37789799674515e-8</v>
      </c>
      <c r="Y19" s="15">
        <f>SUM(Calculations!AA$78,Calculations!AA$86,Calculations!AA$94,Calculations!AA$102,Calculations!AA$109)</f>
        <v>5.35163634802098e-8</v>
      </c>
      <c r="Z19" s="15">
        <f>SUM(Calculations!AB$78,Calculations!AB$86,Calculations!AB$94,Calculations!AB$102,Calculations!AB$109)</f>
        <v>5.38869505559867e-8</v>
      </c>
      <c r="AA19" s="15">
        <f>SUM(Calculations!AC$78,Calculations!AC$86,Calculations!AC$94,Calculations!AC$102,Calculations!AC$109)</f>
        <v>5.40404980948889e-8</v>
      </c>
      <c r="AB19" s="15">
        <f>SUM(Calculations!AD$78,Calculations!AD$86,Calculations!AD$94,Calculations!AD$102,Calculations!AD$109)</f>
        <v>5.43753868214618e-8</v>
      </c>
      <c r="AC19" s="15">
        <f>SUM(Calculations!AE$78,Calculations!AE$86,Calculations!AE$94,Calculations!AE$102,Calculations!AE$109)</f>
        <v>5.38058507022077e-8</v>
      </c>
      <c r="AD19" s="15">
        <f>SUM(Calculations!AF$78,Calculations!AF$86,Calculations!AF$94,Calculations!AF$102,Calculations!AF$109)</f>
        <v>5.35199621079584e-8</v>
      </c>
      <c r="AE19" s="15">
        <f>SUM(Calculations!AG$78,Calculations!AG$86,Calculations!AG$94,Calculations!AG$102,Calculations!AG$109)</f>
        <v>5.351107512769e-8</v>
      </c>
      <c r="AF19" s="15">
        <f>SUM(Calculations!AH$78,Calculations!AH$86,Calculations!AH$94,Calculations!AH$102,Calculations!AH$109)</f>
        <v>5.33042014611891e-8</v>
      </c>
      <c r="AG19" t="e">
        <f>_xlfn.FORECAST.LINEAR(AG$1,$AB19:$AF19,$AB$1:$AF$1)</f>
        <v>#NAME?</v>
      </c>
      <c r="AH19" t="e">
        <f>_xlfn.FORECAST.LINEAR(AH$1,$AB19:$AF19,$AB$1:$AF$1)</f>
        <v>#NAME?</v>
      </c>
      <c r="AI19" t="e">
        <f>_xlfn.FORECAST.LINEAR(AI$1,$AB19:$AF19,$AB$1:$AF$1)</f>
        <v>#NAME?</v>
      </c>
      <c r="AJ19" t="e">
        <f>_xlfn.FORECAST.LINEAR(AJ$1,$AB19:$AF19,$AB$1:$AF$1)</f>
        <v>#NAME?</v>
      </c>
      <c r="AK19" t="e">
        <f>_xlfn.FORECAST.LINEAR(AK$1,$AB19:$AF19,$AB$1:$AF$1)</f>
        <v>#NAME?</v>
      </c>
      <c r="AL19" t="e">
        <f>_xlfn.FORECAST.LINEAR(AL$1,$AB19:$AF19,$AB$1:$AF$1)</f>
        <v>#NAME?</v>
      </c>
      <c r="AM19" t="e">
        <f>_xlfn.FORECAST.LINEAR(AM$1,$AB19:$AF19,$AB$1:$AF$1)</f>
        <v>#NAME?</v>
      </c>
      <c r="AN19" t="e">
        <f>_xlfn.FORECAST.LINEAR(AN$1,$AB19:$AF19,$AB$1:$AF$1)</f>
        <v>#NAME?</v>
      </c>
      <c r="AO19" t="e">
        <f>_xlfn.FORECAST.LINEAR(AO$1,$AB19:$AF19,$AB$1:$AF$1)</f>
        <v>#NAME?</v>
      </c>
      <c r="AP19" t="e">
        <f>_xlfn.FORECAST.LINEAR(AP$1,$AB19:$AF19,$AB$1:$AF$1)</f>
        <v>#NAME?</v>
      </c>
    </row>
    <row r="20" spans="1:42">
      <c r="A20" t="s">
        <v>593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e">
        <f>_xlfn.FORECAST.LINEAR(AG$1,$AB20:$AF20,$AB$1:$AF$1)</f>
        <v>#NAME?</v>
      </c>
      <c r="AH20" t="e">
        <f>_xlfn.FORECAST.LINEAR(AH$1,$AB20:$AF20,$AB$1:$AF$1)</f>
        <v>#NAME?</v>
      </c>
      <c r="AI20" t="e">
        <f>_xlfn.FORECAST.LINEAR(AI$1,$AB20:$AF20,$AB$1:$AF$1)</f>
        <v>#NAME?</v>
      </c>
      <c r="AJ20" t="e">
        <f>_xlfn.FORECAST.LINEAR(AJ$1,$AB20:$AF20,$AB$1:$AF$1)</f>
        <v>#NAME?</v>
      </c>
      <c r="AK20" t="e">
        <f>_xlfn.FORECAST.LINEAR(AK$1,$AB20:$AF20,$AB$1:$AF$1)</f>
        <v>#NAME?</v>
      </c>
      <c r="AL20" t="e">
        <f>_xlfn.FORECAST.LINEAR(AL$1,$AB20:$AF20,$AB$1:$AF$1)</f>
        <v>#NAME?</v>
      </c>
      <c r="AM20" t="e">
        <f>_xlfn.FORECAST.LINEAR(AM$1,$AB20:$AF20,$AB$1:$AF$1)</f>
        <v>#NAME?</v>
      </c>
      <c r="AN20" t="e">
        <f>_xlfn.FORECAST.LINEAR(AN$1,$AB20:$AF20,$AB$1:$AF$1)</f>
        <v>#NAME?</v>
      </c>
      <c r="AO20" t="e">
        <f>_xlfn.FORECAST.LINEAR(AO$1,$AB20:$AF20,$AB$1:$AF$1)</f>
        <v>#NAME?</v>
      </c>
      <c r="AP20" t="e">
        <f>_xlfn.FORECAST.LINEAR(AP$1,$AB20:$AF20,$AB$1:$AF$1)</f>
        <v>#NAME?</v>
      </c>
    </row>
    <row r="21" spans="1:42">
      <c r="A21" t="s">
        <v>594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e">
        <f>_xlfn.FORECAST.LINEAR(AG$1,$AB21:$AF21,$AB$1:$AF$1)</f>
        <v>#NAME?</v>
      </c>
      <c r="AH21" t="e">
        <f>_xlfn.FORECAST.LINEAR(AH$1,$AB21:$AF21,$AB$1:$AF$1)</f>
        <v>#NAME?</v>
      </c>
      <c r="AI21" t="e">
        <f>_xlfn.FORECAST.LINEAR(AI$1,$AB21:$AF21,$AB$1:$AF$1)</f>
        <v>#NAME?</v>
      </c>
      <c r="AJ21" t="e">
        <f>_xlfn.FORECAST.LINEAR(AJ$1,$AB21:$AF21,$AB$1:$AF$1)</f>
        <v>#NAME?</v>
      </c>
      <c r="AK21" t="e">
        <f>_xlfn.FORECAST.LINEAR(AK$1,$AB21:$AF21,$AB$1:$AF$1)</f>
        <v>#NAME?</v>
      </c>
      <c r="AL21" t="e">
        <f>_xlfn.FORECAST.LINEAR(AL$1,$AB21:$AF21,$AB$1:$AF$1)</f>
        <v>#NAME?</v>
      </c>
      <c r="AM21" t="e">
        <f>_xlfn.FORECAST.LINEAR(AM$1,$AB21:$AF21,$AB$1:$AF$1)</f>
        <v>#NAME?</v>
      </c>
      <c r="AN21" t="e">
        <f>_xlfn.FORECAST.LINEAR(AN$1,$AB21:$AF21,$AB$1:$AF$1)</f>
        <v>#NAME?</v>
      </c>
      <c r="AO21" t="e">
        <f>_xlfn.FORECAST.LINEAR(AO$1,$AB21:$AF21,$AB$1:$AF$1)</f>
        <v>#NAME?</v>
      </c>
      <c r="AP21" t="e">
        <f>_xlfn.FORECAST.LINEAR(AP$1,$AB21:$AF21,$AB$1:$AF$1)</f>
        <v>#NAME?</v>
      </c>
    </row>
    <row r="22" spans="1:42">
      <c r="A22" t="s">
        <v>595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e">
        <f>_xlfn.FORECAST.LINEAR(AG$1,$AB22:$AF22,$AB$1:$AF$1)</f>
        <v>#NAME?</v>
      </c>
      <c r="AH22" t="e">
        <f>_xlfn.FORECAST.LINEAR(AH$1,$AB22:$AF22,$AB$1:$AF$1)</f>
        <v>#NAME?</v>
      </c>
      <c r="AI22" t="e">
        <f>_xlfn.FORECAST.LINEAR(AI$1,$AB22:$AF22,$AB$1:$AF$1)</f>
        <v>#NAME?</v>
      </c>
      <c r="AJ22" t="e">
        <f>_xlfn.FORECAST.LINEAR(AJ$1,$AB22:$AF22,$AB$1:$AF$1)</f>
        <v>#NAME?</v>
      </c>
      <c r="AK22" t="e">
        <f>_xlfn.FORECAST.LINEAR(AK$1,$AB22:$AF22,$AB$1:$AF$1)</f>
        <v>#NAME?</v>
      </c>
      <c r="AL22" t="e">
        <f>_xlfn.FORECAST.LINEAR(AL$1,$AB22:$AF22,$AB$1:$AF$1)</f>
        <v>#NAME?</v>
      </c>
      <c r="AM22" t="e">
        <f>_xlfn.FORECAST.LINEAR(AM$1,$AB22:$AF22,$AB$1:$AF$1)</f>
        <v>#NAME?</v>
      </c>
      <c r="AN22" t="e">
        <f>_xlfn.FORECAST.LINEAR(AN$1,$AB22:$AF22,$AB$1:$AF$1)</f>
        <v>#NAME?</v>
      </c>
      <c r="AO22" t="e">
        <f>_xlfn.FORECAST.LINEAR(AO$1,$AB22:$AF22,$AB$1:$AF$1)</f>
        <v>#NAME?</v>
      </c>
      <c r="AP22" t="e">
        <f>_xlfn.FORECAST.LINEAR(AP$1,$AB22:$AF22,$AB$1:$AF$1)</f>
        <v>#NAME?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AJ41" sqref="AJ41"/>
    </sheetView>
  </sheetViews>
  <sheetFormatPr defaultColWidth="9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 s="14">
        <f>Calculations!C33</f>
        <v>0.392177107286231</v>
      </c>
      <c r="C2" s="14">
        <f>Calculations!D33</f>
        <v>0.321196960430081</v>
      </c>
      <c r="D2" s="14">
        <f>Calculations!E33</f>
        <v>0.321118604928736</v>
      </c>
      <c r="E2" s="14">
        <f>Calculations!F33</f>
        <v>0.393214615715439</v>
      </c>
      <c r="F2" s="14">
        <f>Calculations!G33</f>
        <v>0.472272941406288</v>
      </c>
      <c r="G2" s="14">
        <f>Calculations!H33</f>
        <v>0.609487983549253</v>
      </c>
      <c r="H2" s="14">
        <f>Calculations!I33</f>
        <v>0.600135601839507</v>
      </c>
      <c r="I2" s="14">
        <f>Calculations!J33</f>
        <v>0.622124373947688</v>
      </c>
      <c r="J2" s="14">
        <f>Calculations!K33</f>
        <v>0.617300307805276</v>
      </c>
      <c r="K2" s="14">
        <f>Calculations!L33</f>
        <v>0.614843340099636</v>
      </c>
      <c r="L2" s="14">
        <f>Calculations!M33</f>
        <v>0.607784831462907</v>
      </c>
      <c r="M2" s="14">
        <f>Calculations!N33</f>
        <v>0.616928249591205</v>
      </c>
      <c r="N2" s="14">
        <f>Calculations!O33</f>
        <v>0.632341625919029</v>
      </c>
      <c r="O2" s="14">
        <f>Calculations!P33</f>
        <v>0.635312296547855</v>
      </c>
      <c r="P2" s="14">
        <f>Calculations!Q33</f>
        <v>0.650170813092739</v>
      </c>
      <c r="Q2" s="14">
        <f>Calculations!R33</f>
        <v>0.668010561407298</v>
      </c>
      <c r="R2" s="14">
        <f>Calculations!S33</f>
        <v>0.678036056628541</v>
      </c>
      <c r="S2" s="14">
        <f>Calculations!T33</f>
        <v>0.688464010974116</v>
      </c>
      <c r="T2" s="14">
        <f>Calculations!U33</f>
        <v>0.70548534562783</v>
      </c>
      <c r="U2" s="14">
        <f>Calculations!V33</f>
        <v>0.708525382680936</v>
      </c>
      <c r="V2" s="14">
        <f>Calculations!W33</f>
        <v>0.714617305222687</v>
      </c>
      <c r="W2" s="14">
        <f>Calculations!X33</f>
        <v>0.717977917435598</v>
      </c>
      <c r="X2" s="14">
        <f>Calculations!Y33</f>
        <v>0.721980510367156</v>
      </c>
      <c r="Y2" s="14">
        <f>Calculations!Z33</f>
        <v>0.720909197992506</v>
      </c>
      <c r="Z2" s="14">
        <f>Calculations!AA33</f>
        <v>0.721795129895238</v>
      </c>
      <c r="AA2" s="14">
        <f>Calculations!AB33</f>
        <v>0.744204413245786</v>
      </c>
      <c r="AB2" s="14">
        <f>Calculations!AC33</f>
        <v>0.755024955336499</v>
      </c>
      <c r="AC2" s="14">
        <f>Calculations!AD33</f>
        <v>0.762242448376406</v>
      </c>
      <c r="AD2" s="14">
        <f>Calculations!AE33</f>
        <v>0.778915219884223</v>
      </c>
      <c r="AE2" s="14">
        <f>Calculations!AF33</f>
        <v>0.793054959710601</v>
      </c>
      <c r="AF2" s="14">
        <f>Calculations!AG33</f>
        <v>0.791977617318654</v>
      </c>
      <c r="AG2" t="e">
        <f>_xlfn.FORECAST.LINEAR(AG$1,$AB2:$AF2,$AB$1:$AF$1)</f>
        <v>#NAME?</v>
      </c>
      <c r="AH2" t="e">
        <f>_xlfn.FORECAST.LINEAR(AH$1,$AB2:$AF2,$AB$1:$AF$1)</f>
        <v>#NAME?</v>
      </c>
      <c r="AI2" t="e">
        <f>_xlfn.FORECAST.LINEAR(AI$1,$AB2:$AF2,$AB$1:$AF$1)</f>
        <v>#NAME?</v>
      </c>
      <c r="AJ2" t="e">
        <f>_xlfn.FORECAST.LINEAR(AJ$1,$AB2:$AF2,$AB$1:$AF$1)</f>
        <v>#NAME?</v>
      </c>
      <c r="AK2" t="e">
        <f>_xlfn.FORECAST.LINEAR(AK$1,$AB2:$AF2,$AB$1:$AF$1)</f>
        <v>#NAME?</v>
      </c>
      <c r="AL2" t="e">
        <f>_xlfn.FORECAST.LINEAR(AL$1,$AB2:$AF2,$AB$1:$AF$1)</f>
        <v>#NAME?</v>
      </c>
      <c r="AM2" t="e">
        <f>_xlfn.FORECAST.LINEAR(AM$1,$AB2:$AF2,$AB$1:$AF$1)</f>
        <v>#NAME?</v>
      </c>
      <c r="AN2" t="e">
        <f>_xlfn.FORECAST.LINEAR(AN$1,$AB2:$AF2,$AB$1:$AF$1)</f>
        <v>#NAME?</v>
      </c>
      <c r="AO2" t="e">
        <f>_xlfn.FORECAST.LINEAR(AO$1,$AB2:$AF2,$AB$1:$AF$1)</f>
        <v>#NAME?</v>
      </c>
      <c r="AP2" t="e">
        <f>_xlfn.FORECAST.LINEAR(AP$1,$AB2:$AF2,$AB$1:$AF$1)</f>
        <v>#NAME?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e">
        <f>_xlfn.FORECAST.LINEAR(AG$1,$AB3:$AF3,$AB$1:$AF$1)</f>
        <v>#NAME?</v>
      </c>
      <c r="AH3" t="e">
        <f>_xlfn.FORECAST.LINEAR(AH$1,$AB3:$AF3,$AB$1:$AF$1)</f>
        <v>#NAME?</v>
      </c>
      <c r="AI3" t="e">
        <f>_xlfn.FORECAST.LINEAR(AI$1,$AB3:$AF3,$AB$1:$AF$1)</f>
        <v>#NAME?</v>
      </c>
      <c r="AJ3" t="e">
        <f>_xlfn.FORECAST.LINEAR(AJ$1,$AB3:$AF3,$AB$1:$AF$1)</f>
        <v>#NAME?</v>
      </c>
      <c r="AK3" t="e">
        <f>_xlfn.FORECAST.LINEAR(AK$1,$AB3:$AF3,$AB$1:$AF$1)</f>
        <v>#NAME?</v>
      </c>
      <c r="AL3" t="e">
        <f>_xlfn.FORECAST.LINEAR(AL$1,$AB3:$AF3,$AB$1:$AF$1)</f>
        <v>#NAME?</v>
      </c>
      <c r="AM3" t="e">
        <f>_xlfn.FORECAST.LINEAR(AM$1,$AB3:$AF3,$AB$1:$AF$1)</f>
        <v>#NAME?</v>
      </c>
      <c r="AN3" t="e">
        <f>_xlfn.FORECAST.LINEAR(AN$1,$AB3:$AF3,$AB$1:$AF$1)</f>
        <v>#NAME?</v>
      </c>
      <c r="AO3" t="e">
        <f>_xlfn.FORECAST.LINEAR(AO$1,$AB3:$AF3,$AB$1:$AF$1)</f>
        <v>#NAME?</v>
      </c>
      <c r="AP3" t="e">
        <f>_xlfn.FORECAST.LINEAR(AP$1,$AB3:$AF3,$AB$1:$AF$1)</f>
        <v>#NAME?</v>
      </c>
    </row>
    <row r="4" spans="1:42">
      <c r="A4" t="s">
        <v>598</v>
      </c>
      <c r="B4" s="14">
        <f>Calculations!C39</f>
        <v>0.382266778694278</v>
      </c>
      <c r="C4" s="14">
        <f>Calculations!D39</f>
        <v>0.394435721571506</v>
      </c>
      <c r="D4" s="14">
        <f>Calculations!E39</f>
        <v>0.407230866743349</v>
      </c>
      <c r="E4" s="14">
        <f>Calculations!F39</f>
        <v>0.40010800462129</v>
      </c>
      <c r="F4" s="14">
        <f>Calculations!G39</f>
        <v>0.398445130037469</v>
      </c>
      <c r="G4" s="14">
        <f>Calculations!H39</f>
        <v>0.402717556867226</v>
      </c>
      <c r="H4" s="14">
        <f>Calculations!I39</f>
        <v>0.46767805340247</v>
      </c>
      <c r="I4" s="14">
        <f>Calculations!J39</f>
        <v>0.520400180592046</v>
      </c>
      <c r="J4" s="14">
        <f>Calculations!K39</f>
        <v>0.538648748872741</v>
      </c>
      <c r="K4" s="14">
        <f>Calculations!L39</f>
        <v>0.59290565028946</v>
      </c>
      <c r="L4" s="14">
        <f>Calculations!M39</f>
        <v>0.592029320986238</v>
      </c>
      <c r="M4" s="14">
        <f>Calculations!N39</f>
        <v>0.611858188599707</v>
      </c>
      <c r="N4" s="14">
        <f>Calculations!O39</f>
        <v>0.624799950770762</v>
      </c>
      <c r="O4" s="14">
        <f>Calculations!P39</f>
        <v>0.635010004011104</v>
      </c>
      <c r="P4" s="14">
        <f>Calculations!Q39</f>
        <v>0.658332987379348</v>
      </c>
      <c r="Q4" s="14">
        <f>Calculations!R39</f>
        <v>0.656309417127209</v>
      </c>
      <c r="R4" s="14">
        <f>Calculations!S39</f>
        <v>0.668519402825255</v>
      </c>
      <c r="S4" s="14">
        <f>Calculations!T39</f>
        <v>0.693928744551402</v>
      </c>
      <c r="T4" s="14">
        <f>Calculations!U39</f>
        <v>0.705479522473892</v>
      </c>
      <c r="U4" s="14">
        <f>Calculations!V39</f>
        <v>0.705479522473892</v>
      </c>
      <c r="V4" s="14">
        <f>Calculations!W39</f>
        <v>0.704907881651155</v>
      </c>
      <c r="W4" s="14">
        <f>Calculations!X39</f>
        <v>0.702840130109765</v>
      </c>
      <c r="X4" s="14">
        <f>Calculations!Y39</f>
        <v>0.701352149433231</v>
      </c>
      <c r="Y4" s="14">
        <f>Calculations!Z39</f>
        <v>0.732283665397166</v>
      </c>
      <c r="Z4" s="14">
        <f>Calculations!AA39</f>
        <v>0.82286931116639</v>
      </c>
      <c r="AA4" s="14">
        <f>Calculations!AB39</f>
        <v>0.821025962581512</v>
      </c>
      <c r="AB4" s="14">
        <f>Calculations!AC39</f>
        <v>0.820069752946333</v>
      </c>
      <c r="AC4" s="14">
        <f>Calculations!AD39</f>
        <v>0.836926166699975</v>
      </c>
      <c r="AD4" s="14">
        <f>Calculations!AE39</f>
        <v>0.873011870787643</v>
      </c>
      <c r="AE4" s="14">
        <f>Calculations!AF39</f>
        <v>0.872198100307765</v>
      </c>
      <c r="AF4" s="14">
        <f>Calculations!AG39</f>
        <v>0.871024582470955</v>
      </c>
      <c r="AG4" t="e">
        <f>_xlfn.FORECAST.LINEAR(AG$1,$AB4:$AF4,$AB$1:$AF$1)</f>
        <v>#NAME?</v>
      </c>
      <c r="AH4" t="e">
        <f>_xlfn.FORECAST.LINEAR(AH$1,$AB4:$AF4,$AB$1:$AF$1)</f>
        <v>#NAME?</v>
      </c>
      <c r="AI4" t="e">
        <f>_xlfn.FORECAST.LINEAR(AI$1,$AB4:$AF4,$AB$1:$AF$1)</f>
        <v>#NAME?</v>
      </c>
      <c r="AJ4" t="e">
        <f>_xlfn.FORECAST.LINEAR(AJ$1,$AB4:$AF4,$AB$1:$AF$1)</f>
        <v>#NAME?</v>
      </c>
      <c r="AK4" t="e">
        <f>_xlfn.FORECAST.LINEAR(AK$1,$AB4:$AF4,$AB$1:$AF$1)</f>
        <v>#NAME?</v>
      </c>
      <c r="AL4" t="e">
        <f>_xlfn.FORECAST.LINEAR(AL$1,$AB4:$AF4,$AB$1:$AF$1)</f>
        <v>#NAME?</v>
      </c>
      <c r="AM4" t="e">
        <f>_xlfn.FORECAST.LINEAR(AM$1,$AB4:$AF4,$AB$1:$AF$1)</f>
        <v>#NAME?</v>
      </c>
      <c r="AN4" t="e">
        <f>_xlfn.FORECAST.LINEAR(AN$1,$AB4:$AF4,$AB$1:$AF$1)</f>
        <v>#NAME?</v>
      </c>
      <c r="AO4" t="e">
        <f>_xlfn.FORECAST.LINEAR(AO$1,$AB4:$AF4,$AB$1:$AF$1)</f>
        <v>#NAME?</v>
      </c>
      <c r="AP4" t="e">
        <f>_xlfn.FORECAST.LINEAR(AP$1,$AB4:$AF4,$AB$1:$AF$1)</f>
        <v>#NAME?</v>
      </c>
    </row>
    <row r="5" spans="1:42">
      <c r="A5" t="s">
        <v>599</v>
      </c>
      <c r="B5" s="14">
        <f>'Subsidies Paid'!K5*About!$A$80*1000</f>
        <v>0</v>
      </c>
      <c r="C5" s="14">
        <f>'Subsidies Paid'!L5*About!$A$80*1000</f>
        <v>0</v>
      </c>
      <c r="D5" s="14">
        <f>'Subsidies Paid'!M5*About!$A$80*1000</f>
        <v>0</v>
      </c>
      <c r="E5" s="14">
        <f>'Subsidies Paid'!N5*About!$A$80*1000</f>
        <v>0</v>
      </c>
      <c r="F5" s="14">
        <f>'Subsidies Paid'!O5*About!$A$80*1000</f>
        <v>0</v>
      </c>
      <c r="G5" s="14">
        <f>'Subsidies Paid'!P5*About!$A$80*1000</f>
        <v>0</v>
      </c>
      <c r="H5" s="14">
        <f>'Subsidies Paid'!Q5*About!$A$80*1000</f>
        <v>0</v>
      </c>
      <c r="I5" s="14">
        <f>'Subsidies Paid'!R5*About!$A$80*1000</f>
        <v>0</v>
      </c>
      <c r="J5" s="14">
        <f>'Subsidies Paid'!S5*About!$A$80*1000</f>
        <v>0</v>
      </c>
      <c r="K5" s="14">
        <f>'Subsidies Paid'!T5*About!$A$80*1000</f>
        <v>0</v>
      </c>
      <c r="L5" s="14">
        <f>'Subsidies Paid'!U5*About!$A$80*1000</f>
        <v>0</v>
      </c>
      <c r="M5" s="14">
        <f>'Subsidies Paid'!V5*About!$A$80*1000</f>
        <v>0</v>
      </c>
      <c r="N5" s="14">
        <f>'Subsidies Paid'!W5*About!$A$80*1000</f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t="e">
        <f>_xlfn.FORECAST.LINEAR(AG$1,$AB5:$AF5,$AB$1:$AF$1)</f>
        <v>#NAME?</v>
      </c>
      <c r="AH5" t="e">
        <f>_xlfn.FORECAST.LINEAR(AH$1,$AB5:$AF5,$AB$1:$AF$1)</f>
        <v>#NAME?</v>
      </c>
      <c r="AI5" t="e">
        <f>_xlfn.FORECAST.LINEAR(AI$1,$AB5:$AF5,$AB$1:$AF$1)</f>
        <v>#NAME?</v>
      </c>
      <c r="AJ5" t="e">
        <f>_xlfn.FORECAST.LINEAR(AJ$1,$AB5:$AF5,$AB$1:$AF$1)</f>
        <v>#NAME?</v>
      </c>
      <c r="AK5" t="e">
        <f>_xlfn.FORECAST.LINEAR(AK$1,$AB5:$AF5,$AB$1:$AF$1)</f>
        <v>#NAME?</v>
      </c>
      <c r="AL5" t="e">
        <f>_xlfn.FORECAST.LINEAR(AL$1,$AB5:$AF5,$AB$1:$AF$1)</f>
        <v>#NAME?</v>
      </c>
      <c r="AM5" t="e">
        <f>_xlfn.FORECAST.LINEAR(AM$1,$AB5:$AF5,$AB$1:$AF$1)</f>
        <v>#NAME?</v>
      </c>
      <c r="AN5" t="e">
        <f>_xlfn.FORECAST.LINEAR(AN$1,$AB5:$AF5,$AB$1:$AF$1)</f>
        <v>#NAME?</v>
      </c>
      <c r="AO5" t="e">
        <f>_xlfn.FORECAST.LINEAR(AO$1,$AB5:$AF5,$AB$1:$AF$1)</f>
        <v>#NAME?</v>
      </c>
      <c r="AP5" t="e">
        <f>_xlfn.FORECAST.LINEAR(AP$1,$AB5:$AF5,$AB$1:$AF$1)</f>
        <v>#NAME?</v>
      </c>
    </row>
    <row r="6" spans="1:42">
      <c r="A6" t="s">
        <v>600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e">
        <f>_xlfn.FORECAST.LINEAR(AG$1,$AB6:$AF6,$AB$1:$AF$1)</f>
        <v>#NAME?</v>
      </c>
      <c r="AH6" t="e">
        <f>_xlfn.FORECAST.LINEAR(AH$1,$AB6:$AF6,$AB$1:$AF$1)</f>
        <v>#NAME?</v>
      </c>
      <c r="AI6" t="e">
        <f>_xlfn.FORECAST.LINEAR(AI$1,$AB6:$AF6,$AB$1:$AF$1)</f>
        <v>#NAME?</v>
      </c>
      <c r="AJ6" t="e">
        <f>_xlfn.FORECAST.LINEAR(AJ$1,$AB6:$AF6,$AB$1:$AF$1)</f>
        <v>#NAME?</v>
      </c>
      <c r="AK6" t="e">
        <f>_xlfn.FORECAST.LINEAR(AK$1,$AB6:$AF6,$AB$1:$AF$1)</f>
        <v>#NAME?</v>
      </c>
      <c r="AL6" t="e">
        <f>_xlfn.FORECAST.LINEAR(AL$1,$AB6:$AF6,$AB$1:$AF$1)</f>
        <v>#NAME?</v>
      </c>
      <c r="AM6" t="e">
        <f>_xlfn.FORECAST.LINEAR(AM$1,$AB6:$AF6,$AB$1:$AF$1)</f>
        <v>#NAME?</v>
      </c>
      <c r="AN6" t="e">
        <f>_xlfn.FORECAST.LINEAR(AN$1,$AB6:$AF6,$AB$1:$AF$1)</f>
        <v>#NAME?</v>
      </c>
      <c r="AO6" t="e">
        <f>_xlfn.FORECAST.LINEAR(AO$1,$AB6:$AF6,$AB$1:$AF$1)</f>
        <v>#NAME?</v>
      </c>
      <c r="AP6" t="e">
        <f>_xlfn.FORECAST.LINEAR(AP$1,$AB6:$AF6,$AB$1:$AF$1)</f>
        <v>#NAME?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e">
        <f>_xlfn.FORECAST.LINEAR(AG$1,$AB7:$AF7,$AB$1:$AF$1)</f>
        <v>#NAME?</v>
      </c>
      <c r="AH7" t="e">
        <f>_xlfn.FORECAST.LINEAR(AH$1,$AB7:$AF7,$AB$1:$AF$1)</f>
        <v>#NAME?</v>
      </c>
      <c r="AI7" t="e">
        <f>_xlfn.FORECAST.LINEAR(AI$1,$AB7:$AF7,$AB$1:$AF$1)</f>
        <v>#NAME?</v>
      </c>
      <c r="AJ7" t="e">
        <f>_xlfn.FORECAST.LINEAR(AJ$1,$AB7:$AF7,$AB$1:$AF$1)</f>
        <v>#NAME?</v>
      </c>
      <c r="AK7" t="e">
        <f>_xlfn.FORECAST.LINEAR(AK$1,$AB7:$AF7,$AB$1:$AF$1)</f>
        <v>#NAME?</v>
      </c>
      <c r="AL7" t="e">
        <f>_xlfn.FORECAST.LINEAR(AL$1,$AB7:$AF7,$AB$1:$AF$1)</f>
        <v>#NAME?</v>
      </c>
      <c r="AM7" t="e">
        <f>_xlfn.FORECAST.LINEAR(AM$1,$AB7:$AF7,$AB$1:$AF$1)</f>
        <v>#NAME?</v>
      </c>
      <c r="AN7" t="e">
        <f>_xlfn.FORECAST.LINEAR(AN$1,$AB7:$AF7,$AB$1:$AF$1)</f>
        <v>#NAME?</v>
      </c>
      <c r="AO7" t="e">
        <f>_xlfn.FORECAST.LINEAR(AO$1,$AB7:$AF7,$AB$1:$AF$1)</f>
        <v>#NAME?</v>
      </c>
      <c r="AP7" t="e">
        <f>_xlfn.FORECAST.LINEAR(AP$1,$AB7:$AF7,$AB$1:$AF$1)</f>
        <v>#NAME?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e">
        <f>_xlfn.FORECAST.LINEAR(AG$1,$AB8:$AF8,$AB$1:$AF$1)</f>
        <v>#NAME?</v>
      </c>
      <c r="AH8" t="e">
        <f>_xlfn.FORECAST.LINEAR(AH$1,$AB8:$AF8,$AB$1:$AF$1)</f>
        <v>#NAME?</v>
      </c>
      <c r="AI8" t="e">
        <f>_xlfn.FORECAST.LINEAR(AI$1,$AB8:$AF8,$AB$1:$AF$1)</f>
        <v>#NAME?</v>
      </c>
      <c r="AJ8" t="e">
        <f>_xlfn.FORECAST.LINEAR(AJ$1,$AB8:$AF8,$AB$1:$AF$1)</f>
        <v>#NAME?</v>
      </c>
      <c r="AK8" t="e">
        <f>_xlfn.FORECAST.LINEAR(AK$1,$AB8:$AF8,$AB$1:$AF$1)</f>
        <v>#NAME?</v>
      </c>
      <c r="AL8" t="e">
        <f>_xlfn.FORECAST.LINEAR(AL$1,$AB8:$AF8,$AB$1:$AF$1)</f>
        <v>#NAME?</v>
      </c>
      <c r="AM8" t="e">
        <f>_xlfn.FORECAST.LINEAR(AM$1,$AB8:$AF8,$AB$1:$AF$1)</f>
        <v>#NAME?</v>
      </c>
      <c r="AN8" t="e">
        <f>_xlfn.FORECAST.LINEAR(AN$1,$AB8:$AF8,$AB$1:$AF$1)</f>
        <v>#NAME?</v>
      </c>
      <c r="AO8" t="e">
        <f>_xlfn.FORECAST.LINEAR(AO$1,$AB8:$AF8,$AB$1:$AF$1)</f>
        <v>#NAME?</v>
      </c>
      <c r="AP8" t="e">
        <f>_xlfn.FORECAST.LINEAR(AP$1,$AB8:$AF8,$AB$1:$AF$1)</f>
        <v>#NAME?</v>
      </c>
    </row>
    <row r="9" spans="1:42">
      <c r="A9" t="s">
        <v>603</v>
      </c>
      <c r="B9" s="14">
        <f>'Subsidies Paid'!K2*About!$A$80*1000</f>
        <v>0</v>
      </c>
      <c r="C9" s="14">
        <f>'Subsidies Paid'!L2*About!$A$80*1000</f>
        <v>0</v>
      </c>
      <c r="D9" s="14">
        <f>'Subsidies Paid'!M2*About!$A$80*1000</f>
        <v>0</v>
      </c>
      <c r="E9" s="14">
        <f>'Subsidies Paid'!N2*About!$A$80*1000</f>
        <v>0</v>
      </c>
      <c r="F9" s="14">
        <f>'Subsidies Paid'!O2*About!$A$80*1000</f>
        <v>0</v>
      </c>
      <c r="G9" s="14">
        <f>'Subsidies Paid'!P2*About!$A$80*1000</f>
        <v>0</v>
      </c>
      <c r="H9" s="14">
        <f>'Subsidies Paid'!Q2*About!$A$80*1000</f>
        <v>0</v>
      </c>
      <c r="I9" s="14">
        <f>'Subsidies Paid'!R2*About!$A$80*1000</f>
        <v>0</v>
      </c>
      <c r="J9" s="14">
        <f>'Subsidies Paid'!S2*About!$A$80*1000</f>
        <v>0</v>
      </c>
      <c r="K9" s="14">
        <f>'Subsidies Paid'!T2*About!$A$80*1000</f>
        <v>0</v>
      </c>
      <c r="L9" s="14">
        <f>'Subsidies Paid'!U2*About!$A$80*1000</f>
        <v>0</v>
      </c>
      <c r="M9" s="14">
        <f>'Subsidies Paid'!V2*About!$A$80*1000</f>
        <v>0</v>
      </c>
      <c r="N9" s="14">
        <f>'Subsidies Paid'!W2*About!$A$80*1000</f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t="e">
        <f>_xlfn.FORECAST.LINEAR(AG$1,$AB9:$AF9,$AB$1:$AF$1)</f>
        <v>#NAME?</v>
      </c>
      <c r="AH9" t="e">
        <f>_xlfn.FORECAST.LINEAR(AH$1,$AB9:$AF9,$AB$1:$AF$1)</f>
        <v>#NAME?</v>
      </c>
      <c r="AI9" t="e">
        <f>_xlfn.FORECAST.LINEAR(AI$1,$AB9:$AF9,$AB$1:$AF$1)</f>
        <v>#NAME?</v>
      </c>
      <c r="AJ9" t="e">
        <f>_xlfn.FORECAST.LINEAR(AJ$1,$AB9:$AF9,$AB$1:$AF$1)</f>
        <v>#NAME?</v>
      </c>
      <c r="AK9" t="e">
        <f>_xlfn.FORECAST.LINEAR(AK$1,$AB9:$AF9,$AB$1:$AF$1)</f>
        <v>#NAME?</v>
      </c>
      <c r="AL9" t="e">
        <f>_xlfn.FORECAST.LINEAR(AL$1,$AB9:$AF9,$AB$1:$AF$1)</f>
        <v>#NAME?</v>
      </c>
      <c r="AM9" t="e">
        <f>_xlfn.FORECAST.LINEAR(AM$1,$AB9:$AF9,$AB$1:$AF$1)</f>
        <v>#NAME?</v>
      </c>
      <c r="AN9" t="e">
        <f>_xlfn.FORECAST.LINEAR(AN$1,$AB9:$AF9,$AB$1:$AF$1)</f>
        <v>#NAME?</v>
      </c>
      <c r="AO9" t="e">
        <f>_xlfn.FORECAST.LINEAR(AO$1,$AB9:$AF9,$AB$1:$AF$1)</f>
        <v>#NAME?</v>
      </c>
      <c r="AP9" t="e">
        <f>_xlfn.FORECAST.LINEAR(AP$1,$AB9:$AF9,$AB$1:$AF$1)</f>
        <v>#NAME?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e">
        <f>_xlfn.FORECAST.LINEAR(AG$1,$AB10:$AF10,$AB$1:$AF$1)</f>
        <v>#NAME?</v>
      </c>
      <c r="AH10" t="e">
        <f>_xlfn.FORECAST.LINEAR(AH$1,$AB10:$AF10,$AB$1:$AF$1)</f>
        <v>#NAME?</v>
      </c>
      <c r="AI10" t="e">
        <f>_xlfn.FORECAST.LINEAR(AI$1,$AB10:$AF10,$AB$1:$AF$1)</f>
        <v>#NAME?</v>
      </c>
      <c r="AJ10" t="e">
        <f>_xlfn.FORECAST.LINEAR(AJ$1,$AB10:$AF10,$AB$1:$AF$1)</f>
        <v>#NAME?</v>
      </c>
      <c r="AK10" t="e">
        <f>_xlfn.FORECAST.LINEAR(AK$1,$AB10:$AF10,$AB$1:$AF$1)</f>
        <v>#NAME?</v>
      </c>
      <c r="AL10" t="e">
        <f>_xlfn.FORECAST.LINEAR(AL$1,$AB10:$AF10,$AB$1:$AF$1)</f>
        <v>#NAME?</v>
      </c>
      <c r="AM10" t="e">
        <f>_xlfn.FORECAST.LINEAR(AM$1,$AB10:$AF10,$AB$1:$AF$1)</f>
        <v>#NAME?</v>
      </c>
      <c r="AN10" t="e">
        <f>_xlfn.FORECAST.LINEAR(AN$1,$AB10:$AF10,$AB$1:$AF$1)</f>
        <v>#NAME?</v>
      </c>
      <c r="AO10" t="e">
        <f>_xlfn.FORECAST.LINEAR(AO$1,$AB10:$AF10,$AB$1:$AF$1)</f>
        <v>#NAME?</v>
      </c>
      <c r="AP10" t="e">
        <f>_xlfn.FORECAST.LINEAR(AP$1,$AB10:$AF10,$AB$1:$AF$1)</f>
        <v>#NAME?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e">
        <f>_xlfn.FORECAST.LINEAR(AG$1,$AB11:$AF11,$AB$1:$AF$1)</f>
        <v>#NAME?</v>
      </c>
      <c r="AH11" t="e">
        <f>_xlfn.FORECAST.LINEAR(AH$1,$AB11:$AF11,$AB$1:$AF$1)</f>
        <v>#NAME?</v>
      </c>
      <c r="AI11" t="e">
        <f>_xlfn.FORECAST.LINEAR(AI$1,$AB11:$AF11,$AB$1:$AF$1)</f>
        <v>#NAME?</v>
      </c>
      <c r="AJ11" t="e">
        <f>_xlfn.FORECAST.LINEAR(AJ$1,$AB11:$AF11,$AB$1:$AF$1)</f>
        <v>#NAME?</v>
      </c>
      <c r="AK11" t="e">
        <f>_xlfn.FORECAST.LINEAR(AK$1,$AB11:$AF11,$AB$1:$AF$1)</f>
        <v>#NAME?</v>
      </c>
      <c r="AL11" t="e">
        <f>_xlfn.FORECAST.LINEAR(AL$1,$AB11:$AF11,$AB$1:$AF$1)</f>
        <v>#NAME?</v>
      </c>
      <c r="AM11" t="e">
        <f>_xlfn.FORECAST.LINEAR(AM$1,$AB11:$AF11,$AB$1:$AF$1)</f>
        <v>#NAME?</v>
      </c>
      <c r="AN11" t="e">
        <f>_xlfn.FORECAST.LINEAR(AN$1,$AB11:$AF11,$AB$1:$AF$1)</f>
        <v>#NAME?</v>
      </c>
      <c r="AO11" t="e">
        <f>_xlfn.FORECAST.LINEAR(AO$1,$AB11:$AF11,$AB$1:$AF$1)</f>
        <v>#NAME?</v>
      </c>
      <c r="AP11" t="e">
        <f>_xlfn.FORECAST.LINEAR(AP$1,$AB11:$AF11,$AB$1:$AF$1)</f>
        <v>#NAME?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e">
        <f>_xlfn.FORECAST.LINEAR(AG$1,$AB12:$AF12,$AB$1:$AF$1)</f>
        <v>#NAME?</v>
      </c>
      <c r="AH12" t="e">
        <f>_xlfn.FORECAST.LINEAR(AH$1,$AB12:$AF12,$AB$1:$AF$1)</f>
        <v>#NAME?</v>
      </c>
      <c r="AI12" t="e">
        <f>_xlfn.FORECAST.LINEAR(AI$1,$AB12:$AF12,$AB$1:$AF$1)</f>
        <v>#NAME?</v>
      </c>
      <c r="AJ12" t="e">
        <f>_xlfn.FORECAST.LINEAR(AJ$1,$AB12:$AF12,$AB$1:$AF$1)</f>
        <v>#NAME?</v>
      </c>
      <c r="AK12" t="e">
        <f>_xlfn.FORECAST.LINEAR(AK$1,$AB12:$AF12,$AB$1:$AF$1)</f>
        <v>#NAME?</v>
      </c>
      <c r="AL12" t="e">
        <f>_xlfn.FORECAST.LINEAR(AL$1,$AB12:$AF12,$AB$1:$AF$1)</f>
        <v>#NAME?</v>
      </c>
      <c r="AM12" t="e">
        <f>_xlfn.FORECAST.LINEAR(AM$1,$AB12:$AF12,$AB$1:$AF$1)</f>
        <v>#NAME?</v>
      </c>
      <c r="AN12" t="e">
        <f>_xlfn.FORECAST.LINEAR(AN$1,$AB12:$AF12,$AB$1:$AF$1)</f>
        <v>#NAME?</v>
      </c>
      <c r="AO12" t="e">
        <f>_xlfn.FORECAST.LINEAR(AO$1,$AB12:$AF12,$AB$1:$AF$1)</f>
        <v>#NAME?</v>
      </c>
      <c r="AP12" t="e">
        <f>_xlfn.FORECAST.LINEAR(AP$1,$AB12:$AF12,$AB$1:$AF$1)</f>
        <v>#NAME?</v>
      </c>
    </row>
    <row r="13" spans="1:42">
      <c r="A13" t="s">
        <v>607</v>
      </c>
      <c r="B13" s="14">
        <f t="shared" ref="B13:AF13" si="0">B2</f>
        <v>0.392177107286231</v>
      </c>
      <c r="C13" s="14">
        <f t="shared" si="0"/>
        <v>0.321196960430081</v>
      </c>
      <c r="D13" s="14">
        <f t="shared" si="0"/>
        <v>0.321118604928736</v>
      </c>
      <c r="E13" s="14">
        <f t="shared" si="0"/>
        <v>0.393214615715439</v>
      </c>
      <c r="F13" s="14">
        <f t="shared" si="0"/>
        <v>0.472272941406288</v>
      </c>
      <c r="G13" s="14">
        <f t="shared" si="0"/>
        <v>0.609487983549253</v>
      </c>
      <c r="H13" s="14">
        <f t="shared" si="0"/>
        <v>0.600135601839507</v>
      </c>
      <c r="I13" s="14">
        <f t="shared" si="0"/>
        <v>0.622124373947688</v>
      </c>
      <c r="J13" s="14">
        <f t="shared" si="0"/>
        <v>0.617300307805276</v>
      </c>
      <c r="K13" s="14">
        <f t="shared" si="0"/>
        <v>0.614843340099636</v>
      </c>
      <c r="L13" s="14">
        <f t="shared" si="0"/>
        <v>0.607784831462907</v>
      </c>
      <c r="M13" s="14">
        <f t="shared" si="0"/>
        <v>0.616928249591205</v>
      </c>
      <c r="N13" s="14">
        <f t="shared" si="0"/>
        <v>0.632341625919029</v>
      </c>
      <c r="O13" s="14">
        <f t="shared" si="0"/>
        <v>0.635312296547855</v>
      </c>
      <c r="P13" s="14">
        <f t="shared" si="0"/>
        <v>0.650170813092739</v>
      </c>
      <c r="Q13" s="14">
        <f t="shared" si="0"/>
        <v>0.668010561407298</v>
      </c>
      <c r="R13" s="14">
        <f t="shared" si="0"/>
        <v>0.678036056628541</v>
      </c>
      <c r="S13" s="14">
        <f t="shared" si="0"/>
        <v>0.688464010974116</v>
      </c>
      <c r="T13" s="14">
        <f t="shared" si="0"/>
        <v>0.70548534562783</v>
      </c>
      <c r="U13" s="14">
        <f t="shared" si="0"/>
        <v>0.708525382680936</v>
      </c>
      <c r="V13" s="14">
        <f t="shared" si="0"/>
        <v>0.714617305222687</v>
      </c>
      <c r="W13" s="14">
        <f t="shared" si="0"/>
        <v>0.717977917435598</v>
      </c>
      <c r="X13" s="14">
        <f t="shared" si="0"/>
        <v>0.721980510367156</v>
      </c>
      <c r="Y13" s="14">
        <f t="shared" si="0"/>
        <v>0.720909197992506</v>
      </c>
      <c r="Z13" s="14">
        <f t="shared" si="0"/>
        <v>0.721795129895238</v>
      </c>
      <c r="AA13" s="14">
        <f t="shared" si="0"/>
        <v>0.744204413245786</v>
      </c>
      <c r="AB13" s="14">
        <f t="shared" si="0"/>
        <v>0.755024955336499</v>
      </c>
      <c r="AC13" s="14">
        <f t="shared" si="0"/>
        <v>0.762242448376406</v>
      </c>
      <c r="AD13" s="14">
        <f t="shared" si="0"/>
        <v>0.778915219884223</v>
      </c>
      <c r="AE13" s="14">
        <f t="shared" si="0"/>
        <v>0.793054959710601</v>
      </c>
      <c r="AF13" s="14">
        <f t="shared" si="0"/>
        <v>0.791977617318654</v>
      </c>
      <c r="AG13" t="e">
        <f>_xlfn.FORECAST.LINEAR(AG$1,$AB13:$AF13,$AB$1:$AF$1)</f>
        <v>#NAME?</v>
      </c>
      <c r="AH13" t="e">
        <f>_xlfn.FORECAST.LINEAR(AH$1,$AB13:$AF13,$AB$1:$AF$1)</f>
        <v>#NAME?</v>
      </c>
      <c r="AI13" t="e">
        <f>_xlfn.FORECAST.LINEAR(AI$1,$AB13:$AF13,$AB$1:$AF$1)</f>
        <v>#NAME?</v>
      </c>
      <c r="AJ13" t="e">
        <f>_xlfn.FORECAST.LINEAR(AJ$1,$AB13:$AF13,$AB$1:$AF$1)</f>
        <v>#NAME?</v>
      </c>
      <c r="AK13" t="e">
        <f>_xlfn.FORECAST.LINEAR(AK$1,$AB13:$AF13,$AB$1:$AF$1)</f>
        <v>#NAME?</v>
      </c>
      <c r="AL13" t="e">
        <f>_xlfn.FORECAST.LINEAR(AL$1,$AB13:$AF13,$AB$1:$AF$1)</f>
        <v>#NAME?</v>
      </c>
      <c r="AM13" t="e">
        <f>_xlfn.FORECAST.LINEAR(AM$1,$AB13:$AF13,$AB$1:$AF$1)</f>
        <v>#NAME?</v>
      </c>
      <c r="AN13" t="e">
        <f>_xlfn.FORECAST.LINEAR(AN$1,$AB13:$AF13,$AB$1:$AF$1)</f>
        <v>#NAME?</v>
      </c>
      <c r="AO13" t="e">
        <f>_xlfn.FORECAST.LINEAR(AO$1,$AB13:$AF13,$AB$1:$AF$1)</f>
        <v>#NAME?</v>
      </c>
      <c r="AP13" t="e">
        <f>_xlfn.FORECAST.LINEAR(AP$1,$AB13:$AF13,$AB$1:$AF$1)</f>
        <v>#NAME?</v>
      </c>
    </row>
    <row r="14" spans="1:42">
      <c r="A14" t="s">
        <v>608</v>
      </c>
      <c r="B14">
        <f t="shared" ref="B14:AF14" si="1">B10</f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 t="e">
        <f>_xlfn.FORECAST.LINEAR(AG$1,$AB14:$AF14,$AB$1:$AF$1)</f>
        <v>#NAME?</v>
      </c>
      <c r="AH14" t="e">
        <f>_xlfn.FORECAST.LINEAR(AH$1,$AB14:$AF14,$AB$1:$AF$1)</f>
        <v>#NAME?</v>
      </c>
      <c r="AI14" t="e">
        <f>_xlfn.FORECAST.LINEAR(AI$1,$AB14:$AF14,$AB$1:$AF$1)</f>
        <v>#NAME?</v>
      </c>
      <c r="AJ14" t="e">
        <f>_xlfn.FORECAST.LINEAR(AJ$1,$AB14:$AF14,$AB$1:$AF$1)</f>
        <v>#NAME?</v>
      </c>
      <c r="AK14" t="e">
        <f>_xlfn.FORECAST.LINEAR(AK$1,$AB14:$AF14,$AB$1:$AF$1)</f>
        <v>#NAME?</v>
      </c>
      <c r="AL14" t="e">
        <f>_xlfn.FORECAST.LINEAR(AL$1,$AB14:$AF14,$AB$1:$AF$1)</f>
        <v>#NAME?</v>
      </c>
      <c r="AM14" t="e">
        <f>_xlfn.FORECAST.LINEAR(AM$1,$AB14:$AF14,$AB$1:$AF$1)</f>
        <v>#NAME?</v>
      </c>
      <c r="AN14" t="e">
        <f>_xlfn.FORECAST.LINEAR(AN$1,$AB14:$AF14,$AB$1:$AF$1)</f>
        <v>#NAME?</v>
      </c>
      <c r="AO14" t="e">
        <f>_xlfn.FORECAST.LINEAR(AO$1,$AB14:$AF14,$AB$1:$AF$1)</f>
        <v>#NAME?</v>
      </c>
      <c r="AP14" t="e">
        <f>_xlfn.FORECAST.LINEAR(AP$1,$AB14:$AF14,$AB$1:$AF$1)</f>
        <v>#NAME?</v>
      </c>
    </row>
    <row r="15" spans="1:42">
      <c r="A15" t="s">
        <v>609</v>
      </c>
      <c r="B15">
        <f t="shared" ref="B15:AF15" si="2">B11</f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 t="e">
        <f>_xlfn.FORECAST.LINEAR(AG$1,$AB15:$AF15,$AB$1:$AF$1)</f>
        <v>#NAME?</v>
      </c>
      <c r="AH15" t="e">
        <f>_xlfn.FORECAST.LINEAR(AH$1,$AB15:$AF15,$AB$1:$AF$1)</f>
        <v>#NAME?</v>
      </c>
      <c r="AI15" t="e">
        <f>_xlfn.FORECAST.LINEAR(AI$1,$AB15:$AF15,$AB$1:$AF$1)</f>
        <v>#NAME?</v>
      </c>
      <c r="AJ15" t="e">
        <f>_xlfn.FORECAST.LINEAR(AJ$1,$AB15:$AF15,$AB$1:$AF$1)</f>
        <v>#NAME?</v>
      </c>
      <c r="AK15" t="e">
        <f>_xlfn.FORECAST.LINEAR(AK$1,$AB15:$AF15,$AB$1:$AF$1)</f>
        <v>#NAME?</v>
      </c>
      <c r="AL15" t="e">
        <f>_xlfn.FORECAST.LINEAR(AL$1,$AB15:$AF15,$AB$1:$AF$1)</f>
        <v>#NAME?</v>
      </c>
      <c r="AM15" t="e">
        <f>_xlfn.FORECAST.LINEAR(AM$1,$AB15:$AF15,$AB$1:$AF$1)</f>
        <v>#NAME?</v>
      </c>
      <c r="AN15" t="e">
        <f>_xlfn.FORECAST.LINEAR(AN$1,$AB15:$AF15,$AB$1:$AF$1)</f>
        <v>#NAME?</v>
      </c>
      <c r="AO15" t="e">
        <f>_xlfn.FORECAST.LINEAR(AO$1,$AB15:$AF15,$AB$1:$AF$1)</f>
        <v>#NAME?</v>
      </c>
      <c r="AP15" t="e">
        <f>_xlfn.FORECAST.LINEAR(AP$1,$AB15:$AF15,$AB$1:$AF$1)</f>
        <v>#NAME?</v>
      </c>
    </row>
    <row r="16" spans="1:42">
      <c r="A16" t="s">
        <v>610</v>
      </c>
      <c r="B16">
        <f t="shared" ref="B16:AF16" si="3">B11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 t="e">
        <f>_xlfn.FORECAST.LINEAR(AG$1,$AB16:$AF16,$AB$1:$AF$1)</f>
        <v>#NAME?</v>
      </c>
      <c r="AH16" t="e">
        <f>_xlfn.FORECAST.LINEAR(AH$1,$AB16:$AF16,$AB$1:$AF$1)</f>
        <v>#NAME?</v>
      </c>
      <c r="AI16" t="e">
        <f>_xlfn.FORECAST.LINEAR(AI$1,$AB16:$AF16,$AB$1:$AF$1)</f>
        <v>#NAME?</v>
      </c>
      <c r="AJ16" t="e">
        <f>_xlfn.FORECAST.LINEAR(AJ$1,$AB16:$AF16,$AB$1:$AF$1)</f>
        <v>#NAME?</v>
      </c>
      <c r="AK16" t="e">
        <f>_xlfn.FORECAST.LINEAR(AK$1,$AB16:$AF16,$AB$1:$AF$1)</f>
        <v>#NAME?</v>
      </c>
      <c r="AL16" t="e">
        <f>_xlfn.FORECAST.LINEAR(AL$1,$AB16:$AF16,$AB$1:$AF$1)</f>
        <v>#NAME?</v>
      </c>
      <c r="AM16" t="e">
        <f>_xlfn.FORECAST.LINEAR(AM$1,$AB16:$AF16,$AB$1:$AF$1)</f>
        <v>#NAME?</v>
      </c>
      <c r="AN16" t="e">
        <f>_xlfn.FORECAST.LINEAR(AN$1,$AB16:$AF16,$AB$1:$AF$1)</f>
        <v>#NAME?</v>
      </c>
      <c r="AO16" t="e">
        <f>_xlfn.FORECAST.LINEAR(AO$1,$AB16:$AF16,$AB$1:$AF$1)</f>
        <v>#NAME?</v>
      </c>
      <c r="AP16" t="e">
        <f>_xlfn.FORECAST.LINEAR(AP$1,$AB16:$AF16,$AB$1:$AF$1)</f>
        <v>#NAME?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e">
        <f>_xlfn.FORECAST.LINEAR(AG$1,$AB17:$AF17,$AB$1:$AF$1)</f>
        <v>#NAME?</v>
      </c>
      <c r="AH17" t="e">
        <f>_xlfn.FORECAST.LINEAR(AH$1,$AB17:$AF17,$AB$1:$AF$1)</f>
        <v>#NAME?</v>
      </c>
      <c r="AI17" t="e">
        <f>_xlfn.FORECAST.LINEAR(AI$1,$AB17:$AF17,$AB$1:$AF$1)</f>
        <v>#NAME?</v>
      </c>
      <c r="AJ17" t="e">
        <f>_xlfn.FORECAST.LINEAR(AJ$1,$AB17:$AF17,$AB$1:$AF$1)</f>
        <v>#NAME?</v>
      </c>
      <c r="AK17" t="e">
        <f>_xlfn.FORECAST.LINEAR(AK$1,$AB17:$AF17,$AB$1:$AF$1)</f>
        <v>#NAME?</v>
      </c>
      <c r="AL17" t="e">
        <f>_xlfn.FORECAST.LINEAR(AL$1,$AB17:$AF17,$AB$1:$AF$1)</f>
        <v>#NAME?</v>
      </c>
      <c r="AM17" t="e">
        <f>_xlfn.FORECAST.LINEAR(AM$1,$AB17:$AF17,$AB$1:$AF$1)</f>
        <v>#NAME?</v>
      </c>
      <c r="AN17" t="e">
        <f>_xlfn.FORECAST.LINEAR(AN$1,$AB17:$AF17,$AB$1:$AF$1)</f>
        <v>#NAME?</v>
      </c>
      <c r="AO17" t="e">
        <f>_xlfn.FORECAST.LINEAR(AO$1,$AB17:$AF17,$AB$1:$AF$1)</f>
        <v>#NAME?</v>
      </c>
      <c r="AP17" t="e">
        <f>_xlfn.FORECAST.LINEAR(AP$1,$AB17:$AF17,$AB$1:$AF$1)</f>
        <v>#NAME?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topLeftCell="AD1" workbookViewId="0">
      <selection activeCell="AJ41" sqref="AJ41"/>
    </sheetView>
  </sheetViews>
  <sheetFormatPr defaultColWidth="9.12727272727273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e">
        <f>_xlfn.FORECAST.LINEAR(AG$1,$AB2:$AF2,$AB$1:$AF$1)</f>
        <v>#NAME?</v>
      </c>
      <c r="AH2" t="e">
        <f>_xlfn.FORECAST.LINEAR(AH$1,$AB2:$AF2,$AB$1:$AF$1)</f>
        <v>#NAME?</v>
      </c>
      <c r="AI2" t="e">
        <f>_xlfn.FORECAST.LINEAR(AI$1,$AB2:$AF2,$AB$1:$AF$1)</f>
        <v>#NAME?</v>
      </c>
      <c r="AJ2" t="e">
        <f>_xlfn.FORECAST.LINEAR(AJ$1,$AB2:$AF2,$AB$1:$AF$1)</f>
        <v>#NAME?</v>
      </c>
      <c r="AK2" t="e">
        <f>_xlfn.FORECAST.LINEAR(AK$1,$AB2:$AF2,$AB$1:$AF$1)</f>
        <v>#NAME?</v>
      </c>
      <c r="AL2" t="e">
        <f>_xlfn.FORECAST.LINEAR(AL$1,$AB2:$AF2,$AB$1:$AF$1)</f>
        <v>#NAME?</v>
      </c>
      <c r="AM2" t="e">
        <f>_xlfn.FORECAST.LINEAR(AM$1,$AB2:$AF2,$AB$1:$AF$1)</f>
        <v>#NAME?</v>
      </c>
      <c r="AN2" t="e">
        <f>_xlfn.FORECAST.LINEAR(AN$1,$AB2:$AF2,$AB$1:$AF$1)</f>
        <v>#NAME?</v>
      </c>
      <c r="AO2" t="e">
        <f>_xlfn.FORECAST.LINEAR(AO$1,$AB2:$AF2,$AB$1:$AF$1)</f>
        <v>#NAME?</v>
      </c>
      <c r="AP2" t="e">
        <f>_xlfn.FORECAST.LINEAR(AP$1,$AB2:$AF2,$AB$1:$AF$1)</f>
        <v>#NAME?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e">
        <f>_xlfn.FORECAST.LINEAR(AG$1,$AB3:$AF3,$AB$1:$AF$1)</f>
        <v>#NAME?</v>
      </c>
      <c r="AH3" t="e">
        <f>_xlfn.FORECAST.LINEAR(AH$1,$AB3:$AF3,$AB$1:$AF$1)</f>
        <v>#NAME?</v>
      </c>
      <c r="AI3" t="e">
        <f>_xlfn.FORECAST.LINEAR(AI$1,$AB3:$AF3,$AB$1:$AF$1)</f>
        <v>#NAME?</v>
      </c>
      <c r="AJ3" t="e">
        <f>_xlfn.FORECAST.LINEAR(AJ$1,$AB3:$AF3,$AB$1:$AF$1)</f>
        <v>#NAME?</v>
      </c>
      <c r="AK3" t="e">
        <f>_xlfn.FORECAST.LINEAR(AK$1,$AB3:$AF3,$AB$1:$AF$1)</f>
        <v>#NAME?</v>
      </c>
      <c r="AL3" t="e">
        <f>_xlfn.FORECAST.LINEAR(AL$1,$AB3:$AF3,$AB$1:$AF$1)</f>
        <v>#NAME?</v>
      </c>
      <c r="AM3" t="e">
        <f>_xlfn.FORECAST.LINEAR(AM$1,$AB3:$AF3,$AB$1:$AF$1)</f>
        <v>#NAME?</v>
      </c>
      <c r="AN3" t="e">
        <f>_xlfn.FORECAST.LINEAR(AN$1,$AB3:$AF3,$AB$1:$AF$1)</f>
        <v>#NAME?</v>
      </c>
      <c r="AO3" t="e">
        <f>_xlfn.FORECAST.LINEAR(AO$1,$AB3:$AF3,$AB$1:$AF$1)</f>
        <v>#NAME?</v>
      </c>
      <c r="AP3" t="e">
        <f>_xlfn.FORECAST.LINEAR(AP$1,$AB3:$AF3,$AB$1:$AF$1)</f>
        <v>#NAME?</v>
      </c>
    </row>
    <row r="4" spans="1:42">
      <c r="A4" t="s">
        <v>598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e">
        <f>_xlfn.FORECAST.LINEAR(AG$1,$AB4:$AF4,$AB$1:$AF$1)</f>
        <v>#NAME?</v>
      </c>
      <c r="AH4" t="e">
        <f>_xlfn.FORECAST.LINEAR(AH$1,$AB4:$AF4,$AB$1:$AF$1)</f>
        <v>#NAME?</v>
      </c>
      <c r="AI4" t="e">
        <f>_xlfn.FORECAST.LINEAR(AI$1,$AB4:$AF4,$AB$1:$AF$1)</f>
        <v>#NAME?</v>
      </c>
      <c r="AJ4" t="e">
        <f>_xlfn.FORECAST.LINEAR(AJ$1,$AB4:$AF4,$AB$1:$AF$1)</f>
        <v>#NAME?</v>
      </c>
      <c r="AK4" t="e">
        <f>_xlfn.FORECAST.LINEAR(AK$1,$AB4:$AF4,$AB$1:$AF$1)</f>
        <v>#NAME?</v>
      </c>
      <c r="AL4" t="e">
        <f>_xlfn.FORECAST.LINEAR(AL$1,$AB4:$AF4,$AB$1:$AF$1)</f>
        <v>#NAME?</v>
      </c>
      <c r="AM4" t="e">
        <f>_xlfn.FORECAST.LINEAR(AM$1,$AB4:$AF4,$AB$1:$AF$1)</f>
        <v>#NAME?</v>
      </c>
      <c r="AN4" t="e">
        <f>_xlfn.FORECAST.LINEAR(AN$1,$AB4:$AF4,$AB$1:$AF$1)</f>
        <v>#NAME?</v>
      </c>
      <c r="AO4" t="e">
        <f>_xlfn.FORECAST.LINEAR(AO$1,$AB4:$AF4,$AB$1:$AF$1)</f>
        <v>#NAME?</v>
      </c>
      <c r="AP4" t="e">
        <f>_xlfn.FORECAST.LINEAR(AP$1,$AB4:$AF4,$AB$1:$AF$1)</f>
        <v>#NAME?</v>
      </c>
    </row>
    <row r="5" spans="1:42">
      <c r="A5" t="s">
        <v>599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e">
        <f>_xlfn.FORECAST.LINEAR(AG$1,$AB5:$AF5,$AB$1:$AF$1)</f>
        <v>#NAME?</v>
      </c>
      <c r="AH5" t="e">
        <f>_xlfn.FORECAST.LINEAR(AH$1,$AB5:$AF5,$AB$1:$AF$1)</f>
        <v>#NAME?</v>
      </c>
      <c r="AI5" t="e">
        <f>_xlfn.FORECAST.LINEAR(AI$1,$AB5:$AF5,$AB$1:$AF$1)</f>
        <v>#NAME?</v>
      </c>
      <c r="AJ5" t="e">
        <f>_xlfn.FORECAST.LINEAR(AJ$1,$AB5:$AF5,$AB$1:$AF$1)</f>
        <v>#NAME?</v>
      </c>
      <c r="AK5" t="e">
        <f>_xlfn.FORECAST.LINEAR(AK$1,$AB5:$AF5,$AB$1:$AF$1)</f>
        <v>#NAME?</v>
      </c>
      <c r="AL5" t="e">
        <f>_xlfn.FORECAST.LINEAR(AL$1,$AB5:$AF5,$AB$1:$AF$1)</f>
        <v>#NAME?</v>
      </c>
      <c r="AM5" t="e">
        <f>_xlfn.FORECAST.LINEAR(AM$1,$AB5:$AF5,$AB$1:$AF$1)</f>
        <v>#NAME?</v>
      </c>
      <c r="AN5" t="e">
        <f>_xlfn.FORECAST.LINEAR(AN$1,$AB5:$AF5,$AB$1:$AF$1)</f>
        <v>#NAME?</v>
      </c>
      <c r="AO5" t="e">
        <f>_xlfn.FORECAST.LINEAR(AO$1,$AB5:$AF5,$AB$1:$AF$1)</f>
        <v>#NAME?</v>
      </c>
      <c r="AP5" t="e">
        <f>_xlfn.FORECAST.LINEAR(AP$1,$AB5:$AF5,$AB$1:$AF$1)</f>
        <v>#NAME?</v>
      </c>
    </row>
    <row r="6" spans="1:42">
      <c r="A6" t="s">
        <v>600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e">
        <f>_xlfn.FORECAST.LINEAR(AG$1,$AB6:$AF6,$AB$1:$AF$1)</f>
        <v>#NAME?</v>
      </c>
      <c r="AH6" t="e">
        <f>_xlfn.FORECAST.LINEAR(AH$1,$AB6:$AF6,$AB$1:$AF$1)</f>
        <v>#NAME?</v>
      </c>
      <c r="AI6" t="e">
        <f>_xlfn.FORECAST.LINEAR(AI$1,$AB6:$AF6,$AB$1:$AF$1)</f>
        <v>#NAME?</v>
      </c>
      <c r="AJ6" t="e">
        <f>_xlfn.FORECAST.LINEAR(AJ$1,$AB6:$AF6,$AB$1:$AF$1)</f>
        <v>#NAME?</v>
      </c>
      <c r="AK6" t="e">
        <f>_xlfn.FORECAST.LINEAR(AK$1,$AB6:$AF6,$AB$1:$AF$1)</f>
        <v>#NAME?</v>
      </c>
      <c r="AL6" t="e">
        <f>_xlfn.FORECAST.LINEAR(AL$1,$AB6:$AF6,$AB$1:$AF$1)</f>
        <v>#NAME?</v>
      </c>
      <c r="AM6" t="e">
        <f>_xlfn.FORECAST.LINEAR(AM$1,$AB6:$AF6,$AB$1:$AF$1)</f>
        <v>#NAME?</v>
      </c>
      <c r="AN6" t="e">
        <f>_xlfn.FORECAST.LINEAR(AN$1,$AB6:$AF6,$AB$1:$AF$1)</f>
        <v>#NAME?</v>
      </c>
      <c r="AO6" t="e">
        <f>_xlfn.FORECAST.LINEAR(AO$1,$AB6:$AF6,$AB$1:$AF$1)</f>
        <v>#NAME?</v>
      </c>
      <c r="AP6" t="e">
        <f>_xlfn.FORECAST.LINEAR(AP$1,$AB6:$AF6,$AB$1:$AF$1)</f>
        <v>#NAME?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e">
        <f>_xlfn.FORECAST.LINEAR(AG$1,$AB7:$AF7,$AB$1:$AF$1)</f>
        <v>#NAME?</v>
      </c>
      <c r="AH7" t="e">
        <f>_xlfn.FORECAST.LINEAR(AH$1,$AB7:$AF7,$AB$1:$AF$1)</f>
        <v>#NAME?</v>
      </c>
      <c r="AI7" t="e">
        <f>_xlfn.FORECAST.LINEAR(AI$1,$AB7:$AF7,$AB$1:$AF$1)</f>
        <v>#NAME?</v>
      </c>
      <c r="AJ7" t="e">
        <f>_xlfn.FORECAST.LINEAR(AJ$1,$AB7:$AF7,$AB$1:$AF$1)</f>
        <v>#NAME?</v>
      </c>
      <c r="AK7" t="e">
        <f>_xlfn.FORECAST.LINEAR(AK$1,$AB7:$AF7,$AB$1:$AF$1)</f>
        <v>#NAME?</v>
      </c>
      <c r="AL7" t="e">
        <f>_xlfn.FORECAST.LINEAR(AL$1,$AB7:$AF7,$AB$1:$AF$1)</f>
        <v>#NAME?</v>
      </c>
      <c r="AM7" t="e">
        <f>_xlfn.FORECAST.LINEAR(AM$1,$AB7:$AF7,$AB$1:$AF$1)</f>
        <v>#NAME?</v>
      </c>
      <c r="AN7" t="e">
        <f>_xlfn.FORECAST.LINEAR(AN$1,$AB7:$AF7,$AB$1:$AF$1)</f>
        <v>#NAME?</v>
      </c>
      <c r="AO7" t="e">
        <f>_xlfn.FORECAST.LINEAR(AO$1,$AB7:$AF7,$AB$1:$AF$1)</f>
        <v>#NAME?</v>
      </c>
      <c r="AP7" t="e">
        <f>_xlfn.FORECAST.LINEAR(AP$1,$AB7:$AF7,$AB$1:$AF$1)</f>
        <v>#NAME?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e">
        <f>_xlfn.FORECAST.LINEAR(AG$1,$AB8:$AF8,$AB$1:$AF$1)</f>
        <v>#NAME?</v>
      </c>
      <c r="AH8" t="e">
        <f>_xlfn.FORECAST.LINEAR(AH$1,$AB8:$AF8,$AB$1:$AF$1)</f>
        <v>#NAME?</v>
      </c>
      <c r="AI8" t="e">
        <f>_xlfn.FORECAST.LINEAR(AI$1,$AB8:$AF8,$AB$1:$AF$1)</f>
        <v>#NAME?</v>
      </c>
      <c r="AJ8" t="e">
        <f>_xlfn.FORECAST.LINEAR(AJ$1,$AB8:$AF8,$AB$1:$AF$1)</f>
        <v>#NAME?</v>
      </c>
      <c r="AK8" t="e">
        <f>_xlfn.FORECAST.LINEAR(AK$1,$AB8:$AF8,$AB$1:$AF$1)</f>
        <v>#NAME?</v>
      </c>
      <c r="AL8" t="e">
        <f>_xlfn.FORECAST.LINEAR(AL$1,$AB8:$AF8,$AB$1:$AF$1)</f>
        <v>#NAME?</v>
      </c>
      <c r="AM8" t="e">
        <f>_xlfn.FORECAST.LINEAR(AM$1,$AB8:$AF8,$AB$1:$AF$1)</f>
        <v>#NAME?</v>
      </c>
      <c r="AN8" t="e">
        <f>_xlfn.FORECAST.LINEAR(AN$1,$AB8:$AF8,$AB$1:$AF$1)</f>
        <v>#NAME?</v>
      </c>
      <c r="AO8" t="e">
        <f>_xlfn.FORECAST.LINEAR(AO$1,$AB8:$AF8,$AB$1:$AF$1)</f>
        <v>#NAME?</v>
      </c>
      <c r="AP8" t="e">
        <f>_xlfn.FORECAST.LINEAR(AP$1,$AB8:$AF8,$AB$1:$AF$1)</f>
        <v>#NAME?</v>
      </c>
    </row>
    <row r="9" spans="1:42">
      <c r="A9" t="s">
        <v>603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e">
        <f>_xlfn.FORECAST.LINEAR(AG$1,$AB9:$AF9,$AB$1:$AF$1)</f>
        <v>#NAME?</v>
      </c>
      <c r="AH9" t="e">
        <f>_xlfn.FORECAST.LINEAR(AH$1,$AB9:$AF9,$AB$1:$AF$1)</f>
        <v>#NAME?</v>
      </c>
      <c r="AI9" t="e">
        <f>_xlfn.FORECAST.LINEAR(AI$1,$AB9:$AF9,$AB$1:$AF$1)</f>
        <v>#NAME?</v>
      </c>
      <c r="AJ9" t="e">
        <f>_xlfn.FORECAST.LINEAR(AJ$1,$AB9:$AF9,$AB$1:$AF$1)</f>
        <v>#NAME?</v>
      </c>
      <c r="AK9" t="e">
        <f>_xlfn.FORECAST.LINEAR(AK$1,$AB9:$AF9,$AB$1:$AF$1)</f>
        <v>#NAME?</v>
      </c>
      <c r="AL9" t="e">
        <f>_xlfn.FORECAST.LINEAR(AL$1,$AB9:$AF9,$AB$1:$AF$1)</f>
        <v>#NAME?</v>
      </c>
      <c r="AM9" t="e">
        <f>_xlfn.FORECAST.LINEAR(AM$1,$AB9:$AF9,$AB$1:$AF$1)</f>
        <v>#NAME?</v>
      </c>
      <c r="AN9" t="e">
        <f>_xlfn.FORECAST.LINEAR(AN$1,$AB9:$AF9,$AB$1:$AF$1)</f>
        <v>#NAME?</v>
      </c>
      <c r="AO9" t="e">
        <f>_xlfn.FORECAST.LINEAR(AO$1,$AB9:$AF9,$AB$1:$AF$1)</f>
        <v>#NAME?</v>
      </c>
      <c r="AP9" t="e">
        <f>_xlfn.FORECAST.LINEAR(AP$1,$AB9:$AF9,$AB$1:$AF$1)</f>
        <v>#NAME?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e">
        <f>_xlfn.FORECAST.LINEAR(AG$1,$AB10:$AF10,$AB$1:$AF$1)</f>
        <v>#NAME?</v>
      </c>
      <c r="AH10" t="e">
        <f>_xlfn.FORECAST.LINEAR(AH$1,$AB10:$AF10,$AB$1:$AF$1)</f>
        <v>#NAME?</v>
      </c>
      <c r="AI10" t="e">
        <f>_xlfn.FORECAST.LINEAR(AI$1,$AB10:$AF10,$AB$1:$AF$1)</f>
        <v>#NAME?</v>
      </c>
      <c r="AJ10" t="e">
        <f>_xlfn.FORECAST.LINEAR(AJ$1,$AB10:$AF10,$AB$1:$AF$1)</f>
        <v>#NAME?</v>
      </c>
      <c r="AK10" t="e">
        <f>_xlfn.FORECAST.LINEAR(AK$1,$AB10:$AF10,$AB$1:$AF$1)</f>
        <v>#NAME?</v>
      </c>
      <c r="AL10" t="e">
        <f>_xlfn.FORECAST.LINEAR(AL$1,$AB10:$AF10,$AB$1:$AF$1)</f>
        <v>#NAME?</v>
      </c>
      <c r="AM10" t="e">
        <f>_xlfn.FORECAST.LINEAR(AM$1,$AB10:$AF10,$AB$1:$AF$1)</f>
        <v>#NAME?</v>
      </c>
      <c r="AN10" t="e">
        <f>_xlfn.FORECAST.LINEAR(AN$1,$AB10:$AF10,$AB$1:$AF$1)</f>
        <v>#NAME?</v>
      </c>
      <c r="AO10" t="e">
        <f>_xlfn.FORECAST.LINEAR(AO$1,$AB10:$AF10,$AB$1:$AF$1)</f>
        <v>#NAME?</v>
      </c>
      <c r="AP10" t="e">
        <f>_xlfn.FORECAST.LINEAR(AP$1,$AB10:$AF10,$AB$1:$AF$1)</f>
        <v>#NAME?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e">
        <f>_xlfn.FORECAST.LINEAR(AG$1,$AB11:$AF11,$AB$1:$AF$1)</f>
        <v>#NAME?</v>
      </c>
      <c r="AH11" t="e">
        <f>_xlfn.FORECAST.LINEAR(AH$1,$AB11:$AF11,$AB$1:$AF$1)</f>
        <v>#NAME?</v>
      </c>
      <c r="AI11" t="e">
        <f>_xlfn.FORECAST.LINEAR(AI$1,$AB11:$AF11,$AB$1:$AF$1)</f>
        <v>#NAME?</v>
      </c>
      <c r="AJ11" t="e">
        <f>_xlfn.FORECAST.LINEAR(AJ$1,$AB11:$AF11,$AB$1:$AF$1)</f>
        <v>#NAME?</v>
      </c>
      <c r="AK11" t="e">
        <f>_xlfn.FORECAST.LINEAR(AK$1,$AB11:$AF11,$AB$1:$AF$1)</f>
        <v>#NAME?</v>
      </c>
      <c r="AL11" t="e">
        <f>_xlfn.FORECAST.LINEAR(AL$1,$AB11:$AF11,$AB$1:$AF$1)</f>
        <v>#NAME?</v>
      </c>
      <c r="AM11" t="e">
        <f>_xlfn.FORECAST.LINEAR(AM$1,$AB11:$AF11,$AB$1:$AF$1)</f>
        <v>#NAME?</v>
      </c>
      <c r="AN11" t="e">
        <f>_xlfn.FORECAST.LINEAR(AN$1,$AB11:$AF11,$AB$1:$AF$1)</f>
        <v>#NAME?</v>
      </c>
      <c r="AO11" t="e">
        <f>_xlfn.FORECAST.LINEAR(AO$1,$AB11:$AF11,$AB$1:$AF$1)</f>
        <v>#NAME?</v>
      </c>
      <c r="AP11" t="e">
        <f>_xlfn.FORECAST.LINEAR(AP$1,$AB11:$AF11,$AB$1:$AF$1)</f>
        <v>#NAME?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e">
        <f>_xlfn.FORECAST.LINEAR(AG$1,$AB12:$AF12,$AB$1:$AF$1)</f>
        <v>#NAME?</v>
      </c>
      <c r="AH12" t="e">
        <f>_xlfn.FORECAST.LINEAR(AH$1,$AB12:$AF12,$AB$1:$AF$1)</f>
        <v>#NAME?</v>
      </c>
      <c r="AI12" t="e">
        <f>_xlfn.FORECAST.LINEAR(AI$1,$AB12:$AF12,$AB$1:$AF$1)</f>
        <v>#NAME?</v>
      </c>
      <c r="AJ12" t="e">
        <f>_xlfn.FORECAST.LINEAR(AJ$1,$AB12:$AF12,$AB$1:$AF$1)</f>
        <v>#NAME?</v>
      </c>
      <c r="AK12" t="e">
        <f>_xlfn.FORECAST.LINEAR(AK$1,$AB12:$AF12,$AB$1:$AF$1)</f>
        <v>#NAME?</v>
      </c>
      <c r="AL12" t="e">
        <f>_xlfn.FORECAST.LINEAR(AL$1,$AB12:$AF12,$AB$1:$AF$1)</f>
        <v>#NAME?</v>
      </c>
      <c r="AM12" t="e">
        <f>_xlfn.FORECAST.LINEAR(AM$1,$AB12:$AF12,$AB$1:$AF$1)</f>
        <v>#NAME?</v>
      </c>
      <c r="AN12" t="e">
        <f>_xlfn.FORECAST.LINEAR(AN$1,$AB12:$AF12,$AB$1:$AF$1)</f>
        <v>#NAME?</v>
      </c>
      <c r="AO12" t="e">
        <f>_xlfn.FORECAST.LINEAR(AO$1,$AB12:$AF12,$AB$1:$AF$1)</f>
        <v>#NAME?</v>
      </c>
      <c r="AP12" t="e">
        <f>_xlfn.FORECAST.LINEAR(AP$1,$AB12:$AF12,$AB$1:$AF$1)</f>
        <v>#NAME?</v>
      </c>
    </row>
    <row r="13" spans="1:42">
      <c r="A13" t="s">
        <v>607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e">
        <f>_xlfn.FORECAST.LINEAR(AG$1,$AB13:$AF13,$AB$1:$AF$1)</f>
        <v>#NAME?</v>
      </c>
      <c r="AH13" t="e">
        <f>_xlfn.FORECAST.LINEAR(AH$1,$AB13:$AF13,$AB$1:$AF$1)</f>
        <v>#NAME?</v>
      </c>
      <c r="AI13" t="e">
        <f>_xlfn.FORECAST.LINEAR(AI$1,$AB13:$AF13,$AB$1:$AF$1)</f>
        <v>#NAME?</v>
      </c>
      <c r="AJ13" t="e">
        <f>_xlfn.FORECAST.LINEAR(AJ$1,$AB13:$AF13,$AB$1:$AF$1)</f>
        <v>#NAME?</v>
      </c>
      <c r="AK13" t="e">
        <f>_xlfn.FORECAST.LINEAR(AK$1,$AB13:$AF13,$AB$1:$AF$1)</f>
        <v>#NAME?</v>
      </c>
      <c r="AL13" t="e">
        <f>_xlfn.FORECAST.LINEAR(AL$1,$AB13:$AF13,$AB$1:$AF$1)</f>
        <v>#NAME?</v>
      </c>
      <c r="AM13" t="e">
        <f>_xlfn.FORECAST.LINEAR(AM$1,$AB13:$AF13,$AB$1:$AF$1)</f>
        <v>#NAME?</v>
      </c>
      <c r="AN13" t="e">
        <f>_xlfn.FORECAST.LINEAR(AN$1,$AB13:$AF13,$AB$1:$AF$1)</f>
        <v>#NAME?</v>
      </c>
      <c r="AO13" t="e">
        <f>_xlfn.FORECAST.LINEAR(AO$1,$AB13:$AF13,$AB$1:$AF$1)</f>
        <v>#NAME?</v>
      </c>
      <c r="AP13" t="e">
        <f>_xlfn.FORECAST.LINEAR(AP$1,$AB13:$AF13,$AB$1:$AF$1)</f>
        <v>#NAME?</v>
      </c>
    </row>
    <row r="14" spans="1:42">
      <c r="A14" t="s">
        <v>608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e">
        <f>_xlfn.FORECAST.LINEAR(AG$1,$AB14:$AF14,$AB$1:$AF$1)</f>
        <v>#NAME?</v>
      </c>
      <c r="AH14" t="e">
        <f>_xlfn.FORECAST.LINEAR(AH$1,$AB14:$AF14,$AB$1:$AF$1)</f>
        <v>#NAME?</v>
      </c>
      <c r="AI14" t="e">
        <f>_xlfn.FORECAST.LINEAR(AI$1,$AB14:$AF14,$AB$1:$AF$1)</f>
        <v>#NAME?</v>
      </c>
      <c r="AJ14" t="e">
        <f>_xlfn.FORECAST.LINEAR(AJ$1,$AB14:$AF14,$AB$1:$AF$1)</f>
        <v>#NAME?</v>
      </c>
      <c r="AK14" t="e">
        <f>_xlfn.FORECAST.LINEAR(AK$1,$AB14:$AF14,$AB$1:$AF$1)</f>
        <v>#NAME?</v>
      </c>
      <c r="AL14" t="e">
        <f>_xlfn.FORECAST.LINEAR(AL$1,$AB14:$AF14,$AB$1:$AF$1)</f>
        <v>#NAME?</v>
      </c>
      <c r="AM14" t="e">
        <f>_xlfn.FORECAST.LINEAR(AM$1,$AB14:$AF14,$AB$1:$AF$1)</f>
        <v>#NAME?</v>
      </c>
      <c r="AN14" t="e">
        <f>_xlfn.FORECAST.LINEAR(AN$1,$AB14:$AF14,$AB$1:$AF$1)</f>
        <v>#NAME?</v>
      </c>
      <c r="AO14" t="e">
        <f>_xlfn.FORECAST.LINEAR(AO$1,$AB14:$AF14,$AB$1:$AF$1)</f>
        <v>#NAME?</v>
      </c>
      <c r="AP14" t="e">
        <f>_xlfn.FORECAST.LINEAR(AP$1,$AB14:$AF14,$AB$1:$AF$1)</f>
        <v>#NAME?</v>
      </c>
    </row>
    <row r="15" spans="1:42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e">
        <f>_xlfn.FORECAST.LINEAR(AG$1,$AB15:$AF15,$AB$1:$AF$1)</f>
        <v>#NAME?</v>
      </c>
      <c r="AH15" t="e">
        <f>_xlfn.FORECAST.LINEAR(AH$1,$AB15:$AF15,$AB$1:$AF$1)</f>
        <v>#NAME?</v>
      </c>
      <c r="AI15" t="e">
        <f>_xlfn.FORECAST.LINEAR(AI$1,$AB15:$AF15,$AB$1:$AF$1)</f>
        <v>#NAME?</v>
      </c>
      <c r="AJ15" t="e">
        <f>_xlfn.FORECAST.LINEAR(AJ$1,$AB15:$AF15,$AB$1:$AF$1)</f>
        <v>#NAME?</v>
      </c>
      <c r="AK15" t="e">
        <f>_xlfn.FORECAST.LINEAR(AK$1,$AB15:$AF15,$AB$1:$AF$1)</f>
        <v>#NAME?</v>
      </c>
      <c r="AL15" t="e">
        <f>_xlfn.FORECAST.LINEAR(AL$1,$AB15:$AF15,$AB$1:$AF$1)</f>
        <v>#NAME?</v>
      </c>
      <c r="AM15" t="e">
        <f>_xlfn.FORECAST.LINEAR(AM$1,$AB15:$AF15,$AB$1:$AF$1)</f>
        <v>#NAME?</v>
      </c>
      <c r="AN15" t="e">
        <f>_xlfn.FORECAST.LINEAR(AN$1,$AB15:$AF15,$AB$1:$AF$1)</f>
        <v>#NAME?</v>
      </c>
      <c r="AO15" t="e">
        <f>_xlfn.FORECAST.LINEAR(AO$1,$AB15:$AF15,$AB$1:$AF$1)</f>
        <v>#NAME?</v>
      </c>
      <c r="AP15" t="e">
        <f>_xlfn.FORECAST.LINEAR(AP$1,$AB15:$AF15,$AB$1:$AF$1)</f>
        <v>#NAME?</v>
      </c>
    </row>
    <row r="16" spans="1:42">
      <c r="A16" t="s">
        <v>610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e">
        <f>_xlfn.FORECAST.LINEAR(AG$1,$AB16:$AF16,$AB$1:$AF$1)</f>
        <v>#NAME?</v>
      </c>
      <c r="AH16" t="e">
        <f>_xlfn.FORECAST.LINEAR(AH$1,$AB16:$AF16,$AB$1:$AF$1)</f>
        <v>#NAME?</v>
      </c>
      <c r="AI16" t="e">
        <f>_xlfn.FORECAST.LINEAR(AI$1,$AB16:$AF16,$AB$1:$AF$1)</f>
        <v>#NAME?</v>
      </c>
      <c r="AJ16" t="e">
        <f>_xlfn.FORECAST.LINEAR(AJ$1,$AB16:$AF16,$AB$1:$AF$1)</f>
        <v>#NAME?</v>
      </c>
      <c r="AK16" t="e">
        <f>_xlfn.FORECAST.LINEAR(AK$1,$AB16:$AF16,$AB$1:$AF$1)</f>
        <v>#NAME?</v>
      </c>
      <c r="AL16" t="e">
        <f>_xlfn.FORECAST.LINEAR(AL$1,$AB16:$AF16,$AB$1:$AF$1)</f>
        <v>#NAME?</v>
      </c>
      <c r="AM16" t="e">
        <f>_xlfn.FORECAST.LINEAR(AM$1,$AB16:$AF16,$AB$1:$AF$1)</f>
        <v>#NAME?</v>
      </c>
      <c r="AN16" t="e">
        <f>_xlfn.FORECAST.LINEAR(AN$1,$AB16:$AF16,$AB$1:$AF$1)</f>
        <v>#NAME?</v>
      </c>
      <c r="AO16" t="e">
        <f>_xlfn.FORECAST.LINEAR(AO$1,$AB16:$AF16,$AB$1:$AF$1)</f>
        <v>#NAME?</v>
      </c>
      <c r="AP16" t="e">
        <f>_xlfn.FORECAST.LINEAR(AP$1,$AB16:$AF16,$AB$1:$AF$1)</f>
        <v>#NAME?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e">
        <f>_xlfn.FORECAST.LINEAR(AG$1,$AB17:$AF17,$AB$1:$AF$1)</f>
        <v>#NAME?</v>
      </c>
      <c r="AH17" t="e">
        <f>_xlfn.FORECAST.LINEAR(AH$1,$AB17:$AF17,$AB$1:$AF$1)</f>
        <v>#NAME?</v>
      </c>
      <c r="AI17" t="e">
        <f>_xlfn.FORECAST.LINEAR(AI$1,$AB17:$AF17,$AB$1:$AF$1)</f>
        <v>#NAME?</v>
      </c>
      <c r="AJ17" t="e">
        <f>_xlfn.FORECAST.LINEAR(AJ$1,$AB17:$AF17,$AB$1:$AF$1)</f>
        <v>#NAME?</v>
      </c>
      <c r="AK17" t="e">
        <f>_xlfn.FORECAST.LINEAR(AK$1,$AB17:$AF17,$AB$1:$AF$1)</f>
        <v>#NAME?</v>
      </c>
      <c r="AL17" t="e">
        <f>_xlfn.FORECAST.LINEAR(AL$1,$AB17:$AF17,$AB$1:$AF$1)</f>
        <v>#NAME?</v>
      </c>
      <c r="AM17" t="e">
        <f>_xlfn.FORECAST.LINEAR(AM$1,$AB17:$AF17,$AB$1:$AF$1)</f>
        <v>#NAME?</v>
      </c>
      <c r="AN17" t="e">
        <f>_xlfn.FORECAST.LINEAR(AN$1,$AB17:$AF17,$AB$1:$AF$1)</f>
        <v>#NAME?</v>
      </c>
      <c r="AO17" t="e">
        <f>_xlfn.FORECAST.LINEAR(AO$1,$AB17:$AF17,$AB$1:$AF$1)</f>
        <v>#NAME?</v>
      </c>
      <c r="AP17" t="e">
        <f>_xlfn.FORECAST.LINEAR(AP$1,$AB17:$AF17,$AB$1:$AF$1)</f>
        <v>#NAME?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AJ41" sqref="AJ41"/>
    </sheetView>
  </sheetViews>
  <sheetFormatPr defaultColWidth="9.12727272727273" defaultRowHeight="14"/>
  <cols>
    <col min="1" max="1" width="32.3727272727273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596</v>
      </c>
      <c r="B2" s="14">
        <f>Calculations!C33</f>
        <v>0.392177107286231</v>
      </c>
      <c r="C2" s="14">
        <f>Calculations!D33</f>
        <v>0.321196960430081</v>
      </c>
      <c r="D2" s="14">
        <f>Calculations!E33</f>
        <v>0.321118604928736</v>
      </c>
      <c r="E2" s="14">
        <f>Calculations!F33</f>
        <v>0.393214615715439</v>
      </c>
      <c r="F2" s="14">
        <f>Calculations!G33</f>
        <v>0.472272941406288</v>
      </c>
      <c r="G2" s="14">
        <f>Calculations!H33</f>
        <v>0.609487983549253</v>
      </c>
      <c r="H2" s="14">
        <f>Calculations!I33</f>
        <v>0.600135601839507</v>
      </c>
      <c r="I2" s="14">
        <f>Calculations!J33</f>
        <v>0.622124373947688</v>
      </c>
      <c r="J2" s="14">
        <f>Calculations!K33</f>
        <v>0.617300307805276</v>
      </c>
      <c r="K2" s="14">
        <f>Calculations!L33</f>
        <v>0.614843340099636</v>
      </c>
      <c r="L2" s="14">
        <f>Calculations!M33</f>
        <v>0.607784831462907</v>
      </c>
      <c r="M2" s="14">
        <f>Calculations!N33</f>
        <v>0.616928249591205</v>
      </c>
      <c r="N2" s="14">
        <f>Calculations!O33</f>
        <v>0.632341625919029</v>
      </c>
      <c r="O2" s="14">
        <f>Calculations!P33</f>
        <v>0.635312296547855</v>
      </c>
      <c r="P2" s="14">
        <f>Calculations!Q33</f>
        <v>0.650170813092739</v>
      </c>
      <c r="Q2" s="14">
        <f>Calculations!R33</f>
        <v>0.668010561407298</v>
      </c>
      <c r="R2" s="14">
        <f>Calculations!S33</f>
        <v>0.678036056628541</v>
      </c>
      <c r="S2" s="14">
        <f>Calculations!T33</f>
        <v>0.688464010974116</v>
      </c>
      <c r="T2" s="14">
        <f>Calculations!U33</f>
        <v>0.70548534562783</v>
      </c>
      <c r="U2" s="14">
        <f>Calculations!V33</f>
        <v>0.708525382680936</v>
      </c>
      <c r="V2" s="14">
        <f>Calculations!W33</f>
        <v>0.714617305222687</v>
      </c>
      <c r="W2" s="14">
        <f>Calculations!X33</f>
        <v>0.717977917435598</v>
      </c>
      <c r="X2" s="14">
        <f>Calculations!Y33</f>
        <v>0.721980510367156</v>
      </c>
      <c r="Y2" s="14">
        <f>Calculations!Z33</f>
        <v>0.720909197992506</v>
      </c>
      <c r="Z2" s="14">
        <f>Calculations!AA33</f>
        <v>0.721795129895238</v>
      </c>
      <c r="AA2" s="14">
        <f>Calculations!AB33</f>
        <v>0.744204413245786</v>
      </c>
      <c r="AB2" s="14">
        <f>Calculations!AC33</f>
        <v>0.755024955336499</v>
      </c>
      <c r="AC2" s="14">
        <f>Calculations!AD33</f>
        <v>0.762242448376406</v>
      </c>
      <c r="AD2" s="14">
        <f>Calculations!AE33</f>
        <v>0.778915219884223</v>
      </c>
      <c r="AE2" s="14">
        <f>Calculations!AF33</f>
        <v>0.793054959710601</v>
      </c>
      <c r="AF2" s="14">
        <f>Calculations!AG33</f>
        <v>0.791977617318654</v>
      </c>
      <c r="AG2" t="e">
        <f>_xlfn.FORECAST.LINEAR(AG$1,$AB2:$AF2,$AB$1:$AF$1)</f>
        <v>#NAME?</v>
      </c>
      <c r="AH2" t="e">
        <f>_xlfn.FORECAST.LINEAR(AH$1,$AB2:$AF2,$AB$1:$AF$1)</f>
        <v>#NAME?</v>
      </c>
      <c r="AI2" t="e">
        <f>_xlfn.FORECAST.LINEAR(AI$1,$AB2:$AF2,$AB$1:$AF$1)</f>
        <v>#NAME?</v>
      </c>
      <c r="AJ2" t="e">
        <f>_xlfn.FORECAST.LINEAR(AJ$1,$AB2:$AF2,$AB$1:$AF$1)</f>
        <v>#NAME?</v>
      </c>
      <c r="AK2" t="e">
        <f>_xlfn.FORECAST.LINEAR(AK$1,$AB2:$AF2,$AB$1:$AF$1)</f>
        <v>#NAME?</v>
      </c>
      <c r="AL2" t="e">
        <f>_xlfn.FORECAST.LINEAR(AL$1,$AB2:$AF2,$AB$1:$AF$1)</f>
        <v>#NAME?</v>
      </c>
      <c r="AM2" t="e">
        <f>_xlfn.FORECAST.LINEAR(AM$1,$AB2:$AF2,$AB$1:$AF$1)</f>
        <v>#NAME?</v>
      </c>
      <c r="AN2" t="e">
        <f>_xlfn.FORECAST.LINEAR(AN$1,$AB2:$AF2,$AB$1:$AF$1)</f>
        <v>#NAME?</v>
      </c>
      <c r="AO2" t="e">
        <f>_xlfn.FORECAST.LINEAR(AO$1,$AB2:$AF2,$AB$1:$AF$1)</f>
        <v>#NAME?</v>
      </c>
      <c r="AP2" t="e">
        <f>_xlfn.FORECAST.LINEAR(AP$1,$AB2:$AF2,$AB$1:$AF$1)</f>
        <v>#NAME?</v>
      </c>
    </row>
    <row r="3" spans="1:42">
      <c r="A3" t="s">
        <v>597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e">
        <f>_xlfn.FORECAST.LINEAR(AG$1,$AB3:$AF3,$AB$1:$AF$1)</f>
        <v>#NAME?</v>
      </c>
      <c r="AH3" t="e">
        <f>_xlfn.FORECAST.LINEAR(AH$1,$AB3:$AF3,$AB$1:$AF$1)</f>
        <v>#NAME?</v>
      </c>
      <c r="AI3" t="e">
        <f>_xlfn.FORECAST.LINEAR(AI$1,$AB3:$AF3,$AB$1:$AF$1)</f>
        <v>#NAME?</v>
      </c>
      <c r="AJ3" t="e">
        <f>_xlfn.FORECAST.LINEAR(AJ$1,$AB3:$AF3,$AB$1:$AF$1)</f>
        <v>#NAME?</v>
      </c>
      <c r="AK3" t="e">
        <f>_xlfn.FORECAST.LINEAR(AK$1,$AB3:$AF3,$AB$1:$AF$1)</f>
        <v>#NAME?</v>
      </c>
      <c r="AL3" t="e">
        <f>_xlfn.FORECAST.LINEAR(AL$1,$AB3:$AF3,$AB$1:$AF$1)</f>
        <v>#NAME?</v>
      </c>
      <c r="AM3" t="e">
        <f>_xlfn.FORECAST.LINEAR(AM$1,$AB3:$AF3,$AB$1:$AF$1)</f>
        <v>#NAME?</v>
      </c>
      <c r="AN3" t="e">
        <f>_xlfn.FORECAST.LINEAR(AN$1,$AB3:$AF3,$AB$1:$AF$1)</f>
        <v>#NAME?</v>
      </c>
      <c r="AO3" t="e">
        <f>_xlfn.FORECAST.LINEAR(AO$1,$AB3:$AF3,$AB$1:$AF$1)</f>
        <v>#NAME?</v>
      </c>
      <c r="AP3" t="e">
        <f>_xlfn.FORECAST.LINEAR(AP$1,$AB3:$AF3,$AB$1:$AF$1)</f>
        <v>#NAME?</v>
      </c>
    </row>
    <row r="4" spans="1:42">
      <c r="A4" t="s">
        <v>598</v>
      </c>
      <c r="B4" s="14">
        <f>Calculations!C39</f>
        <v>0.382266778694278</v>
      </c>
      <c r="C4" s="14">
        <f>Calculations!D39</f>
        <v>0.394435721571506</v>
      </c>
      <c r="D4" s="14">
        <f>Calculations!E39</f>
        <v>0.407230866743349</v>
      </c>
      <c r="E4" s="14">
        <f>Calculations!F39</f>
        <v>0.40010800462129</v>
      </c>
      <c r="F4" s="14">
        <f>Calculations!G39</f>
        <v>0.398445130037469</v>
      </c>
      <c r="G4" s="14">
        <f>Calculations!H39</f>
        <v>0.402717556867226</v>
      </c>
      <c r="H4" s="14">
        <f>Calculations!I39</f>
        <v>0.46767805340247</v>
      </c>
      <c r="I4" s="14">
        <f>Calculations!J39</f>
        <v>0.520400180592046</v>
      </c>
      <c r="J4" s="14">
        <f>Calculations!K39</f>
        <v>0.538648748872741</v>
      </c>
      <c r="K4" s="14">
        <f>Calculations!L39</f>
        <v>0.59290565028946</v>
      </c>
      <c r="L4" s="14">
        <f>Calculations!M39</f>
        <v>0.592029320986238</v>
      </c>
      <c r="M4" s="14">
        <f>Calculations!N39</f>
        <v>0.611858188599707</v>
      </c>
      <c r="N4" s="14">
        <f>Calculations!O39</f>
        <v>0.624799950770762</v>
      </c>
      <c r="O4" s="14">
        <f>Calculations!P39</f>
        <v>0.635010004011104</v>
      </c>
      <c r="P4" s="14">
        <f>Calculations!Q39</f>
        <v>0.658332987379348</v>
      </c>
      <c r="Q4" s="14">
        <f>Calculations!R39</f>
        <v>0.656309417127209</v>
      </c>
      <c r="R4" s="14">
        <f>Calculations!S39</f>
        <v>0.668519402825255</v>
      </c>
      <c r="S4" s="14">
        <f>Calculations!T39</f>
        <v>0.693928744551402</v>
      </c>
      <c r="T4" s="14">
        <f>Calculations!U39</f>
        <v>0.705479522473892</v>
      </c>
      <c r="U4" s="14">
        <f>Calculations!V39</f>
        <v>0.705479522473892</v>
      </c>
      <c r="V4" s="14">
        <f>Calculations!W39</f>
        <v>0.704907881651155</v>
      </c>
      <c r="W4" s="14">
        <f>Calculations!X39</f>
        <v>0.702840130109765</v>
      </c>
      <c r="X4" s="14">
        <f>Calculations!Y39</f>
        <v>0.701352149433231</v>
      </c>
      <c r="Y4" s="14">
        <f>Calculations!Z39</f>
        <v>0.732283665397166</v>
      </c>
      <c r="Z4" s="14">
        <f>Calculations!AA39</f>
        <v>0.82286931116639</v>
      </c>
      <c r="AA4" s="14">
        <f>Calculations!AB39</f>
        <v>0.821025962581512</v>
      </c>
      <c r="AB4" s="14">
        <f>Calculations!AC39</f>
        <v>0.820069752946333</v>
      </c>
      <c r="AC4" s="14">
        <f>Calculations!AD39</f>
        <v>0.836926166699975</v>
      </c>
      <c r="AD4" s="14">
        <f>Calculations!AE39</f>
        <v>0.873011870787643</v>
      </c>
      <c r="AE4" s="14">
        <f>Calculations!AF39</f>
        <v>0.872198100307765</v>
      </c>
      <c r="AF4" s="14">
        <f>Calculations!AG39</f>
        <v>0.871024582470955</v>
      </c>
      <c r="AG4" t="e">
        <f>_xlfn.FORECAST.LINEAR(AG$1,$AB4:$AF4,$AB$1:$AF$1)</f>
        <v>#NAME?</v>
      </c>
      <c r="AH4" t="e">
        <f>_xlfn.FORECAST.LINEAR(AH$1,$AB4:$AF4,$AB$1:$AF$1)</f>
        <v>#NAME?</v>
      </c>
      <c r="AI4" t="e">
        <f>_xlfn.FORECAST.LINEAR(AI$1,$AB4:$AF4,$AB$1:$AF$1)</f>
        <v>#NAME?</v>
      </c>
      <c r="AJ4" t="e">
        <f>_xlfn.FORECAST.LINEAR(AJ$1,$AB4:$AF4,$AB$1:$AF$1)</f>
        <v>#NAME?</v>
      </c>
      <c r="AK4" t="e">
        <f>_xlfn.FORECAST.LINEAR(AK$1,$AB4:$AF4,$AB$1:$AF$1)</f>
        <v>#NAME?</v>
      </c>
      <c r="AL4" t="e">
        <f>_xlfn.FORECAST.LINEAR(AL$1,$AB4:$AF4,$AB$1:$AF$1)</f>
        <v>#NAME?</v>
      </c>
      <c r="AM4" t="e">
        <f>_xlfn.FORECAST.LINEAR(AM$1,$AB4:$AF4,$AB$1:$AF$1)</f>
        <v>#NAME?</v>
      </c>
      <c r="AN4" t="e">
        <f>_xlfn.FORECAST.LINEAR(AN$1,$AB4:$AF4,$AB$1:$AF$1)</f>
        <v>#NAME?</v>
      </c>
      <c r="AO4" t="e">
        <f>_xlfn.FORECAST.LINEAR(AO$1,$AB4:$AF4,$AB$1:$AF$1)</f>
        <v>#NAME?</v>
      </c>
      <c r="AP4" t="e">
        <f>_xlfn.FORECAST.LINEAR(AP$1,$AB4:$AF4,$AB$1:$AF$1)</f>
        <v>#NAME?</v>
      </c>
    </row>
    <row r="5" spans="1:42">
      <c r="A5" t="s">
        <v>599</v>
      </c>
      <c r="B5" s="14">
        <f>'Subsidies Paid'!K5*About!$A$80*1000</f>
        <v>0</v>
      </c>
      <c r="C5" s="14">
        <f>'Subsidies Paid'!L5*About!$A$80*1000</f>
        <v>0</v>
      </c>
      <c r="D5" s="14">
        <f>'Subsidies Paid'!M5*About!$A$80*1000</f>
        <v>0</v>
      </c>
      <c r="E5" s="14">
        <f>'Subsidies Paid'!N5*About!$A$80*1000</f>
        <v>0</v>
      </c>
      <c r="F5" s="14">
        <f>'Subsidies Paid'!O5*About!$A$80*1000</f>
        <v>0</v>
      </c>
      <c r="G5" s="14">
        <f>'Subsidies Paid'!P5*About!$A$80*1000</f>
        <v>0</v>
      </c>
      <c r="H5" s="14">
        <f>'Subsidies Paid'!Q5*About!$A$80*1000</f>
        <v>0</v>
      </c>
      <c r="I5" s="14">
        <f>'Subsidies Paid'!R5*About!$A$80*1000</f>
        <v>0</v>
      </c>
      <c r="J5" s="14">
        <f>'Subsidies Paid'!S5*About!$A$80*1000</f>
        <v>0</v>
      </c>
      <c r="K5" s="14">
        <f>'Subsidies Paid'!T5*About!$A$80*1000</f>
        <v>0</v>
      </c>
      <c r="L5" s="14">
        <f>'Subsidies Paid'!U5*About!$A$80*1000</f>
        <v>0</v>
      </c>
      <c r="M5" s="14">
        <f>'Subsidies Paid'!V5*About!$A$80*1000</f>
        <v>0</v>
      </c>
      <c r="N5" s="14">
        <f>'Subsidies Paid'!W5*About!$A$80*1000</f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t="e">
        <f>_xlfn.FORECAST.LINEAR(AG$1,$AB5:$AF5,$AB$1:$AF$1)</f>
        <v>#NAME?</v>
      </c>
      <c r="AH5" t="e">
        <f>_xlfn.FORECAST.LINEAR(AH$1,$AB5:$AF5,$AB$1:$AF$1)</f>
        <v>#NAME?</v>
      </c>
      <c r="AI5" t="e">
        <f>_xlfn.FORECAST.LINEAR(AI$1,$AB5:$AF5,$AB$1:$AF$1)</f>
        <v>#NAME?</v>
      </c>
      <c r="AJ5" t="e">
        <f>_xlfn.FORECAST.LINEAR(AJ$1,$AB5:$AF5,$AB$1:$AF$1)</f>
        <v>#NAME?</v>
      </c>
      <c r="AK5" t="e">
        <f>_xlfn.FORECAST.LINEAR(AK$1,$AB5:$AF5,$AB$1:$AF$1)</f>
        <v>#NAME?</v>
      </c>
      <c r="AL5" t="e">
        <f>_xlfn.FORECAST.LINEAR(AL$1,$AB5:$AF5,$AB$1:$AF$1)</f>
        <v>#NAME?</v>
      </c>
      <c r="AM5" t="e">
        <f>_xlfn.FORECAST.LINEAR(AM$1,$AB5:$AF5,$AB$1:$AF$1)</f>
        <v>#NAME?</v>
      </c>
      <c r="AN5" t="e">
        <f>_xlfn.FORECAST.LINEAR(AN$1,$AB5:$AF5,$AB$1:$AF$1)</f>
        <v>#NAME?</v>
      </c>
      <c r="AO5" t="e">
        <f>_xlfn.FORECAST.LINEAR(AO$1,$AB5:$AF5,$AB$1:$AF$1)</f>
        <v>#NAME?</v>
      </c>
      <c r="AP5" t="e">
        <f>_xlfn.FORECAST.LINEAR(AP$1,$AB5:$AF5,$AB$1:$AF$1)</f>
        <v>#NAME?</v>
      </c>
    </row>
    <row r="6" spans="1:42">
      <c r="A6" t="s">
        <v>600</v>
      </c>
      <c r="B6">
        <f>-PV('Wind PV Calcs'!$B$5,'Wind PV Calcs'!$B$1,'Subsidies Paid'!M9*About!$A$84*1000*'Monetizing Tax Credit Penalty'!$A$30*'Wind PV Calcs'!$B$6*'Wind PV Calcs'!$B$3)/('Wind PV Calcs'!$B$3*'Wind PV Calcs'!$B$6*'Wind PV Calcs'!$B$2)</f>
        <v>2.5662975615209</v>
      </c>
      <c r="C6">
        <f>-PV('Wind PV Calcs'!$B$5,'Wind PV Calcs'!$B$1,'Subsidies Paid'!N9*About!$A$84*1000*'Monetizing Tax Credit Penalty'!$A$30*'Wind PV Calcs'!$B$6*'Wind PV Calcs'!$B$3)/('Wind PV Calcs'!$B$3*'Wind PV Calcs'!$B$6*'Wind PV Calcs'!$B$2)</f>
        <v>2.5662975615209</v>
      </c>
      <c r="D6" s="14">
        <f>C6</f>
        <v>2.5662975615209</v>
      </c>
      <c r="E6" s="14">
        <f>D6</f>
        <v>2.5662975615209</v>
      </c>
      <c r="F6" s="14">
        <f>E6</f>
        <v>2.5662975615209</v>
      </c>
      <c r="G6" s="14">
        <f>'Subsidies Paid'!O9*About!$A$84*1000*'Monetizing Tax Credit Penalty'!$A$30</f>
        <v>0</v>
      </c>
      <c r="H6" s="14">
        <f>'Subsidies Paid'!P9*About!$A$84*1000*'Monetizing Tax Credit Penalty'!$A$30</f>
        <v>0</v>
      </c>
      <c r="I6" s="14">
        <f>'Subsidies Paid'!Q9*About!$A$84*1000*'Monetizing Tax Credit Penalty'!$A$30</f>
        <v>0</v>
      </c>
      <c r="J6" s="14">
        <f>'Subsidies Paid'!R9*About!$A$84*1000*'Monetizing Tax Credit Penalty'!$A$30</f>
        <v>0</v>
      </c>
      <c r="K6" s="14">
        <f>'Subsidies Paid'!S9*About!$A$84*1000*'Monetizing Tax Credit Penalty'!$A$30</f>
        <v>0</v>
      </c>
      <c r="L6" s="14">
        <f>'Subsidies Paid'!T9*About!$A$84*1000*'Monetizing Tax Credit Penalty'!$A$30</f>
        <v>0</v>
      </c>
      <c r="M6" s="14">
        <f>'Subsidies Paid'!U9*About!$A$84*1000*'Monetizing Tax Credit Penalty'!$A$30</f>
        <v>0</v>
      </c>
      <c r="N6" s="14">
        <f>'Subsidies Paid'!V9*About!$A$84*1000*'Monetizing Tax Credit Penalty'!$A$30</f>
        <v>0</v>
      </c>
      <c r="O6" s="14">
        <f>'Subsidies Paid'!W9*About!$A$84*1000*'Monetizing Tax Credit Penalty'!$A$30</f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t="e">
        <f>_xlfn.FORECAST.LINEAR(AG$1,$AB6:$AF6,$AB$1:$AF$1)</f>
        <v>#NAME?</v>
      </c>
      <c r="AH6" t="e">
        <f>_xlfn.FORECAST.LINEAR(AH$1,$AB6:$AF6,$AB$1:$AF$1)</f>
        <v>#NAME?</v>
      </c>
      <c r="AI6" t="e">
        <f>_xlfn.FORECAST.LINEAR(AI$1,$AB6:$AF6,$AB$1:$AF$1)</f>
        <v>#NAME?</v>
      </c>
      <c r="AJ6" t="e">
        <f>_xlfn.FORECAST.LINEAR(AJ$1,$AB6:$AF6,$AB$1:$AF$1)</f>
        <v>#NAME?</v>
      </c>
      <c r="AK6" t="e">
        <f>_xlfn.FORECAST.LINEAR(AK$1,$AB6:$AF6,$AB$1:$AF$1)</f>
        <v>#NAME?</v>
      </c>
      <c r="AL6" t="e">
        <f>_xlfn.FORECAST.LINEAR(AL$1,$AB6:$AF6,$AB$1:$AF$1)</f>
        <v>#NAME?</v>
      </c>
      <c r="AM6" t="e">
        <f>_xlfn.FORECAST.LINEAR(AM$1,$AB6:$AF6,$AB$1:$AF$1)</f>
        <v>#NAME?</v>
      </c>
      <c r="AN6" t="e">
        <f>_xlfn.FORECAST.LINEAR(AN$1,$AB6:$AF6,$AB$1:$AF$1)</f>
        <v>#NAME?</v>
      </c>
      <c r="AO6" t="e">
        <f>_xlfn.FORECAST.LINEAR(AO$1,$AB6:$AF6,$AB$1:$AF$1)</f>
        <v>#NAME?</v>
      </c>
      <c r="AP6" t="e">
        <f>_xlfn.FORECAST.LINEAR(AP$1,$AB6:$AF6,$AB$1:$AF$1)</f>
        <v>#NAME?</v>
      </c>
    </row>
    <row r="7" spans="1:42">
      <c r="A7" t="s">
        <v>601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e">
        <f>_xlfn.FORECAST.LINEAR(AG$1,$AB7:$AF7,$AB$1:$AF$1)</f>
        <v>#NAME?</v>
      </c>
      <c r="AH7" t="e">
        <f>_xlfn.FORECAST.LINEAR(AH$1,$AB7:$AF7,$AB$1:$AF$1)</f>
        <v>#NAME?</v>
      </c>
      <c r="AI7" t="e">
        <f>_xlfn.FORECAST.LINEAR(AI$1,$AB7:$AF7,$AB$1:$AF$1)</f>
        <v>#NAME?</v>
      </c>
      <c r="AJ7" t="e">
        <f>_xlfn.FORECAST.LINEAR(AJ$1,$AB7:$AF7,$AB$1:$AF$1)</f>
        <v>#NAME?</v>
      </c>
      <c r="AK7" t="e">
        <f>_xlfn.FORECAST.LINEAR(AK$1,$AB7:$AF7,$AB$1:$AF$1)</f>
        <v>#NAME?</v>
      </c>
      <c r="AL7" t="e">
        <f>_xlfn.FORECAST.LINEAR(AL$1,$AB7:$AF7,$AB$1:$AF$1)</f>
        <v>#NAME?</v>
      </c>
      <c r="AM7" t="e">
        <f>_xlfn.FORECAST.LINEAR(AM$1,$AB7:$AF7,$AB$1:$AF$1)</f>
        <v>#NAME?</v>
      </c>
      <c r="AN7" t="e">
        <f>_xlfn.FORECAST.LINEAR(AN$1,$AB7:$AF7,$AB$1:$AF$1)</f>
        <v>#NAME?</v>
      </c>
      <c r="AO7" t="e">
        <f>_xlfn.FORECAST.LINEAR(AO$1,$AB7:$AF7,$AB$1:$AF$1)</f>
        <v>#NAME?</v>
      </c>
      <c r="AP7" t="e">
        <f>_xlfn.FORECAST.LINEAR(AP$1,$AB7:$AF7,$AB$1:$AF$1)</f>
        <v>#NAME?</v>
      </c>
    </row>
    <row r="8" spans="1:42">
      <c r="A8" t="s">
        <v>602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e">
        <f>_xlfn.FORECAST.LINEAR(AG$1,$AB8:$AF8,$AB$1:$AF$1)</f>
        <v>#NAME?</v>
      </c>
      <c r="AH8" t="e">
        <f>_xlfn.FORECAST.LINEAR(AH$1,$AB8:$AF8,$AB$1:$AF$1)</f>
        <v>#NAME?</v>
      </c>
      <c r="AI8" t="e">
        <f>_xlfn.FORECAST.LINEAR(AI$1,$AB8:$AF8,$AB$1:$AF$1)</f>
        <v>#NAME?</v>
      </c>
      <c r="AJ8" t="e">
        <f>_xlfn.FORECAST.LINEAR(AJ$1,$AB8:$AF8,$AB$1:$AF$1)</f>
        <v>#NAME?</v>
      </c>
      <c r="AK8" t="e">
        <f>_xlfn.FORECAST.LINEAR(AK$1,$AB8:$AF8,$AB$1:$AF$1)</f>
        <v>#NAME?</v>
      </c>
      <c r="AL8" t="e">
        <f>_xlfn.FORECAST.LINEAR(AL$1,$AB8:$AF8,$AB$1:$AF$1)</f>
        <v>#NAME?</v>
      </c>
      <c r="AM8" t="e">
        <f>_xlfn.FORECAST.LINEAR(AM$1,$AB8:$AF8,$AB$1:$AF$1)</f>
        <v>#NAME?</v>
      </c>
      <c r="AN8" t="e">
        <f>_xlfn.FORECAST.LINEAR(AN$1,$AB8:$AF8,$AB$1:$AF$1)</f>
        <v>#NAME?</v>
      </c>
      <c r="AO8" t="e">
        <f>_xlfn.FORECAST.LINEAR(AO$1,$AB8:$AF8,$AB$1:$AF$1)</f>
        <v>#NAME?</v>
      </c>
      <c r="AP8" t="e">
        <f>_xlfn.FORECAST.LINEAR(AP$1,$AB8:$AF8,$AB$1:$AF$1)</f>
        <v>#NAME?</v>
      </c>
    </row>
    <row r="9" spans="1:42">
      <c r="A9" t="s">
        <v>603</v>
      </c>
      <c r="B9" s="14">
        <f>'Subsidies Paid'!K2*About!$A$80*1000</f>
        <v>0</v>
      </c>
      <c r="C9" s="14">
        <f>'Subsidies Paid'!L2*About!$A$80*1000</f>
        <v>0</v>
      </c>
      <c r="D9" s="14">
        <f>'Subsidies Paid'!M2*About!$A$80*1000</f>
        <v>0</v>
      </c>
      <c r="E9" s="14">
        <f>'Subsidies Paid'!N2*About!$A$80*1000</f>
        <v>0</v>
      </c>
      <c r="F9" s="14">
        <f>'Subsidies Paid'!O2*About!$A$80*1000</f>
        <v>0</v>
      </c>
      <c r="G9" s="14">
        <f>'Subsidies Paid'!P2*About!$A$80*1000</f>
        <v>0</v>
      </c>
      <c r="H9" s="14">
        <f>'Subsidies Paid'!Q2*About!$A$80*1000</f>
        <v>0</v>
      </c>
      <c r="I9" s="14">
        <f>'Subsidies Paid'!R2*About!$A$80*1000</f>
        <v>0</v>
      </c>
      <c r="J9" s="14">
        <f>'Subsidies Paid'!S2*About!$A$80*1000</f>
        <v>0</v>
      </c>
      <c r="K9" s="14">
        <f>'Subsidies Paid'!T2*About!$A$80*1000</f>
        <v>0</v>
      </c>
      <c r="L9" s="14">
        <f>'Subsidies Paid'!U2*About!$A$80*1000</f>
        <v>0</v>
      </c>
      <c r="M9" s="14">
        <f>'Subsidies Paid'!V2*About!$A$80*1000</f>
        <v>0</v>
      </c>
      <c r="N9" s="14">
        <f>'Subsidies Paid'!W2*About!$A$80*1000</f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t="e">
        <f>_xlfn.FORECAST.LINEAR(AG$1,$AB9:$AF9,$AB$1:$AF$1)</f>
        <v>#NAME?</v>
      </c>
      <c r="AH9" t="e">
        <f>_xlfn.FORECAST.LINEAR(AH$1,$AB9:$AF9,$AB$1:$AF$1)</f>
        <v>#NAME?</v>
      </c>
      <c r="AI9" t="e">
        <f>_xlfn.FORECAST.LINEAR(AI$1,$AB9:$AF9,$AB$1:$AF$1)</f>
        <v>#NAME?</v>
      </c>
      <c r="AJ9" t="e">
        <f>_xlfn.FORECAST.LINEAR(AJ$1,$AB9:$AF9,$AB$1:$AF$1)</f>
        <v>#NAME?</v>
      </c>
      <c r="AK9" t="e">
        <f>_xlfn.FORECAST.LINEAR(AK$1,$AB9:$AF9,$AB$1:$AF$1)</f>
        <v>#NAME?</v>
      </c>
      <c r="AL9" t="e">
        <f>_xlfn.FORECAST.LINEAR(AL$1,$AB9:$AF9,$AB$1:$AF$1)</f>
        <v>#NAME?</v>
      </c>
      <c r="AM9" t="e">
        <f>_xlfn.FORECAST.LINEAR(AM$1,$AB9:$AF9,$AB$1:$AF$1)</f>
        <v>#NAME?</v>
      </c>
      <c r="AN9" t="e">
        <f>_xlfn.FORECAST.LINEAR(AN$1,$AB9:$AF9,$AB$1:$AF$1)</f>
        <v>#NAME?</v>
      </c>
      <c r="AO9" t="e">
        <f>_xlfn.FORECAST.LINEAR(AO$1,$AB9:$AF9,$AB$1:$AF$1)</f>
        <v>#NAME?</v>
      </c>
      <c r="AP9" t="e">
        <f>_xlfn.FORECAST.LINEAR(AP$1,$AB9:$AF9,$AB$1:$AF$1)</f>
        <v>#NAME?</v>
      </c>
    </row>
    <row r="10" spans="1:42">
      <c r="A10" t="s">
        <v>604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e">
        <f>_xlfn.FORECAST.LINEAR(AG$1,$AB10:$AF10,$AB$1:$AF$1)</f>
        <v>#NAME?</v>
      </c>
      <c r="AH10" t="e">
        <f>_xlfn.FORECAST.LINEAR(AH$1,$AB10:$AF10,$AB$1:$AF$1)</f>
        <v>#NAME?</v>
      </c>
      <c r="AI10" t="e">
        <f>_xlfn.FORECAST.LINEAR(AI$1,$AB10:$AF10,$AB$1:$AF$1)</f>
        <v>#NAME?</v>
      </c>
      <c r="AJ10" t="e">
        <f>_xlfn.FORECAST.LINEAR(AJ$1,$AB10:$AF10,$AB$1:$AF$1)</f>
        <v>#NAME?</v>
      </c>
      <c r="AK10" t="e">
        <f>_xlfn.FORECAST.LINEAR(AK$1,$AB10:$AF10,$AB$1:$AF$1)</f>
        <v>#NAME?</v>
      </c>
      <c r="AL10" t="e">
        <f>_xlfn.FORECAST.LINEAR(AL$1,$AB10:$AF10,$AB$1:$AF$1)</f>
        <v>#NAME?</v>
      </c>
      <c r="AM10" t="e">
        <f>_xlfn.FORECAST.LINEAR(AM$1,$AB10:$AF10,$AB$1:$AF$1)</f>
        <v>#NAME?</v>
      </c>
      <c r="AN10" t="e">
        <f>_xlfn.FORECAST.LINEAR(AN$1,$AB10:$AF10,$AB$1:$AF$1)</f>
        <v>#NAME?</v>
      </c>
      <c r="AO10" t="e">
        <f>_xlfn.FORECAST.LINEAR(AO$1,$AB10:$AF10,$AB$1:$AF$1)</f>
        <v>#NAME?</v>
      </c>
      <c r="AP10" t="e">
        <f>_xlfn.FORECAST.LINEAR(AP$1,$AB10:$AF10,$AB$1:$AF$1)</f>
        <v>#NAME?</v>
      </c>
    </row>
    <row r="11" spans="1:42">
      <c r="A11" t="s">
        <v>605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e">
        <f>_xlfn.FORECAST.LINEAR(AG$1,$AB11:$AF11,$AB$1:$AF$1)</f>
        <v>#NAME?</v>
      </c>
      <c r="AH11" t="e">
        <f>_xlfn.FORECAST.LINEAR(AH$1,$AB11:$AF11,$AB$1:$AF$1)</f>
        <v>#NAME?</v>
      </c>
      <c r="AI11" t="e">
        <f>_xlfn.FORECAST.LINEAR(AI$1,$AB11:$AF11,$AB$1:$AF$1)</f>
        <v>#NAME?</v>
      </c>
      <c r="AJ11" t="e">
        <f>_xlfn.FORECAST.LINEAR(AJ$1,$AB11:$AF11,$AB$1:$AF$1)</f>
        <v>#NAME?</v>
      </c>
      <c r="AK11" t="e">
        <f>_xlfn.FORECAST.LINEAR(AK$1,$AB11:$AF11,$AB$1:$AF$1)</f>
        <v>#NAME?</v>
      </c>
      <c r="AL11" t="e">
        <f>_xlfn.FORECAST.LINEAR(AL$1,$AB11:$AF11,$AB$1:$AF$1)</f>
        <v>#NAME?</v>
      </c>
      <c r="AM11" t="e">
        <f>_xlfn.FORECAST.LINEAR(AM$1,$AB11:$AF11,$AB$1:$AF$1)</f>
        <v>#NAME?</v>
      </c>
      <c r="AN11" t="e">
        <f>_xlfn.FORECAST.LINEAR(AN$1,$AB11:$AF11,$AB$1:$AF$1)</f>
        <v>#NAME?</v>
      </c>
      <c r="AO11" t="e">
        <f>_xlfn.FORECAST.LINEAR(AO$1,$AB11:$AF11,$AB$1:$AF$1)</f>
        <v>#NAME?</v>
      </c>
      <c r="AP11" t="e">
        <f>_xlfn.FORECAST.LINEAR(AP$1,$AB11:$AF11,$AB$1:$AF$1)</f>
        <v>#NAME?</v>
      </c>
    </row>
    <row r="12" spans="1:42">
      <c r="A12" t="s">
        <v>606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e">
        <f>_xlfn.FORECAST.LINEAR(AG$1,$AB12:$AF12,$AB$1:$AF$1)</f>
        <v>#NAME?</v>
      </c>
      <c r="AH12" t="e">
        <f>_xlfn.FORECAST.LINEAR(AH$1,$AB12:$AF12,$AB$1:$AF$1)</f>
        <v>#NAME?</v>
      </c>
      <c r="AI12" t="e">
        <f>_xlfn.FORECAST.LINEAR(AI$1,$AB12:$AF12,$AB$1:$AF$1)</f>
        <v>#NAME?</v>
      </c>
      <c r="AJ12" t="e">
        <f>_xlfn.FORECAST.LINEAR(AJ$1,$AB12:$AF12,$AB$1:$AF$1)</f>
        <v>#NAME?</v>
      </c>
      <c r="AK12" t="e">
        <f>_xlfn.FORECAST.LINEAR(AK$1,$AB12:$AF12,$AB$1:$AF$1)</f>
        <v>#NAME?</v>
      </c>
      <c r="AL12" t="e">
        <f>_xlfn.FORECAST.LINEAR(AL$1,$AB12:$AF12,$AB$1:$AF$1)</f>
        <v>#NAME?</v>
      </c>
      <c r="AM12" t="e">
        <f>_xlfn.FORECAST.LINEAR(AM$1,$AB12:$AF12,$AB$1:$AF$1)</f>
        <v>#NAME?</v>
      </c>
      <c r="AN12" t="e">
        <f>_xlfn.FORECAST.LINEAR(AN$1,$AB12:$AF12,$AB$1:$AF$1)</f>
        <v>#NAME?</v>
      </c>
      <c r="AO12" t="e">
        <f>_xlfn.FORECAST.LINEAR(AO$1,$AB12:$AF12,$AB$1:$AF$1)</f>
        <v>#NAME?</v>
      </c>
      <c r="AP12" t="e">
        <f>_xlfn.FORECAST.LINEAR(AP$1,$AB12:$AF12,$AB$1:$AF$1)</f>
        <v>#NAME?</v>
      </c>
    </row>
    <row r="13" spans="1:42">
      <c r="A13" t="s">
        <v>607</v>
      </c>
      <c r="B13" s="14">
        <f t="shared" ref="B13:AF13" si="0">B2</f>
        <v>0.392177107286231</v>
      </c>
      <c r="C13" s="14">
        <f t="shared" si="0"/>
        <v>0.321196960430081</v>
      </c>
      <c r="D13" s="14">
        <f t="shared" si="0"/>
        <v>0.321118604928736</v>
      </c>
      <c r="E13" s="14">
        <f t="shared" si="0"/>
        <v>0.393214615715439</v>
      </c>
      <c r="F13" s="14">
        <f t="shared" si="0"/>
        <v>0.472272941406288</v>
      </c>
      <c r="G13" s="14">
        <f t="shared" si="0"/>
        <v>0.609487983549253</v>
      </c>
      <c r="H13" s="14">
        <f t="shared" si="0"/>
        <v>0.600135601839507</v>
      </c>
      <c r="I13" s="14">
        <f t="shared" si="0"/>
        <v>0.622124373947688</v>
      </c>
      <c r="J13" s="14">
        <f t="shared" si="0"/>
        <v>0.617300307805276</v>
      </c>
      <c r="K13" s="14">
        <f t="shared" si="0"/>
        <v>0.614843340099636</v>
      </c>
      <c r="L13" s="14">
        <f t="shared" si="0"/>
        <v>0.607784831462907</v>
      </c>
      <c r="M13" s="14">
        <f t="shared" si="0"/>
        <v>0.616928249591205</v>
      </c>
      <c r="N13" s="14">
        <f t="shared" si="0"/>
        <v>0.632341625919029</v>
      </c>
      <c r="O13" s="14">
        <f t="shared" si="0"/>
        <v>0.635312296547855</v>
      </c>
      <c r="P13" s="14">
        <f t="shared" si="0"/>
        <v>0.650170813092739</v>
      </c>
      <c r="Q13" s="14">
        <f t="shared" si="0"/>
        <v>0.668010561407298</v>
      </c>
      <c r="R13" s="14">
        <f t="shared" si="0"/>
        <v>0.678036056628541</v>
      </c>
      <c r="S13" s="14">
        <f t="shared" si="0"/>
        <v>0.688464010974116</v>
      </c>
      <c r="T13" s="14">
        <f t="shared" si="0"/>
        <v>0.70548534562783</v>
      </c>
      <c r="U13" s="14">
        <f t="shared" si="0"/>
        <v>0.708525382680936</v>
      </c>
      <c r="V13" s="14">
        <f t="shared" si="0"/>
        <v>0.714617305222687</v>
      </c>
      <c r="W13" s="14">
        <f t="shared" si="0"/>
        <v>0.717977917435598</v>
      </c>
      <c r="X13" s="14">
        <f t="shared" si="0"/>
        <v>0.721980510367156</v>
      </c>
      <c r="Y13" s="14">
        <f t="shared" si="0"/>
        <v>0.720909197992506</v>
      </c>
      <c r="Z13" s="14">
        <f t="shared" si="0"/>
        <v>0.721795129895238</v>
      </c>
      <c r="AA13" s="14">
        <f t="shared" si="0"/>
        <v>0.744204413245786</v>
      </c>
      <c r="AB13" s="14">
        <f t="shared" si="0"/>
        <v>0.755024955336499</v>
      </c>
      <c r="AC13" s="14">
        <f t="shared" si="0"/>
        <v>0.762242448376406</v>
      </c>
      <c r="AD13" s="14">
        <f t="shared" si="0"/>
        <v>0.778915219884223</v>
      </c>
      <c r="AE13" s="14">
        <f t="shared" si="0"/>
        <v>0.793054959710601</v>
      </c>
      <c r="AF13" s="14">
        <f t="shared" si="0"/>
        <v>0.791977617318654</v>
      </c>
      <c r="AG13" t="e">
        <f>_xlfn.FORECAST.LINEAR(AG$1,$AB13:$AF13,$AB$1:$AF$1)</f>
        <v>#NAME?</v>
      </c>
      <c r="AH13" t="e">
        <f>_xlfn.FORECAST.LINEAR(AH$1,$AB13:$AF13,$AB$1:$AF$1)</f>
        <v>#NAME?</v>
      </c>
      <c r="AI13" t="e">
        <f>_xlfn.FORECAST.LINEAR(AI$1,$AB13:$AF13,$AB$1:$AF$1)</f>
        <v>#NAME?</v>
      </c>
      <c r="AJ13" t="e">
        <f>_xlfn.FORECAST.LINEAR(AJ$1,$AB13:$AF13,$AB$1:$AF$1)</f>
        <v>#NAME?</v>
      </c>
      <c r="AK13" t="e">
        <f>_xlfn.FORECAST.LINEAR(AK$1,$AB13:$AF13,$AB$1:$AF$1)</f>
        <v>#NAME?</v>
      </c>
      <c r="AL13" t="e">
        <f>_xlfn.FORECAST.LINEAR(AL$1,$AB13:$AF13,$AB$1:$AF$1)</f>
        <v>#NAME?</v>
      </c>
      <c r="AM13" t="e">
        <f>_xlfn.FORECAST.LINEAR(AM$1,$AB13:$AF13,$AB$1:$AF$1)</f>
        <v>#NAME?</v>
      </c>
      <c r="AN13" t="e">
        <f>_xlfn.FORECAST.LINEAR(AN$1,$AB13:$AF13,$AB$1:$AF$1)</f>
        <v>#NAME?</v>
      </c>
      <c r="AO13" t="e">
        <f>_xlfn.FORECAST.LINEAR(AO$1,$AB13:$AF13,$AB$1:$AF$1)</f>
        <v>#NAME?</v>
      </c>
      <c r="AP13" t="e">
        <f>_xlfn.FORECAST.LINEAR(AP$1,$AB13:$AF13,$AB$1:$AF$1)</f>
        <v>#NAME?</v>
      </c>
    </row>
    <row r="14" spans="1:42">
      <c r="A14" t="s">
        <v>608</v>
      </c>
      <c r="B14" s="14">
        <f>-PV('Wind PV Calcs'!$B$5,'Wind PV Calcs'!$B$1,'Subsidies Paid'!M10*About!$A$84*1000*'Monetizing Tax Credit Penalty'!$A$30*'Wind PV Calcs'!$B$6*'Wind PV Calcs'!$B$4)/('Wind PV Calcs'!$B$4*'Wind PV Calcs'!$B$6*'Wind PV Calcs'!$B$2)</f>
        <v>2.5662975615209</v>
      </c>
      <c r="C14" s="14">
        <f>'Subsidies Paid'!N10*About!$A$84*1000*'Monetizing Tax Credit Penalty'!$A$30</f>
        <v>0</v>
      </c>
      <c r="D14" s="14">
        <f>'Subsidies Paid'!O10*About!$A$84*1000*'Monetizing Tax Credit Penalty'!$A$30</f>
        <v>0</v>
      </c>
      <c r="E14" s="14">
        <f>'Subsidies Paid'!P10*About!$A$84*1000*'Monetizing Tax Credit Penalty'!$A$30</f>
        <v>0</v>
      </c>
      <c r="F14" s="14">
        <f>'Subsidies Paid'!Q10*About!$A$84*1000*'Monetizing Tax Credit Penalty'!$A$30</f>
        <v>0</v>
      </c>
      <c r="G14" s="14">
        <f>'Subsidies Paid'!R10*About!$A$84*1000*'Monetizing Tax Credit Penalty'!$A$30</f>
        <v>0</v>
      </c>
      <c r="H14" s="14">
        <f>'Subsidies Paid'!S10*About!$A$84*1000*'Monetizing Tax Credit Penalty'!$A$30</f>
        <v>0</v>
      </c>
      <c r="I14" s="14">
        <f>'Subsidies Paid'!T10*About!$A$84*1000*'Monetizing Tax Credit Penalty'!$A$30</f>
        <v>0</v>
      </c>
      <c r="J14" s="14">
        <f>'Subsidies Paid'!U10*About!$A$84*1000*'Monetizing Tax Credit Penalty'!$A$30</f>
        <v>0</v>
      </c>
      <c r="K14" s="14">
        <f>'Subsidies Paid'!V10*About!$A$84*1000*'Monetizing Tax Credit Penalty'!$A$30</f>
        <v>0</v>
      </c>
      <c r="L14" s="14">
        <f>'Subsidies Paid'!W10*About!$A$84*1000*'Monetizing Tax Credit Penalty'!$A$30</f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t="e">
        <f>_xlfn.FORECAST.LINEAR(AG$1,$AB14:$AF14,$AB$1:$AF$1)</f>
        <v>#NAME?</v>
      </c>
      <c r="AH14" t="e">
        <f>_xlfn.FORECAST.LINEAR(AH$1,$AB14:$AF14,$AB$1:$AF$1)</f>
        <v>#NAME?</v>
      </c>
      <c r="AI14" t="e">
        <f>_xlfn.FORECAST.LINEAR(AI$1,$AB14:$AF14,$AB$1:$AF$1)</f>
        <v>#NAME?</v>
      </c>
      <c r="AJ14" t="e">
        <f>_xlfn.FORECAST.LINEAR(AJ$1,$AB14:$AF14,$AB$1:$AF$1)</f>
        <v>#NAME?</v>
      </c>
      <c r="AK14" t="e">
        <f>_xlfn.FORECAST.LINEAR(AK$1,$AB14:$AF14,$AB$1:$AF$1)</f>
        <v>#NAME?</v>
      </c>
      <c r="AL14" t="e">
        <f>_xlfn.FORECAST.LINEAR(AL$1,$AB14:$AF14,$AB$1:$AF$1)</f>
        <v>#NAME?</v>
      </c>
      <c r="AM14" t="e">
        <f>_xlfn.FORECAST.LINEAR(AM$1,$AB14:$AF14,$AB$1:$AF$1)</f>
        <v>#NAME?</v>
      </c>
      <c r="AN14" t="e">
        <f>_xlfn.FORECAST.LINEAR(AN$1,$AB14:$AF14,$AB$1:$AF$1)</f>
        <v>#NAME?</v>
      </c>
      <c r="AO14" t="e">
        <f>_xlfn.FORECAST.LINEAR(AO$1,$AB14:$AF14,$AB$1:$AF$1)</f>
        <v>#NAME?</v>
      </c>
      <c r="AP14" t="e">
        <f>_xlfn.FORECAST.LINEAR(AP$1,$AB14:$AF14,$AB$1:$AF$1)</f>
        <v>#NAME?</v>
      </c>
    </row>
    <row r="15" spans="1:42">
      <c r="A15" t="s">
        <v>609</v>
      </c>
      <c r="B15">
        <f t="shared" ref="B15:AF15" si="1">B11</f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 t="e">
        <f>_xlfn.FORECAST.LINEAR(AG$1,$AB15:$AF15,$AB$1:$AF$1)</f>
        <v>#NAME?</v>
      </c>
      <c r="AH15" t="e">
        <f>_xlfn.FORECAST.LINEAR(AH$1,$AB15:$AF15,$AB$1:$AF$1)</f>
        <v>#NAME?</v>
      </c>
      <c r="AI15" t="e">
        <f>_xlfn.FORECAST.LINEAR(AI$1,$AB15:$AF15,$AB$1:$AF$1)</f>
        <v>#NAME?</v>
      </c>
      <c r="AJ15" t="e">
        <f>_xlfn.FORECAST.LINEAR(AJ$1,$AB15:$AF15,$AB$1:$AF$1)</f>
        <v>#NAME?</v>
      </c>
      <c r="AK15" t="e">
        <f>_xlfn.FORECAST.LINEAR(AK$1,$AB15:$AF15,$AB$1:$AF$1)</f>
        <v>#NAME?</v>
      </c>
      <c r="AL15" t="e">
        <f>_xlfn.FORECAST.LINEAR(AL$1,$AB15:$AF15,$AB$1:$AF$1)</f>
        <v>#NAME?</v>
      </c>
      <c r="AM15" t="e">
        <f>_xlfn.FORECAST.LINEAR(AM$1,$AB15:$AF15,$AB$1:$AF$1)</f>
        <v>#NAME?</v>
      </c>
      <c r="AN15" t="e">
        <f>_xlfn.FORECAST.LINEAR(AN$1,$AB15:$AF15,$AB$1:$AF$1)</f>
        <v>#NAME?</v>
      </c>
      <c r="AO15" t="e">
        <f>_xlfn.FORECAST.LINEAR(AO$1,$AB15:$AF15,$AB$1:$AF$1)</f>
        <v>#NAME?</v>
      </c>
      <c r="AP15" t="e">
        <f>_xlfn.FORECAST.LINEAR(AP$1,$AB15:$AF15,$AB$1:$AF$1)</f>
        <v>#NAME?</v>
      </c>
    </row>
    <row r="16" spans="1:42">
      <c r="A16" t="s">
        <v>610</v>
      </c>
      <c r="B16">
        <f t="shared" ref="B16:AF16" si="2">B11</f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 t="e">
        <f>_xlfn.FORECAST.LINEAR(AG$1,$AB16:$AF16,$AB$1:$AF$1)</f>
        <v>#NAME?</v>
      </c>
      <c r="AH16" t="e">
        <f>_xlfn.FORECAST.LINEAR(AH$1,$AB16:$AF16,$AB$1:$AF$1)</f>
        <v>#NAME?</v>
      </c>
      <c r="AI16" t="e">
        <f>_xlfn.FORECAST.LINEAR(AI$1,$AB16:$AF16,$AB$1:$AF$1)</f>
        <v>#NAME?</v>
      </c>
      <c r="AJ16" t="e">
        <f>_xlfn.FORECAST.LINEAR(AJ$1,$AB16:$AF16,$AB$1:$AF$1)</f>
        <v>#NAME?</v>
      </c>
      <c r="AK16" t="e">
        <f>_xlfn.FORECAST.LINEAR(AK$1,$AB16:$AF16,$AB$1:$AF$1)</f>
        <v>#NAME?</v>
      </c>
      <c r="AL16" t="e">
        <f>_xlfn.FORECAST.LINEAR(AL$1,$AB16:$AF16,$AB$1:$AF$1)</f>
        <v>#NAME?</v>
      </c>
      <c r="AM16" t="e">
        <f>_xlfn.FORECAST.LINEAR(AM$1,$AB16:$AF16,$AB$1:$AF$1)</f>
        <v>#NAME?</v>
      </c>
      <c r="AN16" t="e">
        <f>_xlfn.FORECAST.LINEAR(AN$1,$AB16:$AF16,$AB$1:$AF$1)</f>
        <v>#NAME?</v>
      </c>
      <c r="AO16" t="e">
        <f>_xlfn.FORECAST.LINEAR(AO$1,$AB16:$AF16,$AB$1:$AF$1)</f>
        <v>#NAME?</v>
      </c>
      <c r="AP16" t="e">
        <f>_xlfn.FORECAST.LINEAR(AP$1,$AB16:$AF16,$AB$1:$AF$1)</f>
        <v>#NAME?</v>
      </c>
    </row>
    <row r="17" spans="1:42">
      <c r="A17" t="s">
        <v>611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e">
        <f>_xlfn.FORECAST.LINEAR(AG$1,$AB17:$AF17,$AB$1:$AF$1)</f>
        <v>#NAME?</v>
      </c>
      <c r="AH17" t="e">
        <f>_xlfn.FORECAST.LINEAR(AH$1,$AB17:$AF17,$AB$1:$AF$1)</f>
        <v>#NAME?</v>
      </c>
      <c r="AI17" t="e">
        <f>_xlfn.FORECAST.LINEAR(AI$1,$AB17:$AF17,$AB$1:$AF$1)</f>
        <v>#NAME?</v>
      </c>
      <c r="AJ17" t="e">
        <f>_xlfn.FORECAST.LINEAR(AJ$1,$AB17:$AF17,$AB$1:$AF$1)</f>
        <v>#NAME?</v>
      </c>
      <c r="AK17" t="e">
        <f>_xlfn.FORECAST.LINEAR(AK$1,$AB17:$AF17,$AB$1:$AF$1)</f>
        <v>#NAME?</v>
      </c>
      <c r="AL17" t="e">
        <f>_xlfn.FORECAST.LINEAR(AL$1,$AB17:$AF17,$AB$1:$AF$1)</f>
        <v>#NAME?</v>
      </c>
      <c r="AM17" t="e">
        <f>_xlfn.FORECAST.LINEAR(AM$1,$AB17:$AF17,$AB$1:$AF$1)</f>
        <v>#NAME?</v>
      </c>
      <c r="AN17" t="e">
        <f>_xlfn.FORECAST.LINEAR(AN$1,$AB17:$AF17,$AB$1:$AF$1)</f>
        <v>#NAME?</v>
      </c>
      <c r="AO17" t="e">
        <f>_xlfn.FORECAST.LINEAR(AO$1,$AB17:$AF17,$AB$1:$AF$1)</f>
        <v>#NAME?</v>
      </c>
      <c r="AP17" t="e">
        <f>_xlfn.FORECAST.LINEAR(AP$1,$AB17:$AF17,$AB$1:$AF$1)</f>
        <v>#NAME?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AJ41" sqref="AJ41"/>
    </sheetView>
  </sheetViews>
  <sheetFormatPr defaultColWidth="9" defaultRowHeight="14"/>
  <cols>
    <col min="1" max="1" width="32.7545454545455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612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t="e">
        <f>_xlfn.FORECAST.LINEAR(AG$1,$AB2:$AF2,$AB$1:$AF$1)</f>
        <v>#NAME?</v>
      </c>
      <c r="AH2" t="e">
        <f>_xlfn.FORECAST.LINEAR(AH$1,$AB2:$AF2,$AB$1:$AF$1)</f>
        <v>#NAME?</v>
      </c>
      <c r="AI2" t="e">
        <f>_xlfn.FORECAST.LINEAR(AI$1,$AB2:$AF2,$AB$1:$AF$1)</f>
        <v>#NAME?</v>
      </c>
      <c r="AJ2" t="e">
        <f>_xlfn.FORECAST.LINEAR(AJ$1,$AB2:$AF2,$AB$1:$AF$1)</f>
        <v>#NAME?</v>
      </c>
      <c r="AK2" t="e">
        <f>_xlfn.FORECAST.LINEAR(AK$1,$AB2:$AF2,$AB$1:$AF$1)</f>
        <v>#NAME?</v>
      </c>
      <c r="AL2" t="e">
        <f>_xlfn.FORECAST.LINEAR(AL$1,$AB2:$AF2,$AB$1:$AF$1)</f>
        <v>#NAME?</v>
      </c>
      <c r="AM2" t="e">
        <f>_xlfn.FORECAST.LINEAR(AM$1,$AB2:$AF2,$AB$1:$AF$1)</f>
        <v>#NAME?</v>
      </c>
      <c r="AN2" t="e">
        <f>_xlfn.FORECAST.LINEAR(AN$1,$AB2:$AF2,$AB$1:$AF$1)</f>
        <v>#NAME?</v>
      </c>
      <c r="AO2" t="e">
        <f>_xlfn.FORECAST.LINEAR(AO$1,$AB2:$AF2,$AB$1:$AF$1)</f>
        <v>#NAME?</v>
      </c>
      <c r="AP2" t="e">
        <f>_xlfn.FORECAST.LINEAR(AP$1,$AB2:$AF2,$AB$1:$AF$1)</f>
        <v>#NAME?</v>
      </c>
    </row>
    <row r="3" spans="1:42">
      <c r="A3" t="s">
        <v>613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t="e">
        <f>_xlfn.FORECAST.LINEAR(AG$1,$AB3:$AF3,$AB$1:$AF$1)</f>
        <v>#NAME?</v>
      </c>
      <c r="AH3" t="e">
        <f>_xlfn.FORECAST.LINEAR(AH$1,$AB3:$AF3,$AB$1:$AF$1)</f>
        <v>#NAME?</v>
      </c>
      <c r="AI3" t="e">
        <f>_xlfn.FORECAST.LINEAR(AI$1,$AB3:$AF3,$AB$1:$AF$1)</f>
        <v>#NAME?</v>
      </c>
      <c r="AJ3" t="e">
        <f>_xlfn.FORECAST.LINEAR(AJ$1,$AB3:$AF3,$AB$1:$AF$1)</f>
        <v>#NAME?</v>
      </c>
      <c r="AK3" t="e">
        <f>_xlfn.FORECAST.LINEAR(AK$1,$AB3:$AF3,$AB$1:$AF$1)</f>
        <v>#NAME?</v>
      </c>
      <c r="AL3" t="e">
        <f>_xlfn.FORECAST.LINEAR(AL$1,$AB3:$AF3,$AB$1:$AF$1)</f>
        <v>#NAME?</v>
      </c>
      <c r="AM3" t="e">
        <f>_xlfn.FORECAST.LINEAR(AM$1,$AB3:$AF3,$AB$1:$AF$1)</f>
        <v>#NAME?</v>
      </c>
      <c r="AN3" t="e">
        <f>_xlfn.FORECAST.LINEAR(AN$1,$AB3:$AF3,$AB$1:$AF$1)</f>
        <v>#NAME?</v>
      </c>
      <c r="AO3" t="e">
        <f>_xlfn.FORECAST.LINEAR(AO$1,$AB3:$AF3,$AB$1:$AF$1)</f>
        <v>#NAME?</v>
      </c>
      <c r="AP3" t="e">
        <f>_xlfn.FORECAST.LINEAR(AP$1,$AB3:$AF3,$AB$1:$AF$1)</f>
        <v>#NAME?</v>
      </c>
    </row>
    <row r="4" spans="1:42">
      <c r="A4" t="s">
        <v>614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t="e">
        <f>_xlfn.FORECAST.LINEAR(AG$1,$AB4:$AF4,$AB$1:$AF$1)</f>
        <v>#NAME?</v>
      </c>
      <c r="AH4" t="e">
        <f>_xlfn.FORECAST.LINEAR(AH$1,$AB4:$AF4,$AB$1:$AF$1)</f>
        <v>#NAME?</v>
      </c>
      <c r="AI4" t="e">
        <f>_xlfn.FORECAST.LINEAR(AI$1,$AB4:$AF4,$AB$1:$AF$1)</f>
        <v>#NAME?</v>
      </c>
      <c r="AJ4" t="e">
        <f>_xlfn.FORECAST.LINEAR(AJ$1,$AB4:$AF4,$AB$1:$AF$1)</f>
        <v>#NAME?</v>
      </c>
      <c r="AK4" t="e">
        <f>_xlfn.FORECAST.LINEAR(AK$1,$AB4:$AF4,$AB$1:$AF$1)</f>
        <v>#NAME?</v>
      </c>
      <c r="AL4" t="e">
        <f>_xlfn.FORECAST.LINEAR(AL$1,$AB4:$AF4,$AB$1:$AF$1)</f>
        <v>#NAME?</v>
      </c>
      <c r="AM4" t="e">
        <f>_xlfn.FORECAST.LINEAR(AM$1,$AB4:$AF4,$AB$1:$AF$1)</f>
        <v>#NAME?</v>
      </c>
      <c r="AN4" t="e">
        <f>_xlfn.FORECAST.LINEAR(AN$1,$AB4:$AF4,$AB$1:$AF$1)</f>
        <v>#NAME?</v>
      </c>
      <c r="AO4" t="e">
        <f>_xlfn.FORECAST.LINEAR(AO$1,$AB4:$AF4,$AB$1:$AF$1)</f>
        <v>#NAME?</v>
      </c>
      <c r="AP4" t="e">
        <f>_xlfn.FORECAST.LINEAR(AP$1,$AB4:$AF4,$AB$1:$AF$1)</f>
        <v>#NAME?</v>
      </c>
    </row>
    <row r="5" spans="1:42">
      <c r="A5" t="s">
        <v>615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t="e">
        <f>_xlfn.FORECAST.LINEAR(AG$1,$AB5:$AF5,$AB$1:$AF$1)</f>
        <v>#NAME?</v>
      </c>
      <c r="AH5" t="e">
        <f>_xlfn.FORECAST.LINEAR(AH$1,$AB5:$AF5,$AB$1:$AF$1)</f>
        <v>#NAME?</v>
      </c>
      <c r="AI5" t="e">
        <f>_xlfn.FORECAST.LINEAR(AI$1,$AB5:$AF5,$AB$1:$AF$1)</f>
        <v>#NAME?</v>
      </c>
      <c r="AJ5" t="e">
        <f>_xlfn.FORECAST.LINEAR(AJ$1,$AB5:$AF5,$AB$1:$AF$1)</f>
        <v>#NAME?</v>
      </c>
      <c r="AK5" t="e">
        <f>_xlfn.FORECAST.LINEAR(AK$1,$AB5:$AF5,$AB$1:$AF$1)</f>
        <v>#NAME?</v>
      </c>
      <c r="AL5" t="e">
        <f>_xlfn.FORECAST.LINEAR(AL$1,$AB5:$AF5,$AB$1:$AF$1)</f>
        <v>#NAME?</v>
      </c>
      <c r="AM5" t="e">
        <f>_xlfn.FORECAST.LINEAR(AM$1,$AB5:$AF5,$AB$1:$AF$1)</f>
        <v>#NAME?</v>
      </c>
      <c r="AN5" t="e">
        <f>_xlfn.FORECAST.LINEAR(AN$1,$AB5:$AF5,$AB$1:$AF$1)</f>
        <v>#NAME?</v>
      </c>
      <c r="AO5" t="e">
        <f>_xlfn.FORECAST.LINEAR(AO$1,$AB5:$AF5,$AB$1:$AF$1)</f>
        <v>#NAME?</v>
      </c>
      <c r="AP5" t="e">
        <f>_xlfn.FORECAST.LINEAR(AP$1,$AB5:$AF5,$AB$1:$AF$1)</f>
        <v>#NAME?</v>
      </c>
    </row>
    <row r="6" spans="1:42">
      <c r="A6" t="s">
        <v>616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t="e">
        <f>_xlfn.FORECAST.LINEAR(AG$1,$AB6:$AF6,$AB$1:$AF$1)</f>
        <v>#NAME?</v>
      </c>
      <c r="AH6" t="e">
        <f>_xlfn.FORECAST.LINEAR(AH$1,$AB6:$AF6,$AB$1:$AF$1)</f>
        <v>#NAME?</v>
      </c>
      <c r="AI6" t="e">
        <f>_xlfn.FORECAST.LINEAR(AI$1,$AB6:$AF6,$AB$1:$AF$1)</f>
        <v>#NAME?</v>
      </c>
      <c r="AJ6" t="e">
        <f>_xlfn.FORECAST.LINEAR(AJ$1,$AB6:$AF6,$AB$1:$AF$1)</f>
        <v>#NAME?</v>
      </c>
      <c r="AK6" t="e">
        <f>_xlfn.FORECAST.LINEAR(AK$1,$AB6:$AF6,$AB$1:$AF$1)</f>
        <v>#NAME?</v>
      </c>
      <c r="AL6" t="e">
        <f>_xlfn.FORECAST.LINEAR(AL$1,$AB6:$AF6,$AB$1:$AF$1)</f>
        <v>#NAME?</v>
      </c>
      <c r="AM6" t="e">
        <f>_xlfn.FORECAST.LINEAR(AM$1,$AB6:$AF6,$AB$1:$AF$1)</f>
        <v>#NAME?</v>
      </c>
      <c r="AN6" t="e">
        <f>_xlfn.FORECAST.LINEAR(AN$1,$AB6:$AF6,$AB$1:$AF$1)</f>
        <v>#NAME?</v>
      </c>
      <c r="AO6" t="e">
        <f>_xlfn.FORECAST.LINEAR(AO$1,$AB6:$AF6,$AB$1:$AF$1)</f>
        <v>#NAME?</v>
      </c>
      <c r="AP6" t="e">
        <f>_xlfn.FORECAST.LINEAR(AP$1,$AB6:$AF6,$AB$1:$AF$1)</f>
        <v>#NAME?</v>
      </c>
    </row>
    <row r="7" spans="1:42">
      <c r="A7" t="s">
        <v>617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</row>
    <row r="8" spans="1:42">
      <c r="A8" t="s">
        <v>618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</row>
    <row r="9" spans="1:42">
      <c r="A9" t="s">
        <v>619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</row>
    <row r="10" spans="1:42">
      <c r="A10" t="s">
        <v>620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</row>
    <row r="11" spans="1:42">
      <c r="A11" t="s">
        <v>621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</row>
    <row r="12" spans="1:42">
      <c r="A12" t="s">
        <v>622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</row>
    <row r="13" spans="1:42">
      <c r="A13" t="s">
        <v>623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</row>
    <row r="14" spans="1:42">
      <c r="A14" t="s">
        <v>624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</row>
    <row r="15" spans="1:42">
      <c r="A15" t="s">
        <v>609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</row>
    <row r="16" spans="1:42">
      <c r="A16" t="s">
        <v>610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</row>
    <row r="17" spans="1:42">
      <c r="A17" t="s">
        <v>611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B18" sqref="B18"/>
    </sheetView>
  </sheetViews>
  <sheetFormatPr defaultColWidth="9.12727272727273" defaultRowHeight="14"/>
  <cols>
    <col min="1" max="1" width="32.3727272727273" customWidth="1"/>
    <col min="2" max="2" width="87.7545454545455" customWidth="1"/>
    <col min="13" max="13" width="11.6272727272727" customWidth="1"/>
  </cols>
  <sheetData>
    <row r="1" spans="1:1">
      <c r="A1" t="s">
        <v>625</v>
      </c>
    </row>
    <row r="2" spans="1:1">
      <c r="A2" s="1" t="s">
        <v>626</v>
      </c>
    </row>
    <row r="3" spans="1:1">
      <c r="A3" t="s">
        <v>627</v>
      </c>
    </row>
    <row r="4" spans="1:1">
      <c r="A4" t="s">
        <v>628</v>
      </c>
    </row>
    <row r="5" spans="1:1">
      <c r="A5" t="s">
        <v>629</v>
      </c>
    </row>
    <row r="7" spans="2:13">
      <c r="B7" s="1"/>
      <c r="C7" s="1" t="s">
        <v>630</v>
      </c>
      <c r="D7" s="1"/>
      <c r="E7" s="1"/>
      <c r="F7" s="1"/>
      <c r="G7" s="1"/>
      <c r="H7" s="1" t="s">
        <v>631</v>
      </c>
      <c r="I7" s="1"/>
      <c r="J7" s="1"/>
      <c r="K7" s="1"/>
      <c r="L7" s="1"/>
      <c r="M7" s="1" t="s">
        <v>632</v>
      </c>
    </row>
    <row r="8" spans="1:13">
      <c r="A8" s="1" t="s">
        <v>633</v>
      </c>
      <c r="B8" s="1" t="s">
        <v>634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11" t="s">
        <v>635</v>
      </c>
    </row>
    <row r="9" spans="1:13">
      <c r="A9" s="2" t="s">
        <v>636</v>
      </c>
      <c r="B9" s="2" t="s">
        <v>637</v>
      </c>
      <c r="C9" s="3">
        <f>($M9-$L9-$K9)/8</f>
        <v>0.0375</v>
      </c>
      <c r="D9" s="3">
        <f t="shared" ref="D9:J9" si="0">($M9-$L9-$K9)/8</f>
        <v>0.0375</v>
      </c>
      <c r="E9" s="3">
        <f t="shared" si="0"/>
        <v>0.0375</v>
      </c>
      <c r="F9" s="3">
        <f t="shared" si="0"/>
        <v>0.0375</v>
      </c>
      <c r="G9" s="3">
        <f t="shared" si="0"/>
        <v>0.0375</v>
      </c>
      <c r="H9" s="3">
        <f t="shared" si="0"/>
        <v>0.0375</v>
      </c>
      <c r="I9" s="3">
        <f t="shared" si="0"/>
        <v>0.0375</v>
      </c>
      <c r="J9" s="3">
        <f t="shared" si="0"/>
        <v>0.0375</v>
      </c>
      <c r="K9" s="7">
        <v>0.1</v>
      </c>
      <c r="L9" s="7">
        <v>0.1</v>
      </c>
      <c r="M9" s="7">
        <v>0.5</v>
      </c>
    </row>
    <row r="10" spans="1:13">
      <c r="A10" s="4" t="s">
        <v>582</v>
      </c>
      <c r="B10" s="4" t="s">
        <v>638</v>
      </c>
      <c r="C10" s="5">
        <v>0.4</v>
      </c>
      <c r="D10" s="5">
        <v>0.4</v>
      </c>
      <c r="E10" s="5">
        <v>0.4</v>
      </c>
      <c r="F10" s="5">
        <v>0.4</v>
      </c>
      <c r="G10" s="5">
        <v>0.3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2.9</v>
      </c>
    </row>
    <row r="11" spans="1:13">
      <c r="A11" s="2" t="s">
        <v>581</v>
      </c>
      <c r="B11" s="2" t="s">
        <v>639</v>
      </c>
      <c r="C11" s="3">
        <f>$M11/10</f>
        <v>0.0025</v>
      </c>
      <c r="D11" s="3">
        <f t="shared" ref="D11:L11" si="1">$M11/10</f>
        <v>0.0025</v>
      </c>
      <c r="E11" s="3">
        <f t="shared" si="1"/>
        <v>0.0025</v>
      </c>
      <c r="F11" s="3">
        <f t="shared" si="1"/>
        <v>0.0025</v>
      </c>
      <c r="G11" s="3">
        <f t="shared" si="1"/>
        <v>0.0025</v>
      </c>
      <c r="H11" s="3">
        <f t="shared" si="1"/>
        <v>0.0025</v>
      </c>
      <c r="I11" s="3">
        <f t="shared" si="1"/>
        <v>0.0025</v>
      </c>
      <c r="J11" s="3">
        <f t="shared" si="1"/>
        <v>0.0025</v>
      </c>
      <c r="K11" s="3">
        <f t="shared" si="1"/>
        <v>0.0025</v>
      </c>
      <c r="L11" s="3">
        <f t="shared" si="1"/>
        <v>0.0025</v>
      </c>
      <c r="M11" s="7">
        <v>0.025</v>
      </c>
    </row>
    <row r="12" spans="1:13">
      <c r="A12" s="4" t="s">
        <v>581</v>
      </c>
      <c r="B12" s="4" t="s">
        <v>640</v>
      </c>
      <c r="C12" s="5">
        <v>1.1</v>
      </c>
      <c r="D12" s="5">
        <v>2.3</v>
      </c>
      <c r="E12" s="5">
        <v>2.9</v>
      </c>
      <c r="F12" s="5">
        <v>3.3</v>
      </c>
      <c r="G12" s="5">
        <v>3.4</v>
      </c>
      <c r="H12" s="5">
        <v>0.1</v>
      </c>
      <c r="I12" s="5">
        <v>0.1</v>
      </c>
      <c r="J12" s="5">
        <v>0.2</v>
      </c>
      <c r="K12" s="5">
        <v>0.2</v>
      </c>
      <c r="L12" s="5">
        <v>0.2</v>
      </c>
      <c r="M12" s="5">
        <v>13.8</v>
      </c>
    </row>
    <row r="13" ht="28" spans="1:13">
      <c r="A13" s="4" t="s">
        <v>90</v>
      </c>
      <c r="B13" s="4" t="s">
        <v>641</v>
      </c>
      <c r="C13" s="5">
        <f>$M13/10</f>
        <v>0.01</v>
      </c>
      <c r="D13" s="5">
        <f t="shared" ref="D13:L13" si="2">$M13/10</f>
        <v>0.01</v>
      </c>
      <c r="E13" s="5">
        <f t="shared" si="2"/>
        <v>0.01</v>
      </c>
      <c r="F13" s="5">
        <f t="shared" si="2"/>
        <v>0.01</v>
      </c>
      <c r="G13" s="5">
        <f t="shared" si="2"/>
        <v>0.01</v>
      </c>
      <c r="H13" s="5">
        <f t="shared" si="2"/>
        <v>0.01</v>
      </c>
      <c r="I13" s="5">
        <f t="shared" si="2"/>
        <v>0.01</v>
      </c>
      <c r="J13" s="5">
        <f t="shared" si="2"/>
        <v>0.01</v>
      </c>
      <c r="K13" s="5">
        <f t="shared" si="2"/>
        <v>0.01</v>
      </c>
      <c r="L13" s="5">
        <f t="shared" si="2"/>
        <v>0.01</v>
      </c>
      <c r="M13" s="5">
        <v>0.1</v>
      </c>
    </row>
    <row r="14" ht="28" spans="1:13">
      <c r="A14" s="4" t="s">
        <v>76</v>
      </c>
      <c r="B14" s="4" t="s">
        <v>642</v>
      </c>
      <c r="C14" s="5">
        <v>0.3</v>
      </c>
      <c r="D14" s="5">
        <v>0.4</v>
      </c>
      <c r="E14" s="5">
        <v>0.4</v>
      </c>
      <c r="F14" s="5">
        <v>0.4</v>
      </c>
      <c r="G14" s="5">
        <v>0.4</v>
      </c>
      <c r="H14" s="6"/>
      <c r="I14" s="6"/>
      <c r="J14" s="6"/>
      <c r="K14" s="6"/>
      <c r="L14" s="6"/>
      <c r="M14" s="5">
        <v>1.9</v>
      </c>
    </row>
    <row r="15" spans="1:13">
      <c r="A15" s="4" t="s">
        <v>82</v>
      </c>
      <c r="B15" s="4" t="s">
        <v>643</v>
      </c>
      <c r="C15" s="5">
        <v>0.2</v>
      </c>
      <c r="D15" s="5">
        <v>0.2</v>
      </c>
      <c r="E15" s="5">
        <v>0.2</v>
      </c>
      <c r="F15" s="5">
        <v>0.2</v>
      </c>
      <c r="G15" s="5">
        <v>0.2</v>
      </c>
      <c r="H15" s="5"/>
      <c r="I15" s="5"/>
      <c r="J15" s="5"/>
      <c r="K15" s="5"/>
      <c r="L15" s="5"/>
      <c r="M15" s="5">
        <v>1</v>
      </c>
    </row>
    <row r="16" spans="1:14">
      <c r="A16" s="2" t="s">
        <v>82</v>
      </c>
      <c r="B16" s="2" t="s">
        <v>644</v>
      </c>
      <c r="C16" s="7">
        <f>$M16/10</f>
        <v>0.01</v>
      </c>
      <c r="D16" s="7">
        <f t="shared" ref="D16:G17" si="3">$M16/10</f>
        <v>0.01</v>
      </c>
      <c r="E16" s="7">
        <f t="shared" si="3"/>
        <v>0.01</v>
      </c>
      <c r="F16" s="7">
        <f t="shared" si="3"/>
        <v>0.01</v>
      </c>
      <c r="G16" s="7">
        <f t="shared" si="3"/>
        <v>0.01</v>
      </c>
      <c r="H16" s="7"/>
      <c r="I16" s="7"/>
      <c r="J16" s="7"/>
      <c r="K16" s="7"/>
      <c r="L16" s="7"/>
      <c r="M16" s="7">
        <v>0.1</v>
      </c>
      <c r="N16" t="s">
        <v>645</v>
      </c>
    </row>
    <row r="17" spans="1:14">
      <c r="A17" s="2" t="s">
        <v>82</v>
      </c>
      <c r="B17" s="2" t="s">
        <v>646</v>
      </c>
      <c r="C17" s="7">
        <f>$M17/10</f>
        <v>0.01</v>
      </c>
      <c r="D17" s="7">
        <f t="shared" si="3"/>
        <v>0.01</v>
      </c>
      <c r="E17" s="7">
        <f t="shared" si="3"/>
        <v>0.01</v>
      </c>
      <c r="F17" s="7">
        <f t="shared" si="3"/>
        <v>0.01</v>
      </c>
      <c r="G17" s="7">
        <f t="shared" si="3"/>
        <v>0.01</v>
      </c>
      <c r="H17" s="7"/>
      <c r="I17" s="7"/>
      <c r="J17" s="7"/>
      <c r="K17" s="7"/>
      <c r="L17" s="7"/>
      <c r="M17" s="7">
        <v>0.1</v>
      </c>
      <c r="N17" t="s">
        <v>647</v>
      </c>
    </row>
    <row r="18" ht="42" spans="1:13">
      <c r="A18" s="4" t="s">
        <v>113</v>
      </c>
      <c r="B18" s="4" t="s">
        <v>648</v>
      </c>
      <c r="C18" s="5">
        <v>0.9</v>
      </c>
      <c r="D18" s="5">
        <v>0.9</v>
      </c>
      <c r="E18" s="5">
        <v>0.9</v>
      </c>
      <c r="F18" s="5">
        <v>1</v>
      </c>
      <c r="G18" s="5">
        <v>1</v>
      </c>
      <c r="H18" s="5">
        <v>0.2</v>
      </c>
      <c r="I18" s="5">
        <v>0.2</v>
      </c>
      <c r="J18" s="5">
        <v>0.3</v>
      </c>
      <c r="K18" s="5">
        <v>0.3</v>
      </c>
      <c r="L18" s="5">
        <v>0.3</v>
      </c>
      <c r="M18" s="5">
        <v>6</v>
      </c>
    </row>
    <row r="19" spans="1:14">
      <c r="A19" s="4" t="s">
        <v>82</v>
      </c>
      <c r="B19" s="4" t="s">
        <v>649</v>
      </c>
      <c r="C19" s="5">
        <v>0.1</v>
      </c>
      <c r="D19" s="5">
        <v>0.1</v>
      </c>
      <c r="E19" s="5">
        <v>0.1</v>
      </c>
      <c r="F19" s="5">
        <v>0.1</v>
      </c>
      <c r="G19" s="5">
        <v>0.1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0.5</v>
      </c>
      <c r="N19" t="s">
        <v>650</v>
      </c>
    </row>
    <row r="20" ht="42" spans="1:13">
      <c r="A20" s="4" t="s">
        <v>113</v>
      </c>
      <c r="B20" s="4" t="s">
        <v>114</v>
      </c>
      <c r="C20" s="5">
        <v>1</v>
      </c>
      <c r="D20" s="5">
        <v>1.5</v>
      </c>
      <c r="E20" s="5">
        <v>1.6</v>
      </c>
      <c r="F20" s="5">
        <v>1.6</v>
      </c>
      <c r="G20" s="5">
        <v>1.6</v>
      </c>
      <c r="H20" s="6">
        <f>($M20-SUM($C20:$G20))/5</f>
        <v>0.0200000000000003</v>
      </c>
      <c r="I20" s="6">
        <f t="shared" ref="I20:L21" si="4">($M20-SUM($C20:$G20))/5</f>
        <v>0.0200000000000003</v>
      </c>
      <c r="J20" s="6">
        <f t="shared" si="4"/>
        <v>0.0200000000000003</v>
      </c>
      <c r="K20" s="6">
        <f t="shared" si="4"/>
        <v>0.0200000000000003</v>
      </c>
      <c r="L20" s="6">
        <f t="shared" si="4"/>
        <v>0.0200000000000003</v>
      </c>
      <c r="M20" s="5">
        <v>7.4</v>
      </c>
    </row>
    <row r="21" ht="42" spans="1:13">
      <c r="A21" s="4" t="s">
        <v>113</v>
      </c>
      <c r="B21" s="4" t="s">
        <v>115</v>
      </c>
      <c r="C21" s="5">
        <v>0.1</v>
      </c>
      <c r="D21" s="5">
        <v>0.1</v>
      </c>
      <c r="E21" s="5">
        <v>0.1</v>
      </c>
      <c r="F21" s="5">
        <v>0.1</v>
      </c>
      <c r="G21" s="5">
        <v>0.1</v>
      </c>
      <c r="H21" s="6">
        <f>($M21-SUM($C21:$G21))/5</f>
        <v>0.04</v>
      </c>
      <c r="I21" s="6">
        <f t="shared" si="4"/>
        <v>0.04</v>
      </c>
      <c r="J21" s="6">
        <f t="shared" si="4"/>
        <v>0.04</v>
      </c>
      <c r="K21" s="6">
        <f t="shared" si="4"/>
        <v>0.04</v>
      </c>
      <c r="L21" s="6">
        <f t="shared" si="4"/>
        <v>0.04</v>
      </c>
      <c r="M21" s="5">
        <v>0.7</v>
      </c>
    </row>
    <row r="22" spans="1:13">
      <c r="A22" s="4" t="s">
        <v>82</v>
      </c>
      <c r="B22" s="8" t="s">
        <v>86</v>
      </c>
      <c r="C22" s="5">
        <v>0.4</v>
      </c>
      <c r="D22" s="5">
        <v>0.4</v>
      </c>
      <c r="E22" s="5">
        <v>0.4</v>
      </c>
      <c r="F22" s="5">
        <v>0.3</v>
      </c>
      <c r="G22" s="5">
        <v>0.3</v>
      </c>
      <c r="H22" s="5"/>
      <c r="I22" s="5"/>
      <c r="J22" s="5"/>
      <c r="K22" s="5"/>
      <c r="L22" s="5"/>
      <c r="M22" s="5">
        <v>1.8</v>
      </c>
    </row>
    <row r="23" spans="1:14">
      <c r="A23" s="2" t="s">
        <v>636</v>
      </c>
      <c r="B23" s="2" t="s">
        <v>651</v>
      </c>
      <c r="C23" s="7">
        <v>0.3</v>
      </c>
      <c r="D23" s="7">
        <v>0.3</v>
      </c>
      <c r="E23" s="7">
        <v>0.3</v>
      </c>
      <c r="F23" s="7">
        <v>0.3</v>
      </c>
      <c r="G23" s="7">
        <v>0.2</v>
      </c>
      <c r="H23" s="9"/>
      <c r="I23" s="9"/>
      <c r="J23" s="9"/>
      <c r="K23" s="9"/>
      <c r="L23" s="9"/>
      <c r="M23" s="7">
        <v>1.4</v>
      </c>
      <c r="N23" t="s">
        <v>652</v>
      </c>
    </row>
    <row r="24" spans="1:14">
      <c r="A24" s="2" t="s">
        <v>653</v>
      </c>
      <c r="B24" s="2" t="s">
        <v>654</v>
      </c>
      <c r="C24" s="7">
        <v>0.2</v>
      </c>
      <c r="D24" s="7">
        <v>0.2</v>
      </c>
      <c r="E24" s="7">
        <v>0.2</v>
      </c>
      <c r="F24" s="7">
        <v>0.1</v>
      </c>
      <c r="G24" s="7">
        <v>0.1</v>
      </c>
      <c r="H24" s="7"/>
      <c r="I24" s="7"/>
      <c r="J24" s="7"/>
      <c r="K24" s="7"/>
      <c r="L24" s="7"/>
      <c r="M24" s="7">
        <v>0.8</v>
      </c>
      <c r="N24" t="s">
        <v>655</v>
      </c>
    </row>
    <row r="25" ht="42" spans="1:13">
      <c r="A25" s="4" t="s">
        <v>113</v>
      </c>
      <c r="B25" s="4" t="s">
        <v>116</v>
      </c>
      <c r="C25" s="5"/>
      <c r="D25" s="5"/>
      <c r="E25" s="5"/>
      <c r="F25" s="5"/>
      <c r="G25" s="5"/>
      <c r="H25" s="5">
        <v>1.1</v>
      </c>
      <c r="I25" s="5">
        <v>1.1</v>
      </c>
      <c r="J25" s="5">
        <v>1.2</v>
      </c>
      <c r="K25" s="5">
        <v>1.2</v>
      </c>
      <c r="L25" s="5">
        <v>1.2</v>
      </c>
      <c r="M25" s="5">
        <v>5.8</v>
      </c>
    </row>
    <row r="26" spans="1:13">
      <c r="A26" s="4" t="s">
        <v>91</v>
      </c>
      <c r="B26" s="4" t="s">
        <v>656</v>
      </c>
      <c r="C26" s="5">
        <v>0.2</v>
      </c>
      <c r="D26" s="5">
        <v>0.2</v>
      </c>
      <c r="E26" s="5">
        <v>0.2</v>
      </c>
      <c r="F26" s="5">
        <v>0.3</v>
      </c>
      <c r="G26" s="5">
        <v>0.3</v>
      </c>
      <c r="H26" s="5"/>
      <c r="I26" s="5"/>
      <c r="J26" s="5"/>
      <c r="K26" s="5"/>
      <c r="L26" s="5"/>
      <c r="M26" s="5">
        <v>1.2</v>
      </c>
    </row>
    <row r="27" ht="42" spans="1:14">
      <c r="A27" s="2" t="s">
        <v>113</v>
      </c>
      <c r="B27" s="2" t="s">
        <v>657</v>
      </c>
      <c r="C27" s="7"/>
      <c r="D27" s="7"/>
      <c r="E27" s="7"/>
      <c r="F27" s="7"/>
      <c r="G27" s="7"/>
      <c r="H27" s="7">
        <v>0.1</v>
      </c>
      <c r="I27" s="7">
        <v>0.1</v>
      </c>
      <c r="J27" s="7">
        <v>0.1</v>
      </c>
      <c r="K27" s="7">
        <v>0.1</v>
      </c>
      <c r="L27" s="7">
        <v>0.1</v>
      </c>
      <c r="M27" s="7">
        <v>0.5</v>
      </c>
      <c r="N27" t="s">
        <v>658</v>
      </c>
    </row>
    <row r="29" spans="1:1">
      <c r="A29" s="10" t="s">
        <v>659</v>
      </c>
    </row>
    <row r="30" spans="1:1">
      <c r="A30" t="s">
        <v>660</v>
      </c>
    </row>
    <row r="31" spans="1:1">
      <c r="A31" t="s">
        <v>661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workbookViewId="0">
      <selection activeCell="A8" sqref="$A8:$XFD8"/>
    </sheetView>
  </sheetViews>
  <sheetFormatPr defaultColWidth="9.12727272727273" defaultRowHeight="14"/>
  <cols>
    <col min="1" max="1" width="54" customWidth="1"/>
    <col min="2" max="2" width="45.8727272727273" customWidth="1"/>
    <col min="3" max="3" width="89.1272727272727" customWidth="1"/>
    <col min="4" max="4" width="17.3727272727273" customWidth="1"/>
    <col min="5" max="5" width="21.6272727272727" customWidth="1"/>
    <col min="7" max="7" width="10.1272727272727" customWidth="1"/>
    <col min="8" max="9" width="10" customWidth="1"/>
    <col min="10" max="10" width="10.1272727272727" customWidth="1"/>
    <col min="11" max="11" width="10" customWidth="1"/>
  </cols>
  <sheetData>
    <row r="1" s="1" customFormat="1" spans="1:23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>
      <c r="A2" t="s">
        <v>76</v>
      </c>
      <c r="B2" t="s">
        <v>77</v>
      </c>
      <c r="C2" t="s">
        <v>78</v>
      </c>
      <c r="D2" t="s">
        <v>79</v>
      </c>
      <c r="E2" t="s">
        <v>80</v>
      </c>
      <c r="F2" s="50">
        <v>0.011</v>
      </c>
      <c r="G2" s="50">
        <v>0.012</v>
      </c>
      <c r="H2" s="50">
        <v>0.012</v>
      </c>
      <c r="I2" s="50">
        <v>0.012</v>
      </c>
      <c r="J2" s="50">
        <v>0</v>
      </c>
      <c r="K2" s="50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t="s">
        <v>81</v>
      </c>
    </row>
    <row r="3" spans="1:24">
      <c r="A3" t="s">
        <v>82</v>
      </c>
      <c r="B3" t="s">
        <v>83</v>
      </c>
      <c r="C3" t="s">
        <v>20</v>
      </c>
      <c r="D3" t="s">
        <v>79</v>
      </c>
      <c r="E3" t="s">
        <v>84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t="s">
        <v>85</v>
      </c>
    </row>
    <row r="4" spans="1:24">
      <c r="A4" s="51" t="s">
        <v>82</v>
      </c>
      <c r="B4" t="s">
        <v>86</v>
      </c>
      <c r="C4" t="s">
        <v>7</v>
      </c>
      <c r="D4" t="s">
        <v>79</v>
      </c>
      <c r="E4" t="s">
        <v>87</v>
      </c>
      <c r="F4" s="50" t="s">
        <v>88</v>
      </c>
      <c r="G4" s="50">
        <v>0.4</v>
      </c>
      <c r="H4" s="50">
        <v>0.4</v>
      </c>
      <c r="I4" s="50">
        <v>0.4</v>
      </c>
      <c r="J4" s="50">
        <v>0.3</v>
      </c>
      <c r="K4" s="50">
        <v>0.3</v>
      </c>
      <c r="L4" s="32" t="s">
        <v>88</v>
      </c>
      <c r="M4" s="32" t="s">
        <v>88</v>
      </c>
      <c r="N4" s="32" t="s">
        <v>88</v>
      </c>
      <c r="O4" s="32" t="s">
        <v>88</v>
      </c>
      <c r="P4" s="32" t="s">
        <v>88</v>
      </c>
      <c r="Q4" s="32" t="s">
        <v>88</v>
      </c>
      <c r="R4" s="32" t="s">
        <v>88</v>
      </c>
      <c r="S4" s="32" t="s">
        <v>88</v>
      </c>
      <c r="T4" s="32" t="s">
        <v>88</v>
      </c>
      <c r="U4" s="32" t="s">
        <v>88</v>
      </c>
      <c r="V4" s="32" t="s">
        <v>88</v>
      </c>
      <c r="W4" s="32" t="s">
        <v>88</v>
      </c>
      <c r="X4" t="s">
        <v>89</v>
      </c>
    </row>
    <row r="5" spans="1:24">
      <c r="A5" t="s">
        <v>90</v>
      </c>
      <c r="B5" t="s">
        <v>77</v>
      </c>
      <c r="C5" s="52" t="s">
        <v>78</v>
      </c>
      <c r="D5" t="s">
        <v>79</v>
      </c>
      <c r="E5" t="s">
        <v>80</v>
      </c>
      <c r="F5" s="50">
        <v>0.011</v>
      </c>
      <c r="G5" s="50">
        <v>0.012</v>
      </c>
      <c r="H5" s="50">
        <v>0.012</v>
      </c>
      <c r="I5" s="50">
        <v>0.012</v>
      </c>
      <c r="J5" s="50">
        <v>0</v>
      </c>
      <c r="K5" s="50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t="s">
        <v>81</v>
      </c>
    </row>
    <row r="6" spans="1:24">
      <c r="A6" t="s">
        <v>91</v>
      </c>
      <c r="B6" t="s">
        <v>92</v>
      </c>
      <c r="C6" t="s">
        <v>7</v>
      </c>
      <c r="D6" t="s">
        <v>79</v>
      </c>
      <c r="E6" t="s">
        <v>87</v>
      </c>
      <c r="F6" s="50" t="s">
        <v>88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32" t="s">
        <v>88</v>
      </c>
      <c r="M6" s="32" t="s">
        <v>88</v>
      </c>
      <c r="N6" s="32" t="s">
        <v>88</v>
      </c>
      <c r="O6" s="32" t="s">
        <v>88</v>
      </c>
      <c r="P6" s="32" t="s">
        <v>88</v>
      </c>
      <c r="Q6" s="32" t="s">
        <v>88</v>
      </c>
      <c r="R6" s="32" t="s">
        <v>88</v>
      </c>
      <c r="S6" s="32" t="s">
        <v>88</v>
      </c>
      <c r="T6" s="32" t="s">
        <v>88</v>
      </c>
      <c r="U6" s="32" t="s">
        <v>88</v>
      </c>
      <c r="V6" s="32" t="s">
        <v>88</v>
      </c>
      <c r="W6" s="32" t="s">
        <v>88</v>
      </c>
      <c r="X6" t="s">
        <v>89</v>
      </c>
    </row>
    <row r="7" spans="1:24">
      <c r="A7" t="s">
        <v>93</v>
      </c>
      <c r="B7" t="s">
        <v>94</v>
      </c>
      <c r="C7" s="52" t="s">
        <v>37</v>
      </c>
      <c r="D7" t="s">
        <v>79</v>
      </c>
      <c r="E7" t="s">
        <v>95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32">
        <v>0.3</v>
      </c>
      <c r="M7" s="32">
        <v>0.26</v>
      </c>
      <c r="N7" s="32">
        <v>0.26</v>
      </c>
      <c r="O7" s="32">
        <v>0.26</v>
      </c>
      <c r="P7" s="32">
        <v>0.22</v>
      </c>
      <c r="Q7" s="32">
        <v>0.1</v>
      </c>
      <c r="R7" s="32">
        <v>0.1</v>
      </c>
      <c r="S7" s="32">
        <v>0.1</v>
      </c>
      <c r="T7" s="32">
        <v>0.1</v>
      </c>
      <c r="U7" s="32">
        <v>0.1</v>
      </c>
      <c r="V7" s="32">
        <v>0.1</v>
      </c>
      <c r="W7" s="32">
        <v>0.1</v>
      </c>
      <c r="X7" t="s">
        <v>96</v>
      </c>
    </row>
    <row r="8" spans="1:24">
      <c r="A8" t="s">
        <v>97</v>
      </c>
      <c r="B8" t="s">
        <v>94</v>
      </c>
      <c r="C8" s="52" t="s">
        <v>37</v>
      </c>
      <c r="D8" t="s">
        <v>79</v>
      </c>
      <c r="E8" t="s">
        <v>95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32">
        <v>0</v>
      </c>
      <c r="M8" s="32">
        <v>0</v>
      </c>
      <c r="N8" s="32">
        <v>0.3</v>
      </c>
      <c r="O8" s="32">
        <v>0.3</v>
      </c>
      <c r="P8" s="32">
        <v>0.3</v>
      </c>
      <c r="Q8" s="32">
        <v>0.3</v>
      </c>
      <c r="R8" s="32">
        <v>0.3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t="s">
        <v>98</v>
      </c>
    </row>
    <row r="9" spans="1:24">
      <c r="A9" t="s">
        <v>99</v>
      </c>
      <c r="B9" t="s">
        <v>77</v>
      </c>
      <c r="C9" t="s">
        <v>100</v>
      </c>
      <c r="D9" t="s">
        <v>79</v>
      </c>
      <c r="E9" t="s">
        <v>101</v>
      </c>
      <c r="F9" s="50">
        <v>0.023</v>
      </c>
      <c r="G9" s="50">
        <v>0.023</v>
      </c>
      <c r="H9" s="50">
        <v>0.023</v>
      </c>
      <c r="I9" s="50">
        <v>0.023</v>
      </c>
      <c r="J9" s="50">
        <f>I9*0.8</f>
        <v>0.0184</v>
      </c>
      <c r="K9" s="50">
        <f>I9*0.6</f>
        <v>0.0138</v>
      </c>
      <c r="L9" s="32">
        <f>0.025*0.4</f>
        <v>0.01</v>
      </c>
      <c r="M9" s="32">
        <f>0.025*0.6</f>
        <v>0.015</v>
      </c>
      <c r="N9" s="32">
        <f>0.025*0.6</f>
        <v>0.015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t="s">
        <v>102</v>
      </c>
    </row>
    <row r="10" spans="1:24">
      <c r="A10" t="s">
        <v>97</v>
      </c>
      <c r="B10" t="s">
        <v>77</v>
      </c>
      <c r="C10" t="s">
        <v>100</v>
      </c>
      <c r="D10" t="s">
        <v>79</v>
      </c>
      <c r="E10" t="s">
        <v>101</v>
      </c>
      <c r="F10" s="50">
        <f>F9</f>
        <v>0.023</v>
      </c>
      <c r="G10" s="50">
        <f t="shared" ref="G10:M10" si="0">G9</f>
        <v>0.023</v>
      </c>
      <c r="H10" s="50">
        <f t="shared" si="0"/>
        <v>0.023</v>
      </c>
      <c r="I10" s="50">
        <f t="shared" si="0"/>
        <v>0.023</v>
      </c>
      <c r="J10" s="50">
        <f t="shared" si="0"/>
        <v>0.0184</v>
      </c>
      <c r="K10" s="50">
        <f t="shared" si="0"/>
        <v>0.0138</v>
      </c>
      <c r="L10" s="32">
        <f t="shared" si="0"/>
        <v>0.01</v>
      </c>
      <c r="M10" s="32">
        <f t="shared" si="0"/>
        <v>0.015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t="s">
        <v>103</v>
      </c>
    </row>
    <row r="11" s="48" customFormat="1" spans="1:24">
      <c r="A11" s="48" t="s">
        <v>104</v>
      </c>
      <c r="B11" s="48" t="s">
        <v>77</v>
      </c>
      <c r="C11" s="48" t="s">
        <v>78</v>
      </c>
      <c r="D11" s="48" t="s">
        <v>79</v>
      </c>
      <c r="E11" s="48" t="s">
        <v>101</v>
      </c>
      <c r="F11" s="53">
        <f>0.023</f>
        <v>0.023</v>
      </c>
      <c r="G11" s="53">
        <f>0.023</f>
        <v>0.023</v>
      </c>
      <c r="H11" s="53">
        <f>0.023</f>
        <v>0.023</v>
      </c>
      <c r="I11" s="53">
        <f>0.023</f>
        <v>0.023</v>
      </c>
      <c r="J11" s="53">
        <v>0</v>
      </c>
      <c r="K11" s="53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48" t="s">
        <v>81</v>
      </c>
    </row>
    <row r="12" spans="1:24">
      <c r="A12" t="s">
        <v>104</v>
      </c>
      <c r="B12" t="s">
        <v>94</v>
      </c>
      <c r="C12" s="52" t="s">
        <v>12</v>
      </c>
      <c r="D12" t="s">
        <v>79</v>
      </c>
      <c r="E12" t="s">
        <v>95</v>
      </c>
      <c r="F12" s="50">
        <v>0.1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32">
        <v>0.1</v>
      </c>
      <c r="M12" s="32">
        <v>0.1</v>
      </c>
      <c r="N12" s="32">
        <v>0.1</v>
      </c>
      <c r="O12" s="32">
        <v>0.1</v>
      </c>
      <c r="P12" s="32">
        <v>0.1</v>
      </c>
      <c r="Q12" s="32">
        <v>0.1</v>
      </c>
      <c r="R12" s="32">
        <v>0.1</v>
      </c>
      <c r="S12" s="32">
        <v>0.1</v>
      </c>
      <c r="T12" s="32">
        <v>0.1</v>
      </c>
      <c r="U12" s="32">
        <v>0.1</v>
      </c>
      <c r="V12" s="32">
        <v>0.1</v>
      </c>
      <c r="W12" s="32">
        <v>0.1</v>
      </c>
      <c r="X12" t="s">
        <v>105</v>
      </c>
    </row>
    <row r="13" spans="1:24">
      <c r="A13" t="s">
        <v>82</v>
      </c>
      <c r="B13" t="s">
        <v>106</v>
      </c>
      <c r="C13" s="52" t="s">
        <v>24</v>
      </c>
      <c r="D13" t="s">
        <v>107</v>
      </c>
      <c r="E13" t="s">
        <v>108</v>
      </c>
      <c r="F13" s="50" t="s">
        <v>88</v>
      </c>
      <c r="G13" s="50" t="s">
        <v>88</v>
      </c>
      <c r="H13" s="54">
        <v>53000000</v>
      </c>
      <c r="I13" s="50" t="s">
        <v>88</v>
      </c>
      <c r="J13" s="50" t="s">
        <v>88</v>
      </c>
      <c r="K13" s="50" t="s">
        <v>88</v>
      </c>
      <c r="L13" s="32" t="s">
        <v>88</v>
      </c>
      <c r="M13" s="32" t="s">
        <v>88</v>
      </c>
      <c r="N13" s="32" t="s">
        <v>88</v>
      </c>
      <c r="O13" s="32" t="s">
        <v>88</v>
      </c>
      <c r="P13" s="32" t="s">
        <v>88</v>
      </c>
      <c r="Q13" s="32" t="s">
        <v>88</v>
      </c>
      <c r="R13" s="32" t="s">
        <v>88</v>
      </c>
      <c r="S13" s="32" t="s">
        <v>88</v>
      </c>
      <c r="T13" s="32" t="s">
        <v>88</v>
      </c>
      <c r="U13" s="32" t="s">
        <v>88</v>
      </c>
      <c r="V13" s="32" t="s">
        <v>88</v>
      </c>
      <c r="W13" s="32" t="s">
        <v>88</v>
      </c>
      <c r="X13" t="s">
        <v>109</v>
      </c>
    </row>
    <row r="14" spans="1:23">
      <c r="A14" t="s">
        <v>82</v>
      </c>
      <c r="B14" t="s">
        <v>110</v>
      </c>
      <c r="C14" t="s">
        <v>111</v>
      </c>
      <c r="D14" t="s">
        <v>107</v>
      </c>
      <c r="E14" t="s">
        <v>87</v>
      </c>
      <c r="F14" s="50" t="s">
        <v>88</v>
      </c>
      <c r="G14" s="50">
        <v>0.1</v>
      </c>
      <c r="H14" s="50">
        <v>0.1</v>
      </c>
      <c r="I14" s="50">
        <v>0.1</v>
      </c>
      <c r="J14" s="50">
        <v>0.1</v>
      </c>
      <c r="K14" s="50">
        <v>0.1</v>
      </c>
      <c r="L14" s="32" t="s">
        <v>88</v>
      </c>
      <c r="M14" s="32" t="s">
        <v>88</v>
      </c>
      <c r="N14" s="32" t="s">
        <v>88</v>
      </c>
      <c r="O14" s="32" t="s">
        <v>88</v>
      </c>
      <c r="P14" s="32" t="s">
        <v>88</v>
      </c>
      <c r="Q14" s="32" t="s">
        <v>88</v>
      </c>
      <c r="R14" s="32" t="s">
        <v>88</v>
      </c>
      <c r="S14" s="32" t="s">
        <v>88</v>
      </c>
      <c r="T14" s="32" t="s">
        <v>88</v>
      </c>
      <c r="U14" s="32" t="s">
        <v>88</v>
      </c>
      <c r="V14" s="32" t="s">
        <v>88</v>
      </c>
      <c r="W14" s="32" t="s">
        <v>88</v>
      </c>
    </row>
    <row r="15" spans="1:24">
      <c r="A15" t="s">
        <v>112</v>
      </c>
      <c r="B15" t="s">
        <v>110</v>
      </c>
      <c r="C15" t="s">
        <v>111</v>
      </c>
      <c r="D15" t="s">
        <v>107</v>
      </c>
      <c r="E15" t="s">
        <v>87</v>
      </c>
      <c r="F15" s="50" t="s">
        <v>88</v>
      </c>
      <c r="G15" s="50">
        <v>1.1</v>
      </c>
      <c r="H15" s="50">
        <v>1.1</v>
      </c>
      <c r="I15" s="50">
        <v>1.2</v>
      </c>
      <c r="J15" s="50">
        <v>1.3</v>
      </c>
      <c r="K15" s="50">
        <v>1.3</v>
      </c>
      <c r="L15" s="32" t="s">
        <v>88</v>
      </c>
      <c r="M15" s="32" t="s">
        <v>88</v>
      </c>
      <c r="N15" s="32" t="s">
        <v>88</v>
      </c>
      <c r="O15" s="32" t="s">
        <v>88</v>
      </c>
      <c r="P15" s="32" t="s">
        <v>88</v>
      </c>
      <c r="Q15" s="32" t="s">
        <v>88</v>
      </c>
      <c r="R15" s="32" t="s">
        <v>88</v>
      </c>
      <c r="S15" s="32" t="s">
        <v>88</v>
      </c>
      <c r="T15" s="32" t="s">
        <v>88</v>
      </c>
      <c r="U15" s="32" t="s">
        <v>88</v>
      </c>
      <c r="V15" s="32" t="s">
        <v>88</v>
      </c>
      <c r="W15" s="32" t="s">
        <v>88</v>
      </c>
      <c r="X15" t="s">
        <v>89</v>
      </c>
    </row>
    <row r="16" spans="1:24">
      <c r="A16" t="s">
        <v>113</v>
      </c>
      <c r="B16" t="s">
        <v>114</v>
      </c>
      <c r="C16" t="s">
        <v>24</v>
      </c>
      <c r="D16" t="s">
        <v>107</v>
      </c>
      <c r="E16" t="s">
        <v>87</v>
      </c>
      <c r="F16" s="50" t="s">
        <v>88</v>
      </c>
      <c r="G16" s="55">
        <v>1.02</v>
      </c>
      <c r="H16" s="55">
        <v>1.52</v>
      </c>
      <c r="I16" s="55">
        <v>1.62</v>
      </c>
      <c r="J16" s="55">
        <v>1.62</v>
      </c>
      <c r="K16" s="55">
        <v>1.62</v>
      </c>
      <c r="L16" s="32" t="s">
        <v>88</v>
      </c>
      <c r="M16" s="32" t="s">
        <v>88</v>
      </c>
      <c r="N16" s="32" t="s">
        <v>88</v>
      </c>
      <c r="O16" s="32" t="s">
        <v>88</v>
      </c>
      <c r="P16" s="32" t="s">
        <v>88</v>
      </c>
      <c r="Q16" s="32" t="s">
        <v>88</v>
      </c>
      <c r="R16" s="32" t="s">
        <v>88</v>
      </c>
      <c r="S16" s="32" t="s">
        <v>88</v>
      </c>
      <c r="T16" s="32" t="s">
        <v>88</v>
      </c>
      <c r="U16" s="32" t="s">
        <v>88</v>
      </c>
      <c r="V16" s="32" t="s">
        <v>88</v>
      </c>
      <c r="W16" s="32" t="s">
        <v>88</v>
      </c>
      <c r="X16" t="s">
        <v>89</v>
      </c>
    </row>
    <row r="17" spans="1:24">
      <c r="A17" t="s">
        <v>113</v>
      </c>
      <c r="B17" t="s">
        <v>115</v>
      </c>
      <c r="C17" t="s">
        <v>24</v>
      </c>
      <c r="D17" t="s">
        <v>107</v>
      </c>
      <c r="E17" t="s">
        <v>87</v>
      </c>
      <c r="F17" s="50" t="s">
        <v>88</v>
      </c>
      <c r="G17" s="55">
        <v>0.14</v>
      </c>
      <c r="H17" s="55">
        <v>0.14</v>
      </c>
      <c r="I17" s="55">
        <v>0.14</v>
      </c>
      <c r="J17" s="55">
        <v>0.14</v>
      </c>
      <c r="K17" s="55">
        <v>0.14</v>
      </c>
      <c r="L17" s="32" t="s">
        <v>88</v>
      </c>
      <c r="M17" s="32" t="s">
        <v>88</v>
      </c>
      <c r="N17" s="32" t="s">
        <v>88</v>
      </c>
      <c r="O17" s="32" t="s">
        <v>88</v>
      </c>
      <c r="P17" s="32" t="s">
        <v>88</v>
      </c>
      <c r="Q17" s="32" t="s">
        <v>88</v>
      </c>
      <c r="R17" s="32" t="s">
        <v>88</v>
      </c>
      <c r="S17" s="32" t="s">
        <v>88</v>
      </c>
      <c r="T17" s="32" t="s">
        <v>88</v>
      </c>
      <c r="U17" s="32" t="s">
        <v>88</v>
      </c>
      <c r="V17" s="32" t="s">
        <v>88</v>
      </c>
      <c r="W17" s="32" t="s">
        <v>88</v>
      </c>
      <c r="X17" t="s">
        <v>89</v>
      </c>
    </row>
    <row r="18" spans="1:24">
      <c r="A18" t="s">
        <v>113</v>
      </c>
      <c r="B18" t="s">
        <v>116</v>
      </c>
      <c r="C18" t="s">
        <v>117</v>
      </c>
      <c r="D18" t="s">
        <v>107</v>
      </c>
      <c r="E18" t="s">
        <v>87</v>
      </c>
      <c r="F18" s="50" t="s">
        <v>88</v>
      </c>
      <c r="G18" s="50">
        <v>1.1</v>
      </c>
      <c r="H18" s="50">
        <v>1.1</v>
      </c>
      <c r="I18" s="50">
        <v>1.2</v>
      </c>
      <c r="J18" s="50">
        <v>1.2</v>
      </c>
      <c r="K18" s="50">
        <v>1.2</v>
      </c>
      <c r="L18" s="32" t="s">
        <v>88</v>
      </c>
      <c r="M18" s="32" t="s">
        <v>88</v>
      </c>
      <c r="N18" s="32" t="s">
        <v>88</v>
      </c>
      <c r="O18" s="32" t="s">
        <v>88</v>
      </c>
      <c r="P18" s="32" t="s">
        <v>88</v>
      </c>
      <c r="Q18" s="32" t="s">
        <v>88</v>
      </c>
      <c r="R18" s="32" t="s">
        <v>88</v>
      </c>
      <c r="S18" s="32" t="s">
        <v>88</v>
      </c>
      <c r="T18" s="32" t="s">
        <v>88</v>
      </c>
      <c r="U18" s="32" t="s">
        <v>88</v>
      </c>
      <c r="V18" s="32" t="s">
        <v>88</v>
      </c>
      <c r="W18" s="32" t="s">
        <v>88</v>
      </c>
      <c r="X18" t="s">
        <v>89</v>
      </c>
    </row>
    <row r="19" spans="1:24">
      <c r="A19" t="s">
        <v>112</v>
      </c>
      <c r="B19" t="s">
        <v>118</v>
      </c>
      <c r="C19" t="s">
        <v>24</v>
      </c>
      <c r="D19" t="s">
        <v>107</v>
      </c>
      <c r="E19" t="s">
        <v>108</v>
      </c>
      <c r="F19" s="50" t="s">
        <v>88</v>
      </c>
      <c r="G19" s="50" t="s">
        <v>88</v>
      </c>
      <c r="H19" s="50">
        <v>10000000</v>
      </c>
      <c r="I19" s="50" t="s">
        <v>88</v>
      </c>
      <c r="J19" s="50" t="s">
        <v>88</v>
      </c>
      <c r="K19" s="50" t="s">
        <v>88</v>
      </c>
      <c r="L19" s="32" t="s">
        <v>88</v>
      </c>
      <c r="M19" s="32" t="s">
        <v>88</v>
      </c>
      <c r="N19" s="32" t="s">
        <v>88</v>
      </c>
      <c r="O19" s="32" t="s">
        <v>88</v>
      </c>
      <c r="P19" s="32" t="s">
        <v>88</v>
      </c>
      <c r="Q19" s="32" t="s">
        <v>88</v>
      </c>
      <c r="R19" s="32" t="s">
        <v>88</v>
      </c>
      <c r="S19" s="32" t="s">
        <v>88</v>
      </c>
      <c r="T19" s="32" t="s">
        <v>88</v>
      </c>
      <c r="U19" s="32" t="s">
        <v>88</v>
      </c>
      <c r="V19" s="32" t="s">
        <v>88</v>
      </c>
      <c r="W19" s="32" t="s">
        <v>88</v>
      </c>
      <c r="X19" t="s">
        <v>109</v>
      </c>
    </row>
  </sheetData>
  <sortState ref="A2:Y14">
    <sortCondition ref="D2:D14"/>
    <sortCondition ref="A2:A14"/>
  </sortState>
  <hyperlinks>
    <hyperlink ref="C4" r:id="rId1" display="https://www.jct.gov/publications.html?func=download&amp;id=4663&amp;chk=4663&amp;no_html=1"/>
    <hyperlink ref="C6" r:id="rId1" display="https://www.jct.gov/publications.html?func=download&amp;id=4663&amp;chk=4663&amp;no_html=1"/>
    <hyperlink ref="C5" r:id="rId2" display="http://programs.dsireusa.org/system/program/detail/734"/>
    <hyperlink ref="C13" r:id="rId3" display="http://www.treasury.gov/open/Documents/USA%20FFSR%20progress%20report%20to%20G20%202014%20Final.pdf"/>
    <hyperlink ref="C12" r:id="rId4" display="http://programs.dsireusa.org/system/program/detail/658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41"/>
  <sheetViews>
    <sheetView workbookViewId="0">
      <selection activeCell="A1" sqref="A1"/>
    </sheetView>
  </sheetViews>
  <sheetFormatPr defaultColWidth="9.12727272727273" defaultRowHeight="14"/>
  <cols>
    <col min="1" max="2" width="23.7545454545455" customWidth="1"/>
  </cols>
  <sheetData>
    <row r="1" ht="15" customHeight="1" spans="2:33">
      <c r="B1" s="26" t="s">
        <v>119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ht="15" customHeight="1"/>
    <row r="3" ht="15" customHeight="1" spans="3:8">
      <c r="C3" s="28" t="s">
        <v>120</v>
      </c>
      <c r="D3" s="28" t="s">
        <v>28</v>
      </c>
      <c r="E3" s="29"/>
      <c r="F3" s="29"/>
      <c r="G3" s="29"/>
      <c r="H3" s="29"/>
    </row>
    <row r="4" ht="15" customHeight="1" spans="3:8">
      <c r="C4" s="28" t="s">
        <v>121</v>
      </c>
      <c r="D4" s="28" t="s">
        <v>122</v>
      </c>
      <c r="E4" s="29"/>
      <c r="F4" s="29"/>
      <c r="G4" s="28" t="s">
        <v>123</v>
      </c>
      <c r="H4" s="29"/>
    </row>
    <row r="5" ht="15" customHeight="1" spans="3:8">
      <c r="C5" s="28" t="s">
        <v>124</v>
      </c>
      <c r="D5" s="28" t="s">
        <v>125</v>
      </c>
      <c r="E5" s="29"/>
      <c r="F5" s="29"/>
      <c r="G5" s="29"/>
      <c r="H5" s="29"/>
    </row>
    <row r="6" ht="15" customHeight="1" spans="3:8">
      <c r="C6" s="28" t="s">
        <v>126</v>
      </c>
      <c r="D6" s="29"/>
      <c r="E6" s="28" t="s">
        <v>127</v>
      </c>
      <c r="F6" s="29"/>
      <c r="G6" s="29"/>
      <c r="H6" s="29"/>
    </row>
    <row r="7" ht="15" customHeight="1" spans="3:8">
      <c r="C7" s="29"/>
      <c r="D7" s="29"/>
      <c r="E7" s="29"/>
      <c r="F7" s="29"/>
      <c r="G7" s="29"/>
      <c r="H7" s="29"/>
    </row>
    <row r="10" ht="15" customHeight="1" spans="1:34">
      <c r="A10" s="30" t="s">
        <v>128</v>
      </c>
      <c r="B10" s="31" t="s">
        <v>129</v>
      </c>
      <c r="AH10" s="37" t="s">
        <v>130</v>
      </c>
    </row>
    <row r="11" ht="15" customHeight="1" spans="2:34">
      <c r="B11" s="26" t="s">
        <v>131</v>
      </c>
      <c r="AH11" s="37" t="s">
        <v>132</v>
      </c>
    </row>
    <row r="12" ht="15" customHeight="1" spans="2:34">
      <c r="B12" s="26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7" t="s">
        <v>133</v>
      </c>
    </row>
    <row r="13" ht="15" customHeight="1" spans="2:34">
      <c r="B13" s="27" t="s">
        <v>134</v>
      </c>
      <c r="C13" s="27">
        <v>2020</v>
      </c>
      <c r="D13" s="27">
        <v>2021</v>
      </c>
      <c r="E13" s="27">
        <v>2022</v>
      </c>
      <c r="F13" s="27">
        <v>2023</v>
      </c>
      <c r="G13" s="27">
        <v>2024</v>
      </c>
      <c r="H13" s="27">
        <v>2025</v>
      </c>
      <c r="I13" s="27">
        <v>2026</v>
      </c>
      <c r="J13" s="27">
        <v>2027</v>
      </c>
      <c r="K13" s="27">
        <v>2028</v>
      </c>
      <c r="L13" s="27">
        <v>2029</v>
      </c>
      <c r="M13" s="27">
        <v>2030</v>
      </c>
      <c r="N13" s="27">
        <v>2031</v>
      </c>
      <c r="O13" s="27">
        <v>2032</v>
      </c>
      <c r="P13" s="27">
        <v>2033</v>
      </c>
      <c r="Q13" s="27">
        <v>2034</v>
      </c>
      <c r="R13" s="27">
        <v>2035</v>
      </c>
      <c r="S13" s="27">
        <v>2036</v>
      </c>
      <c r="T13" s="27">
        <v>2037</v>
      </c>
      <c r="U13" s="27">
        <v>2038</v>
      </c>
      <c r="V13" s="27">
        <v>2039</v>
      </c>
      <c r="W13" s="27">
        <v>2040</v>
      </c>
      <c r="X13" s="27">
        <v>2041</v>
      </c>
      <c r="Y13" s="27">
        <v>2042</v>
      </c>
      <c r="Z13" s="27">
        <v>2043</v>
      </c>
      <c r="AA13" s="27">
        <v>2044</v>
      </c>
      <c r="AB13" s="27">
        <v>2045</v>
      </c>
      <c r="AC13" s="27">
        <v>2046</v>
      </c>
      <c r="AD13" s="27">
        <v>2047</v>
      </c>
      <c r="AE13" s="27">
        <v>2048</v>
      </c>
      <c r="AF13" s="27">
        <v>2049</v>
      </c>
      <c r="AG13" s="27">
        <v>2050</v>
      </c>
      <c r="AH13" s="38" t="s">
        <v>135</v>
      </c>
    </row>
    <row r="14" ht="15" customHeight="1"/>
    <row r="15" ht="15" customHeight="1" spans="2:2">
      <c r="B15" s="33" t="s">
        <v>136</v>
      </c>
    </row>
    <row r="16" ht="15" customHeight="1" spans="1:34">
      <c r="A16" s="30" t="s">
        <v>137</v>
      </c>
      <c r="B16" s="34" t="s">
        <v>138</v>
      </c>
      <c r="C16" s="35">
        <v>23.867666</v>
      </c>
      <c r="D16" s="35">
        <v>23.716005</v>
      </c>
      <c r="E16" s="35">
        <v>24.53903</v>
      </c>
      <c r="F16" s="35">
        <v>27.925459</v>
      </c>
      <c r="G16" s="35">
        <v>30.574987</v>
      </c>
      <c r="H16" s="35">
        <v>32.906693</v>
      </c>
      <c r="I16" s="35">
        <v>34.453663</v>
      </c>
      <c r="J16" s="35">
        <v>35.289585</v>
      </c>
      <c r="K16" s="35">
        <v>35.990913</v>
      </c>
      <c r="L16" s="35">
        <v>36.409004</v>
      </c>
      <c r="M16" s="35">
        <v>36.662437</v>
      </c>
      <c r="N16" s="35">
        <v>36.98563</v>
      </c>
      <c r="O16" s="35">
        <v>37.381977</v>
      </c>
      <c r="P16" s="35">
        <v>37.446896</v>
      </c>
      <c r="Q16" s="35">
        <v>37.742153</v>
      </c>
      <c r="R16" s="35">
        <v>38.091808</v>
      </c>
      <c r="S16" s="35">
        <v>38.293205</v>
      </c>
      <c r="T16" s="35">
        <v>38.40102</v>
      </c>
      <c r="U16" s="35">
        <v>38.231583</v>
      </c>
      <c r="V16" s="35">
        <v>38.447079</v>
      </c>
      <c r="W16" s="35">
        <v>38.671165</v>
      </c>
      <c r="X16" s="35">
        <v>38.790134</v>
      </c>
      <c r="Y16" s="35">
        <v>38.843956</v>
      </c>
      <c r="Z16" s="35">
        <v>38.968849</v>
      </c>
      <c r="AA16" s="35">
        <v>38.842037</v>
      </c>
      <c r="AB16" s="35">
        <v>38.964989</v>
      </c>
      <c r="AC16" s="35">
        <v>38.70903</v>
      </c>
      <c r="AD16" s="35">
        <v>38.560642</v>
      </c>
      <c r="AE16" s="35">
        <v>38.31498</v>
      </c>
      <c r="AF16" s="35">
        <v>37.913807</v>
      </c>
      <c r="AG16" s="35">
        <v>37.41724</v>
      </c>
      <c r="AH16" s="39">
        <v>0.0151</v>
      </c>
    </row>
    <row r="17" ht="15" customHeight="1" spans="1:34">
      <c r="A17" s="30" t="s">
        <v>139</v>
      </c>
      <c r="B17" s="34" t="s">
        <v>140</v>
      </c>
      <c r="C17" s="35">
        <v>6.583098</v>
      </c>
      <c r="D17" s="35">
        <v>6.819244</v>
      </c>
      <c r="E17" s="35">
        <v>7.417102</v>
      </c>
      <c r="F17" s="35">
        <v>8.316974</v>
      </c>
      <c r="G17" s="35">
        <v>8.766891</v>
      </c>
      <c r="H17" s="35">
        <v>8.885295</v>
      </c>
      <c r="I17" s="35">
        <v>9.052865</v>
      </c>
      <c r="J17" s="35">
        <v>9.185382</v>
      </c>
      <c r="K17" s="35">
        <v>9.301886</v>
      </c>
      <c r="L17" s="35">
        <v>9.362432</v>
      </c>
      <c r="M17" s="35">
        <v>9.473245</v>
      </c>
      <c r="N17" s="35">
        <v>9.57747</v>
      </c>
      <c r="O17" s="35">
        <v>9.688827</v>
      </c>
      <c r="P17" s="35">
        <v>9.754839</v>
      </c>
      <c r="Q17" s="35">
        <v>9.870207</v>
      </c>
      <c r="R17" s="35">
        <v>9.94794</v>
      </c>
      <c r="S17" s="35">
        <v>9.973518</v>
      </c>
      <c r="T17" s="35">
        <v>10.047676</v>
      </c>
      <c r="U17" s="35">
        <v>10.051038</v>
      </c>
      <c r="V17" s="35">
        <v>10.057379</v>
      </c>
      <c r="W17" s="35">
        <v>10.066322</v>
      </c>
      <c r="X17" s="35">
        <v>10.088569</v>
      </c>
      <c r="Y17" s="35">
        <v>10.137991</v>
      </c>
      <c r="Z17" s="35">
        <v>10.245187</v>
      </c>
      <c r="AA17" s="35">
        <v>10.325323</v>
      </c>
      <c r="AB17" s="35">
        <v>10.436217</v>
      </c>
      <c r="AC17" s="35">
        <v>10.42855</v>
      </c>
      <c r="AD17" s="35">
        <v>10.437873</v>
      </c>
      <c r="AE17" s="35">
        <v>10.47352</v>
      </c>
      <c r="AF17" s="35">
        <v>10.438702</v>
      </c>
      <c r="AG17" s="35">
        <v>10.392863</v>
      </c>
      <c r="AH17" s="39">
        <v>0.015337</v>
      </c>
    </row>
    <row r="18" ht="15" customHeight="1" spans="1:34">
      <c r="A18" s="30" t="s">
        <v>141</v>
      </c>
      <c r="B18" s="34" t="s">
        <v>142</v>
      </c>
      <c r="C18" s="35">
        <v>35.071499</v>
      </c>
      <c r="D18" s="35">
        <v>33.420853</v>
      </c>
      <c r="E18" s="35">
        <v>34.514404</v>
      </c>
      <c r="F18" s="35">
        <v>36.586662</v>
      </c>
      <c r="G18" s="35">
        <v>38.453529</v>
      </c>
      <c r="H18" s="35">
        <v>40.565563</v>
      </c>
      <c r="I18" s="35">
        <v>41.814342</v>
      </c>
      <c r="J18" s="35">
        <v>42.703667</v>
      </c>
      <c r="K18" s="35">
        <v>43.344872</v>
      </c>
      <c r="L18" s="35">
        <v>44.335121</v>
      </c>
      <c r="M18" s="35">
        <v>44.964447</v>
      </c>
      <c r="N18" s="35">
        <v>45.514584</v>
      </c>
      <c r="O18" s="35">
        <v>46.237316</v>
      </c>
      <c r="P18" s="35">
        <v>46.814991</v>
      </c>
      <c r="Q18" s="35">
        <v>47.414043</v>
      </c>
      <c r="R18" s="35">
        <v>47.874859</v>
      </c>
      <c r="S18" s="35">
        <v>48.433479</v>
      </c>
      <c r="T18" s="35">
        <v>49.118267</v>
      </c>
      <c r="U18" s="35">
        <v>49.758228</v>
      </c>
      <c r="V18" s="35">
        <v>50.396996</v>
      </c>
      <c r="W18" s="35">
        <v>50.988029</v>
      </c>
      <c r="X18" s="35">
        <v>51.433308</v>
      </c>
      <c r="Y18" s="35">
        <v>51.869774</v>
      </c>
      <c r="Z18" s="35">
        <v>52.514465</v>
      </c>
      <c r="AA18" s="35">
        <v>53.262516</v>
      </c>
      <c r="AB18" s="35">
        <v>53.763351</v>
      </c>
      <c r="AC18" s="35">
        <v>54.110775</v>
      </c>
      <c r="AD18" s="35">
        <v>54.475609</v>
      </c>
      <c r="AE18" s="35">
        <v>54.893578</v>
      </c>
      <c r="AF18" s="35">
        <v>55.124947</v>
      </c>
      <c r="AG18" s="35">
        <v>55.50584</v>
      </c>
      <c r="AH18" s="39">
        <v>0.015421</v>
      </c>
    </row>
    <row r="19" ht="15" customHeight="1" spans="1:34">
      <c r="A19" s="30" t="s">
        <v>143</v>
      </c>
      <c r="B19" s="34" t="s">
        <v>144</v>
      </c>
      <c r="C19" s="35">
        <v>10.784114</v>
      </c>
      <c r="D19" s="35">
        <v>12.618449</v>
      </c>
      <c r="E19" s="35">
        <v>13.002274</v>
      </c>
      <c r="F19" s="35">
        <v>11.427409</v>
      </c>
      <c r="G19" s="35">
        <v>10.139303</v>
      </c>
      <c r="H19" s="35">
        <v>8.502703</v>
      </c>
      <c r="I19" s="35">
        <v>8.564249</v>
      </c>
      <c r="J19" s="35">
        <v>8.376679</v>
      </c>
      <c r="K19" s="35">
        <v>8.404305</v>
      </c>
      <c r="L19" s="35">
        <v>8.389069</v>
      </c>
      <c r="M19" s="35">
        <v>8.429992</v>
      </c>
      <c r="N19" s="35">
        <v>8.341985</v>
      </c>
      <c r="O19" s="35">
        <v>8.220649</v>
      </c>
      <c r="P19" s="35">
        <v>8.189447</v>
      </c>
      <c r="Q19" s="35">
        <v>8.077509</v>
      </c>
      <c r="R19" s="35">
        <v>7.964702</v>
      </c>
      <c r="S19" s="35">
        <v>7.896936</v>
      </c>
      <c r="T19" s="35">
        <v>7.827104</v>
      </c>
      <c r="U19" s="35">
        <v>7.718163</v>
      </c>
      <c r="V19" s="35">
        <v>7.705905</v>
      </c>
      <c r="W19" s="35">
        <v>7.633009</v>
      </c>
      <c r="X19" s="35">
        <v>7.585832</v>
      </c>
      <c r="Y19" s="35">
        <v>7.586134</v>
      </c>
      <c r="Z19" s="35">
        <v>7.613787</v>
      </c>
      <c r="AA19" s="35">
        <v>7.630188</v>
      </c>
      <c r="AB19" s="35">
        <v>7.499932</v>
      </c>
      <c r="AC19" s="35">
        <v>7.438654</v>
      </c>
      <c r="AD19" s="35">
        <v>7.403985</v>
      </c>
      <c r="AE19" s="35">
        <v>7.327478</v>
      </c>
      <c r="AF19" s="35">
        <v>7.267259</v>
      </c>
      <c r="AG19" s="35">
        <v>7.28738</v>
      </c>
      <c r="AH19" s="39">
        <v>-0.012979</v>
      </c>
    </row>
    <row r="20" ht="15" customHeight="1" spans="1:34">
      <c r="A20" s="30" t="s">
        <v>145</v>
      </c>
      <c r="B20" s="34" t="s">
        <v>146</v>
      </c>
      <c r="C20" s="35">
        <v>8.205338</v>
      </c>
      <c r="D20" s="35">
        <v>7.952192</v>
      </c>
      <c r="E20" s="35">
        <v>7.702335</v>
      </c>
      <c r="F20" s="35">
        <v>7.839453</v>
      </c>
      <c r="G20" s="35">
        <v>7.872171</v>
      </c>
      <c r="H20" s="35">
        <v>7.788655</v>
      </c>
      <c r="I20" s="35">
        <v>6.706811</v>
      </c>
      <c r="J20" s="35">
        <v>6.027339</v>
      </c>
      <c r="K20" s="35">
        <v>5.823143</v>
      </c>
      <c r="L20" s="35">
        <v>5.290266</v>
      </c>
      <c r="M20" s="35">
        <v>5.298097</v>
      </c>
      <c r="N20" s="35">
        <v>5.126398</v>
      </c>
      <c r="O20" s="35">
        <v>5.020213</v>
      </c>
      <c r="P20" s="35">
        <v>4.939495</v>
      </c>
      <c r="Q20" s="35">
        <v>4.764502</v>
      </c>
      <c r="R20" s="35">
        <v>4.779192</v>
      </c>
      <c r="S20" s="35">
        <v>4.691903</v>
      </c>
      <c r="T20" s="35">
        <v>4.520101</v>
      </c>
      <c r="U20" s="35">
        <v>4.446094</v>
      </c>
      <c r="V20" s="35">
        <v>4.446094</v>
      </c>
      <c r="W20" s="35">
        <v>4.4497</v>
      </c>
      <c r="X20" s="35">
        <v>4.462791</v>
      </c>
      <c r="Y20" s="35">
        <v>4.472259</v>
      </c>
      <c r="Z20" s="35">
        <v>4.283352</v>
      </c>
      <c r="AA20" s="35">
        <v>3.811819</v>
      </c>
      <c r="AB20" s="35">
        <v>3.820377</v>
      </c>
      <c r="AC20" s="35">
        <v>3.824831</v>
      </c>
      <c r="AD20" s="35">
        <v>3.747796</v>
      </c>
      <c r="AE20" s="35">
        <v>3.592881</v>
      </c>
      <c r="AF20" s="35">
        <v>3.596233</v>
      </c>
      <c r="AG20" s="35">
        <v>3.601079</v>
      </c>
      <c r="AH20" s="39">
        <v>-0.027078</v>
      </c>
    </row>
    <row r="21" ht="15" customHeight="1" spans="1:34">
      <c r="A21" s="30" t="s">
        <v>147</v>
      </c>
      <c r="B21" s="34" t="s">
        <v>148</v>
      </c>
      <c r="C21" s="35">
        <v>2.534447</v>
      </c>
      <c r="D21" s="35">
        <v>2.482649</v>
      </c>
      <c r="E21" s="35">
        <v>2.566787</v>
      </c>
      <c r="F21" s="35">
        <v>2.61766</v>
      </c>
      <c r="G21" s="35">
        <v>2.538875</v>
      </c>
      <c r="H21" s="35">
        <v>2.49663</v>
      </c>
      <c r="I21" s="35">
        <v>2.414618</v>
      </c>
      <c r="J21" s="35">
        <v>2.379502</v>
      </c>
      <c r="K21" s="35">
        <v>2.340834</v>
      </c>
      <c r="L21" s="35">
        <v>2.326462</v>
      </c>
      <c r="M21" s="35">
        <v>2.317059</v>
      </c>
      <c r="N21" s="35">
        <v>2.312295</v>
      </c>
      <c r="O21" s="35">
        <v>2.303092</v>
      </c>
      <c r="P21" s="35">
        <v>2.292743</v>
      </c>
      <c r="Q21" s="35">
        <v>2.28562</v>
      </c>
      <c r="R21" s="35">
        <v>2.278337</v>
      </c>
      <c r="S21" s="35">
        <v>2.270839</v>
      </c>
      <c r="T21" s="35">
        <v>2.264202</v>
      </c>
      <c r="U21" s="35">
        <v>2.255383</v>
      </c>
      <c r="V21" s="35">
        <v>2.246291</v>
      </c>
      <c r="W21" s="35">
        <v>2.240614</v>
      </c>
      <c r="X21" s="35">
        <v>2.234583</v>
      </c>
      <c r="Y21" s="35">
        <v>2.229902</v>
      </c>
      <c r="Z21" s="35">
        <v>2.223944</v>
      </c>
      <c r="AA21" s="35">
        <v>2.217974</v>
      </c>
      <c r="AB21" s="35">
        <v>2.209386</v>
      </c>
      <c r="AC21" s="35">
        <v>2.199548</v>
      </c>
      <c r="AD21" s="35">
        <v>2.194165</v>
      </c>
      <c r="AE21" s="35">
        <v>2.189194</v>
      </c>
      <c r="AF21" s="35">
        <v>2.181888</v>
      </c>
      <c r="AG21" s="35">
        <v>2.175548</v>
      </c>
      <c r="AH21" s="39">
        <v>-0.005077</v>
      </c>
    </row>
    <row r="22" ht="15" customHeight="1" spans="1:34">
      <c r="A22" s="30" t="s">
        <v>149</v>
      </c>
      <c r="B22" s="34" t="s">
        <v>150</v>
      </c>
      <c r="C22" s="35">
        <v>4.47229</v>
      </c>
      <c r="D22" s="35">
        <v>4.669323</v>
      </c>
      <c r="E22" s="35">
        <v>4.690889</v>
      </c>
      <c r="F22" s="35">
        <v>4.747891</v>
      </c>
      <c r="G22" s="35">
        <v>4.806493</v>
      </c>
      <c r="H22" s="35">
        <v>4.839705</v>
      </c>
      <c r="I22" s="35">
        <v>4.866179</v>
      </c>
      <c r="J22" s="35">
        <v>4.885117</v>
      </c>
      <c r="K22" s="35">
        <v>4.894216</v>
      </c>
      <c r="L22" s="35">
        <v>4.903368</v>
      </c>
      <c r="M22" s="35">
        <v>4.93598</v>
      </c>
      <c r="N22" s="35">
        <v>4.946687</v>
      </c>
      <c r="O22" s="35">
        <v>4.963323</v>
      </c>
      <c r="P22" s="35">
        <v>4.968826</v>
      </c>
      <c r="Q22" s="35">
        <v>4.972422</v>
      </c>
      <c r="R22" s="35">
        <v>4.982754</v>
      </c>
      <c r="S22" s="35">
        <v>5.005256</v>
      </c>
      <c r="T22" s="35">
        <v>5.021271</v>
      </c>
      <c r="U22" s="35">
        <v>5.043869</v>
      </c>
      <c r="V22" s="35">
        <v>5.067084</v>
      </c>
      <c r="W22" s="35">
        <v>5.090892</v>
      </c>
      <c r="X22" s="35">
        <v>5.120757</v>
      </c>
      <c r="Y22" s="35">
        <v>5.162405</v>
      </c>
      <c r="Z22" s="35">
        <v>5.196883</v>
      </c>
      <c r="AA22" s="35">
        <v>5.247376</v>
      </c>
      <c r="AB22" s="35">
        <v>5.287431</v>
      </c>
      <c r="AC22" s="35">
        <v>5.329001</v>
      </c>
      <c r="AD22" s="35">
        <v>5.394442</v>
      </c>
      <c r="AE22" s="35">
        <v>5.445739</v>
      </c>
      <c r="AF22" s="35">
        <v>5.508613</v>
      </c>
      <c r="AG22" s="35">
        <v>5.566624</v>
      </c>
      <c r="AH22" s="39">
        <v>0.007323</v>
      </c>
    </row>
    <row r="23" ht="15" customHeight="1" spans="1:34">
      <c r="A23" s="30" t="s">
        <v>151</v>
      </c>
      <c r="B23" s="34" t="s">
        <v>152</v>
      </c>
      <c r="C23" s="35">
        <v>4.424895</v>
      </c>
      <c r="D23" s="35">
        <v>5.140998</v>
      </c>
      <c r="E23" s="35">
        <v>5.574169</v>
      </c>
      <c r="F23" s="35">
        <v>6.324763</v>
      </c>
      <c r="G23" s="35">
        <v>7.196208</v>
      </c>
      <c r="H23" s="35">
        <v>7.685255</v>
      </c>
      <c r="I23" s="35">
        <v>7.76722</v>
      </c>
      <c r="J23" s="35">
        <v>7.841804</v>
      </c>
      <c r="K23" s="35">
        <v>7.889636</v>
      </c>
      <c r="L23" s="35">
        <v>8.068272</v>
      </c>
      <c r="M23" s="35">
        <v>8.305823</v>
      </c>
      <c r="N23" s="35">
        <v>8.427816</v>
      </c>
      <c r="O23" s="35">
        <v>8.515253</v>
      </c>
      <c r="P23" s="35">
        <v>8.624176</v>
      </c>
      <c r="Q23" s="35">
        <v>8.866316</v>
      </c>
      <c r="R23" s="35">
        <v>9.16668</v>
      </c>
      <c r="S23" s="35">
        <v>9.424695</v>
      </c>
      <c r="T23" s="35">
        <v>9.582842</v>
      </c>
      <c r="U23" s="35">
        <v>9.770529</v>
      </c>
      <c r="V23" s="35">
        <v>9.895141</v>
      </c>
      <c r="W23" s="35">
        <v>10.034301</v>
      </c>
      <c r="X23" s="35">
        <v>10.147729</v>
      </c>
      <c r="Y23" s="35">
        <v>10.250866</v>
      </c>
      <c r="Z23" s="35">
        <v>10.396744</v>
      </c>
      <c r="AA23" s="35">
        <v>10.581325</v>
      </c>
      <c r="AB23" s="35">
        <v>10.777422</v>
      </c>
      <c r="AC23" s="35">
        <v>11.011446</v>
      </c>
      <c r="AD23" s="35">
        <v>11.308893</v>
      </c>
      <c r="AE23" s="35">
        <v>11.723235</v>
      </c>
      <c r="AF23" s="35">
        <v>12.192237</v>
      </c>
      <c r="AG23" s="35">
        <v>12.449108</v>
      </c>
      <c r="AH23" s="39">
        <v>0.035081</v>
      </c>
    </row>
    <row r="24" ht="15" customHeight="1" spans="1:34">
      <c r="A24" s="30" t="s">
        <v>153</v>
      </c>
      <c r="B24" s="34" t="s">
        <v>154</v>
      </c>
      <c r="C24" s="35">
        <v>0.685079</v>
      </c>
      <c r="D24" s="35">
        <v>1.213802</v>
      </c>
      <c r="E24" s="35">
        <v>0.742355</v>
      </c>
      <c r="F24" s="35">
        <v>0.824165</v>
      </c>
      <c r="G24" s="35">
        <v>0.860541</v>
      </c>
      <c r="H24" s="35">
        <v>0.79651</v>
      </c>
      <c r="I24" s="35">
        <v>0.654156</v>
      </c>
      <c r="J24" s="35">
        <v>0.641357</v>
      </c>
      <c r="K24" s="35">
        <v>0.645263</v>
      </c>
      <c r="L24" s="35">
        <v>0.641169</v>
      </c>
      <c r="M24" s="35">
        <v>0.603856</v>
      </c>
      <c r="N24" s="35">
        <v>0.595431</v>
      </c>
      <c r="O24" s="35">
        <v>0.590575</v>
      </c>
      <c r="P24" s="35">
        <v>0.588155</v>
      </c>
      <c r="Q24" s="35">
        <v>0.587965</v>
      </c>
      <c r="R24" s="35">
        <v>0.585734</v>
      </c>
      <c r="S24" s="35">
        <v>0.588755</v>
      </c>
      <c r="T24" s="35">
        <v>0.591934</v>
      </c>
      <c r="U24" s="35">
        <v>0.594302</v>
      </c>
      <c r="V24" s="35">
        <v>0.600129</v>
      </c>
      <c r="W24" s="35">
        <v>0.59348</v>
      </c>
      <c r="X24" s="35">
        <v>0.595448</v>
      </c>
      <c r="Y24" s="35">
        <v>0.597477</v>
      </c>
      <c r="Z24" s="35">
        <v>0.597727</v>
      </c>
      <c r="AA24" s="35">
        <v>0.599338</v>
      </c>
      <c r="AB24" s="35">
        <v>0.600908</v>
      </c>
      <c r="AC24" s="35">
        <v>0.59959</v>
      </c>
      <c r="AD24" s="35">
        <v>0.600514</v>
      </c>
      <c r="AE24" s="35">
        <v>0.600544</v>
      </c>
      <c r="AF24" s="35">
        <v>0.603622</v>
      </c>
      <c r="AG24" s="35">
        <v>0.610288</v>
      </c>
      <c r="AH24" s="39">
        <v>-0.003846</v>
      </c>
    </row>
    <row r="25" ht="15" customHeight="1" spans="1:34">
      <c r="A25" s="30" t="s">
        <v>155</v>
      </c>
      <c r="B25" s="33" t="s">
        <v>156</v>
      </c>
      <c r="C25" s="36">
        <v>96.628426</v>
      </c>
      <c r="D25" s="36">
        <v>98.033508</v>
      </c>
      <c r="E25" s="36">
        <v>100.749336</v>
      </c>
      <c r="F25" s="36">
        <v>106.610435</v>
      </c>
      <c r="G25" s="36">
        <v>111.209</v>
      </c>
      <c r="H25" s="36">
        <v>114.46701</v>
      </c>
      <c r="I25" s="36">
        <v>116.294098</v>
      </c>
      <c r="J25" s="36">
        <v>117.330429</v>
      </c>
      <c r="K25" s="36">
        <v>118.635071</v>
      </c>
      <c r="L25" s="36">
        <v>119.725151</v>
      </c>
      <c r="M25" s="36">
        <v>120.990936</v>
      </c>
      <c r="N25" s="36">
        <v>121.828293</v>
      </c>
      <c r="O25" s="36">
        <v>122.921227</v>
      </c>
      <c r="P25" s="36">
        <v>123.61956</v>
      </c>
      <c r="Q25" s="36">
        <v>124.580734</v>
      </c>
      <c r="R25" s="36">
        <v>125.672005</v>
      </c>
      <c r="S25" s="36">
        <v>126.578583</v>
      </c>
      <c r="T25" s="36">
        <v>127.37442</v>
      </c>
      <c r="U25" s="36">
        <v>127.869186</v>
      </c>
      <c r="V25" s="36">
        <v>128.862091</v>
      </c>
      <c r="W25" s="36">
        <v>129.767517</v>
      </c>
      <c r="X25" s="36">
        <v>130.459152</v>
      </c>
      <c r="Y25" s="36">
        <v>131.150772</v>
      </c>
      <c r="Z25" s="36">
        <v>132.040939</v>
      </c>
      <c r="AA25" s="36">
        <v>132.517883</v>
      </c>
      <c r="AB25" s="36">
        <v>133.360001</v>
      </c>
      <c r="AC25" s="36">
        <v>133.651413</v>
      </c>
      <c r="AD25" s="36">
        <v>134.123917</v>
      </c>
      <c r="AE25" s="36">
        <v>134.561142</v>
      </c>
      <c r="AF25" s="36">
        <v>134.827301</v>
      </c>
      <c r="AG25" s="36">
        <v>135.005981</v>
      </c>
      <c r="AH25" s="40">
        <v>0.011211</v>
      </c>
    </row>
    <row r="26" ht="15" customHeight="1"/>
    <row r="27" ht="15" customHeight="1" spans="2:2">
      <c r="B27" s="33" t="s">
        <v>157</v>
      </c>
    </row>
    <row r="28" ht="15" customHeight="1" spans="1:34">
      <c r="A28" s="30" t="s">
        <v>158</v>
      </c>
      <c r="B28" s="34" t="s">
        <v>159</v>
      </c>
      <c r="C28" s="35">
        <v>13.446751</v>
      </c>
      <c r="D28" s="35">
        <v>16.725636</v>
      </c>
      <c r="E28" s="35">
        <v>17.108875</v>
      </c>
      <c r="F28" s="35">
        <v>14.589075</v>
      </c>
      <c r="G28" s="35">
        <v>12.48507</v>
      </c>
      <c r="H28" s="35">
        <v>10.066829</v>
      </c>
      <c r="I28" s="35">
        <v>9.217476</v>
      </c>
      <c r="J28" s="35">
        <v>8.333964</v>
      </c>
      <c r="K28" s="35">
        <v>7.615266</v>
      </c>
      <c r="L28" s="35">
        <v>7.310677</v>
      </c>
      <c r="M28" s="35">
        <v>7.065604</v>
      </c>
      <c r="N28" s="35">
        <v>6.45763</v>
      </c>
      <c r="O28" s="35">
        <v>6.081497</v>
      </c>
      <c r="P28" s="35">
        <v>5.888753</v>
      </c>
      <c r="Q28" s="35">
        <v>5.686364</v>
      </c>
      <c r="R28" s="35">
        <v>5.45396</v>
      </c>
      <c r="S28" s="35">
        <v>5.516162</v>
      </c>
      <c r="T28" s="35">
        <v>5.621116</v>
      </c>
      <c r="U28" s="35">
        <v>5.643445</v>
      </c>
      <c r="V28" s="35">
        <v>5.770399</v>
      </c>
      <c r="W28" s="35">
        <v>5.23664</v>
      </c>
      <c r="X28" s="35">
        <v>5.189594</v>
      </c>
      <c r="Y28" s="35">
        <v>5.255999</v>
      </c>
      <c r="Z28" s="35">
        <v>5.217163</v>
      </c>
      <c r="AA28" s="35">
        <v>4.953861</v>
      </c>
      <c r="AB28" s="35">
        <v>4.690134</v>
      </c>
      <c r="AC28" s="35">
        <v>4.56328</v>
      </c>
      <c r="AD28" s="35">
        <v>4.95823</v>
      </c>
      <c r="AE28" s="35">
        <v>5.171416</v>
      </c>
      <c r="AF28" s="35">
        <v>5.367844</v>
      </c>
      <c r="AG28" s="35">
        <v>5.732602</v>
      </c>
      <c r="AH28" s="39">
        <v>-0.028019</v>
      </c>
    </row>
    <row r="29" ht="15" customHeight="1" spans="1:34">
      <c r="A29" s="30" t="s">
        <v>160</v>
      </c>
      <c r="B29" s="34" t="s">
        <v>161</v>
      </c>
      <c r="C29" s="35">
        <v>4.167894</v>
      </c>
      <c r="D29" s="35">
        <v>4.37205</v>
      </c>
      <c r="E29" s="35">
        <v>4.174398</v>
      </c>
      <c r="F29" s="35">
        <v>4.235692</v>
      </c>
      <c r="G29" s="35">
        <v>4.032454</v>
      </c>
      <c r="H29" s="35">
        <v>4.179306</v>
      </c>
      <c r="I29" s="35">
        <v>4.217463</v>
      </c>
      <c r="J29" s="35">
        <v>4.121662</v>
      </c>
      <c r="K29" s="35">
        <v>4.022207</v>
      </c>
      <c r="L29" s="35">
        <v>3.905314</v>
      </c>
      <c r="M29" s="35">
        <v>3.850886</v>
      </c>
      <c r="N29" s="35">
        <v>3.875372</v>
      </c>
      <c r="O29" s="35">
        <v>3.795539</v>
      </c>
      <c r="P29" s="35">
        <v>3.748669</v>
      </c>
      <c r="Q29" s="35">
        <v>3.711016</v>
      </c>
      <c r="R29" s="35">
        <v>3.712876</v>
      </c>
      <c r="S29" s="35">
        <v>3.610461</v>
      </c>
      <c r="T29" s="35">
        <v>3.604724</v>
      </c>
      <c r="U29" s="35">
        <v>3.629959</v>
      </c>
      <c r="V29" s="35">
        <v>3.581013</v>
      </c>
      <c r="W29" s="35">
        <v>3.637212</v>
      </c>
      <c r="X29" s="35">
        <v>3.690717</v>
      </c>
      <c r="Y29" s="35">
        <v>3.653053</v>
      </c>
      <c r="Z29" s="35">
        <v>3.60162</v>
      </c>
      <c r="AA29" s="35">
        <v>3.597079</v>
      </c>
      <c r="AB29" s="35">
        <v>3.656363</v>
      </c>
      <c r="AC29" s="35">
        <v>3.654847</v>
      </c>
      <c r="AD29" s="35">
        <v>3.573834</v>
      </c>
      <c r="AE29" s="35">
        <v>3.631536</v>
      </c>
      <c r="AF29" s="35">
        <v>3.649551</v>
      </c>
      <c r="AG29" s="35">
        <v>3.63701</v>
      </c>
      <c r="AH29" s="39">
        <v>-0.004531</v>
      </c>
    </row>
    <row r="30" ht="15" customHeight="1" spans="1:34">
      <c r="A30" s="30" t="s">
        <v>162</v>
      </c>
      <c r="B30" s="34" t="s">
        <v>163</v>
      </c>
      <c r="C30" s="35">
        <v>2.656641</v>
      </c>
      <c r="D30" s="35">
        <v>2.725359</v>
      </c>
      <c r="E30" s="35">
        <v>2.645868</v>
      </c>
      <c r="F30" s="35">
        <v>2.289583</v>
      </c>
      <c r="G30" s="35">
        <v>2.073122</v>
      </c>
      <c r="H30" s="35">
        <v>2.20839</v>
      </c>
      <c r="I30" s="35">
        <v>2.310604</v>
      </c>
      <c r="J30" s="35">
        <v>2.226946</v>
      </c>
      <c r="K30" s="35">
        <v>2.11115</v>
      </c>
      <c r="L30" s="35">
        <v>1.981359</v>
      </c>
      <c r="M30" s="35">
        <v>1.747795</v>
      </c>
      <c r="N30" s="35">
        <v>1.737757</v>
      </c>
      <c r="O30" s="35">
        <v>1.628092</v>
      </c>
      <c r="P30" s="35">
        <v>1.479858</v>
      </c>
      <c r="Q30" s="35">
        <v>1.443653</v>
      </c>
      <c r="R30" s="35">
        <v>1.4162</v>
      </c>
      <c r="S30" s="35">
        <v>1.406995</v>
      </c>
      <c r="T30" s="35">
        <v>1.41301</v>
      </c>
      <c r="U30" s="35">
        <v>1.40721</v>
      </c>
      <c r="V30" s="35">
        <v>1.387173</v>
      </c>
      <c r="W30" s="35">
        <v>1.38278</v>
      </c>
      <c r="X30" s="35">
        <v>1.373406</v>
      </c>
      <c r="Y30" s="35">
        <v>1.342598</v>
      </c>
      <c r="Z30" s="35">
        <v>1.291154</v>
      </c>
      <c r="AA30" s="35">
        <v>1.268352</v>
      </c>
      <c r="AB30" s="35">
        <v>1.220329</v>
      </c>
      <c r="AC30" s="35">
        <v>1.181204</v>
      </c>
      <c r="AD30" s="35">
        <v>1.156834</v>
      </c>
      <c r="AE30" s="35">
        <v>1.092517</v>
      </c>
      <c r="AF30" s="35">
        <v>1.058647</v>
      </c>
      <c r="AG30" s="35">
        <v>1.052439</v>
      </c>
      <c r="AH30" s="39">
        <v>-0.030394</v>
      </c>
    </row>
    <row r="31" spans="1:34">
      <c r="A31" s="30" t="s">
        <v>164</v>
      </c>
      <c r="B31" s="34" t="s">
        <v>165</v>
      </c>
      <c r="C31" s="35">
        <v>0.244945</v>
      </c>
      <c r="D31" s="35">
        <v>0.241963</v>
      </c>
      <c r="E31" s="35">
        <v>0.154312</v>
      </c>
      <c r="F31" s="35">
        <v>0.148751</v>
      </c>
      <c r="G31" s="35">
        <v>0.163195</v>
      </c>
      <c r="H31" s="35">
        <v>0.153867</v>
      </c>
      <c r="I31" s="35">
        <v>0.156862</v>
      </c>
      <c r="J31" s="35">
        <v>0.170366</v>
      </c>
      <c r="K31" s="35">
        <v>0.177705</v>
      </c>
      <c r="L31" s="35">
        <v>0.175202</v>
      </c>
      <c r="M31" s="35">
        <v>0.18453</v>
      </c>
      <c r="N31" s="35">
        <v>0.17514</v>
      </c>
      <c r="O31" s="35">
        <v>0.184218</v>
      </c>
      <c r="P31" s="35">
        <v>0.18219</v>
      </c>
      <c r="Q31" s="35">
        <v>0.190042</v>
      </c>
      <c r="R31" s="35">
        <v>0.188507</v>
      </c>
      <c r="S31" s="35">
        <v>0.183799</v>
      </c>
      <c r="T31" s="35">
        <v>0.18257</v>
      </c>
      <c r="U31" s="35">
        <v>0.187991</v>
      </c>
      <c r="V31" s="35">
        <v>0.188569</v>
      </c>
      <c r="W31" s="35">
        <v>0.186381</v>
      </c>
      <c r="X31" s="35">
        <v>0.183512</v>
      </c>
      <c r="Y31" s="35">
        <v>0.181626</v>
      </c>
      <c r="Z31" s="35">
        <v>0.180771</v>
      </c>
      <c r="AA31" s="35">
        <v>0.17769</v>
      </c>
      <c r="AB31" s="35">
        <v>0.174457</v>
      </c>
      <c r="AC31" s="35">
        <v>0.18034</v>
      </c>
      <c r="AD31" s="35">
        <v>0.179522</v>
      </c>
      <c r="AE31" s="35">
        <v>0.178461</v>
      </c>
      <c r="AF31" s="35">
        <v>0.177524</v>
      </c>
      <c r="AG31" s="35">
        <v>0.178547</v>
      </c>
      <c r="AH31" s="39">
        <v>-0.010484</v>
      </c>
    </row>
    <row r="32" spans="1:34">
      <c r="A32" s="30" t="s">
        <v>166</v>
      </c>
      <c r="B32" s="33" t="s">
        <v>156</v>
      </c>
      <c r="C32" s="36">
        <v>20.516232</v>
      </c>
      <c r="D32" s="36">
        <v>24.065006</v>
      </c>
      <c r="E32" s="36">
        <v>24.083454</v>
      </c>
      <c r="F32" s="36">
        <v>21.2631</v>
      </c>
      <c r="G32" s="36">
        <v>18.753841</v>
      </c>
      <c r="H32" s="36">
        <v>16.608391</v>
      </c>
      <c r="I32" s="36">
        <v>15.902405</v>
      </c>
      <c r="J32" s="36">
        <v>14.852939</v>
      </c>
      <c r="K32" s="36">
        <v>13.926328</v>
      </c>
      <c r="L32" s="36">
        <v>13.372553</v>
      </c>
      <c r="M32" s="36">
        <v>12.848816</v>
      </c>
      <c r="N32" s="36">
        <v>12.245899</v>
      </c>
      <c r="O32" s="36">
        <v>11.689346</v>
      </c>
      <c r="P32" s="36">
        <v>11.299471</v>
      </c>
      <c r="Q32" s="36">
        <v>11.031076</v>
      </c>
      <c r="R32" s="36">
        <v>10.771544</v>
      </c>
      <c r="S32" s="36">
        <v>10.717417</v>
      </c>
      <c r="T32" s="36">
        <v>10.821421</v>
      </c>
      <c r="U32" s="36">
        <v>10.868606</v>
      </c>
      <c r="V32" s="36">
        <v>10.927154</v>
      </c>
      <c r="W32" s="36">
        <v>10.443012</v>
      </c>
      <c r="X32" s="36">
        <v>10.437229</v>
      </c>
      <c r="Y32" s="36">
        <v>10.433275</v>
      </c>
      <c r="Z32" s="36">
        <v>10.290708</v>
      </c>
      <c r="AA32" s="36">
        <v>9.996983</v>
      </c>
      <c r="AB32" s="36">
        <v>9.741282</v>
      </c>
      <c r="AC32" s="36">
        <v>9.579671</v>
      </c>
      <c r="AD32" s="36">
        <v>9.868421</v>
      </c>
      <c r="AE32" s="36">
        <v>10.07393</v>
      </c>
      <c r="AF32" s="36">
        <v>10.253566</v>
      </c>
      <c r="AG32" s="36">
        <v>10.600597</v>
      </c>
      <c r="AH32" s="40">
        <v>-0.02177</v>
      </c>
    </row>
    <row r="34" spans="2:2">
      <c r="B34" s="33" t="s">
        <v>167</v>
      </c>
    </row>
    <row r="35" ht="28" spans="1:34">
      <c r="A35" s="30" t="s">
        <v>168</v>
      </c>
      <c r="B35" s="34" t="s">
        <v>169</v>
      </c>
      <c r="C35" s="35">
        <v>16.43293</v>
      </c>
      <c r="D35" s="35">
        <v>17.069351</v>
      </c>
      <c r="E35" s="35">
        <v>19.119852</v>
      </c>
      <c r="F35" s="35">
        <v>20.703115</v>
      </c>
      <c r="G35" s="35">
        <v>21.318119</v>
      </c>
      <c r="H35" s="35">
        <v>21.259848</v>
      </c>
      <c r="I35" s="35">
        <v>22.001007</v>
      </c>
      <c r="J35" s="35">
        <v>22.069029</v>
      </c>
      <c r="K35" s="35">
        <v>22.09107</v>
      </c>
      <c r="L35" s="35">
        <v>22.225082</v>
      </c>
      <c r="M35" s="35">
        <v>22.293037</v>
      </c>
      <c r="N35" s="35">
        <v>22.135792</v>
      </c>
      <c r="O35" s="35">
        <v>22.193409</v>
      </c>
      <c r="P35" s="35">
        <v>22.084761</v>
      </c>
      <c r="Q35" s="35">
        <v>22.166195</v>
      </c>
      <c r="R35" s="35">
        <v>22.194704</v>
      </c>
      <c r="S35" s="35">
        <v>22.258936</v>
      </c>
      <c r="T35" s="35">
        <v>22.408958</v>
      </c>
      <c r="U35" s="35">
        <v>22.16748</v>
      </c>
      <c r="V35" s="35">
        <v>22.312744</v>
      </c>
      <c r="W35" s="35">
        <v>21.955103</v>
      </c>
      <c r="X35" s="35">
        <v>21.923395</v>
      </c>
      <c r="Y35" s="35">
        <v>21.901714</v>
      </c>
      <c r="Z35" s="35">
        <v>21.807455</v>
      </c>
      <c r="AA35" s="35">
        <v>21.313839</v>
      </c>
      <c r="AB35" s="35">
        <v>21.096722</v>
      </c>
      <c r="AC35" s="35">
        <v>20.538778</v>
      </c>
      <c r="AD35" s="35">
        <v>20.583134</v>
      </c>
      <c r="AE35" s="35">
        <v>20.485882</v>
      </c>
      <c r="AF35" s="35">
        <v>20.07299</v>
      </c>
      <c r="AG35" s="35">
        <v>19.659315</v>
      </c>
      <c r="AH35" s="39">
        <v>0.005993</v>
      </c>
    </row>
    <row r="36" spans="1:34">
      <c r="A36" s="30" t="s">
        <v>170</v>
      </c>
      <c r="B36" s="34" t="s">
        <v>163</v>
      </c>
      <c r="C36" s="35">
        <v>5.307898</v>
      </c>
      <c r="D36" s="35">
        <v>6.353322</v>
      </c>
      <c r="E36" s="35">
        <v>6.579798</v>
      </c>
      <c r="F36" s="35">
        <v>6.823328</v>
      </c>
      <c r="G36" s="35">
        <v>7.322837</v>
      </c>
      <c r="H36" s="35">
        <v>7.934866</v>
      </c>
      <c r="I36" s="35">
        <v>8.404353</v>
      </c>
      <c r="J36" s="35">
        <v>8.665473</v>
      </c>
      <c r="K36" s="35">
        <v>9.00824</v>
      </c>
      <c r="L36" s="35">
        <v>9.445367</v>
      </c>
      <c r="M36" s="35">
        <v>9.922281</v>
      </c>
      <c r="N36" s="35">
        <v>10.171681</v>
      </c>
      <c r="O36" s="35">
        <v>10.437968</v>
      </c>
      <c r="P36" s="35">
        <v>10.658507</v>
      </c>
      <c r="Q36" s="35">
        <v>10.886744</v>
      </c>
      <c r="R36" s="35">
        <v>11.109826</v>
      </c>
      <c r="S36" s="35">
        <v>11.354298</v>
      </c>
      <c r="T36" s="35">
        <v>11.562015</v>
      </c>
      <c r="U36" s="35">
        <v>11.793006</v>
      </c>
      <c r="V36" s="35">
        <v>12.016216</v>
      </c>
      <c r="W36" s="35">
        <v>12.267633</v>
      </c>
      <c r="X36" s="35">
        <v>12.366937</v>
      </c>
      <c r="Y36" s="35">
        <v>12.393855</v>
      </c>
      <c r="Z36" s="35">
        <v>12.421802</v>
      </c>
      <c r="AA36" s="35">
        <v>12.468528</v>
      </c>
      <c r="AB36" s="35">
        <v>12.469088</v>
      </c>
      <c r="AC36" s="35">
        <v>12.495118</v>
      </c>
      <c r="AD36" s="35">
        <v>12.520844</v>
      </c>
      <c r="AE36" s="35">
        <v>12.577201</v>
      </c>
      <c r="AF36" s="35">
        <v>12.579568</v>
      </c>
      <c r="AG36" s="35">
        <v>12.589438</v>
      </c>
      <c r="AH36" s="39">
        <v>0.029207</v>
      </c>
    </row>
    <row r="37" spans="1:34">
      <c r="A37" s="30" t="s">
        <v>171</v>
      </c>
      <c r="B37" s="34" t="s">
        <v>172</v>
      </c>
      <c r="C37" s="35">
        <v>1.727733</v>
      </c>
      <c r="D37" s="35">
        <v>1.915322</v>
      </c>
      <c r="E37" s="35">
        <v>2.262296</v>
      </c>
      <c r="F37" s="35">
        <v>2.496034</v>
      </c>
      <c r="G37" s="35">
        <v>2.517858</v>
      </c>
      <c r="H37" s="35">
        <v>2.523235</v>
      </c>
      <c r="I37" s="35">
        <v>2.534353</v>
      </c>
      <c r="J37" s="35">
        <v>2.533531</v>
      </c>
      <c r="K37" s="35">
        <v>2.533604</v>
      </c>
      <c r="L37" s="35">
        <v>2.532931</v>
      </c>
      <c r="M37" s="35">
        <v>2.53231</v>
      </c>
      <c r="N37" s="35">
        <v>2.531739</v>
      </c>
      <c r="O37" s="35">
        <v>2.531214</v>
      </c>
      <c r="P37" s="35">
        <v>2.530733</v>
      </c>
      <c r="Q37" s="35">
        <v>2.530297</v>
      </c>
      <c r="R37" s="35">
        <v>2.529899</v>
      </c>
      <c r="S37" s="35">
        <v>2.524909</v>
      </c>
      <c r="T37" s="35">
        <v>2.521332</v>
      </c>
      <c r="U37" s="35">
        <v>2.520968</v>
      </c>
      <c r="V37" s="35">
        <v>2.520636</v>
      </c>
      <c r="W37" s="35">
        <v>2.488128</v>
      </c>
      <c r="X37" s="35">
        <v>2.454771</v>
      </c>
      <c r="Y37" s="35">
        <v>2.462325</v>
      </c>
      <c r="Z37" s="35">
        <v>2.462112</v>
      </c>
      <c r="AA37" s="35">
        <v>2.461924</v>
      </c>
      <c r="AB37" s="35">
        <v>2.461762</v>
      </c>
      <c r="AC37" s="35">
        <v>2.461624</v>
      </c>
      <c r="AD37" s="35">
        <v>2.461509</v>
      </c>
      <c r="AE37" s="35">
        <v>2.461416</v>
      </c>
      <c r="AF37" s="35">
        <v>2.461343</v>
      </c>
      <c r="AG37" s="35">
        <v>2.461292</v>
      </c>
      <c r="AH37" s="39">
        <v>0.011866</v>
      </c>
    </row>
    <row r="38" spans="1:34">
      <c r="A38" s="30" t="s">
        <v>173</v>
      </c>
      <c r="B38" s="33" t="s">
        <v>156</v>
      </c>
      <c r="C38" s="36">
        <v>23.468561</v>
      </c>
      <c r="D38" s="36">
        <v>25.337994</v>
      </c>
      <c r="E38" s="36">
        <v>27.961946</v>
      </c>
      <c r="F38" s="36">
        <v>30.022478</v>
      </c>
      <c r="G38" s="36">
        <v>31.158815</v>
      </c>
      <c r="H38" s="36">
        <v>31.717949</v>
      </c>
      <c r="I38" s="36">
        <v>32.939713</v>
      </c>
      <c r="J38" s="36">
        <v>33.268032</v>
      </c>
      <c r="K38" s="36">
        <v>33.632915</v>
      </c>
      <c r="L38" s="36">
        <v>34.203381</v>
      </c>
      <c r="M38" s="36">
        <v>34.747627</v>
      </c>
      <c r="N38" s="36">
        <v>34.839211</v>
      </c>
      <c r="O38" s="36">
        <v>35.162594</v>
      </c>
      <c r="P38" s="36">
        <v>35.274002</v>
      </c>
      <c r="Q38" s="36">
        <v>35.583237</v>
      </c>
      <c r="R38" s="36">
        <v>35.834431</v>
      </c>
      <c r="S38" s="36">
        <v>36.138145</v>
      </c>
      <c r="T38" s="36">
        <v>36.492306</v>
      </c>
      <c r="U38" s="36">
        <v>36.481457</v>
      </c>
      <c r="V38" s="36">
        <v>36.849598</v>
      </c>
      <c r="W38" s="36">
        <v>36.710865</v>
      </c>
      <c r="X38" s="36">
        <v>36.745102</v>
      </c>
      <c r="Y38" s="36">
        <v>36.757896</v>
      </c>
      <c r="Z38" s="36">
        <v>36.691368</v>
      </c>
      <c r="AA38" s="36">
        <v>36.244293</v>
      </c>
      <c r="AB38" s="36">
        <v>36.027573</v>
      </c>
      <c r="AC38" s="36">
        <v>35.495522</v>
      </c>
      <c r="AD38" s="36">
        <v>35.565487</v>
      </c>
      <c r="AE38" s="36">
        <v>35.524498</v>
      </c>
      <c r="AF38" s="36">
        <v>35.113899</v>
      </c>
      <c r="AG38" s="36">
        <v>34.710045</v>
      </c>
      <c r="AH38" s="40">
        <v>0.013131</v>
      </c>
    </row>
    <row r="40" spans="1:34">
      <c r="A40" s="30" t="s">
        <v>174</v>
      </c>
      <c r="B40" s="33" t="s">
        <v>175</v>
      </c>
      <c r="C40" s="36">
        <v>0.739748</v>
      </c>
      <c r="D40" s="36">
        <v>1.483078</v>
      </c>
      <c r="E40" s="36">
        <v>-0.069059</v>
      </c>
      <c r="F40" s="36">
        <v>-0.007418</v>
      </c>
      <c r="G40" s="36">
        <v>0.089106</v>
      </c>
      <c r="H40" s="36">
        <v>0.156906</v>
      </c>
      <c r="I40" s="36">
        <v>0.214432</v>
      </c>
      <c r="J40" s="36">
        <v>0.189018</v>
      </c>
      <c r="K40" s="36">
        <v>0.192741</v>
      </c>
      <c r="L40" s="36">
        <v>0.154293</v>
      </c>
      <c r="M40" s="36">
        <v>0.173218</v>
      </c>
      <c r="N40" s="36">
        <v>0.183193</v>
      </c>
      <c r="O40" s="36">
        <v>0.190472</v>
      </c>
      <c r="P40" s="36">
        <v>0.173653</v>
      </c>
      <c r="Q40" s="36">
        <v>0.152374</v>
      </c>
      <c r="R40" s="36">
        <v>0.147816</v>
      </c>
      <c r="S40" s="36">
        <v>0.13813</v>
      </c>
      <c r="T40" s="36">
        <v>0.144505</v>
      </c>
      <c r="U40" s="36">
        <v>0.135738</v>
      </c>
      <c r="V40" s="36">
        <v>0.145466</v>
      </c>
      <c r="W40" s="36">
        <v>0.125908</v>
      </c>
      <c r="X40" s="36">
        <v>0.117123</v>
      </c>
      <c r="Y40" s="36">
        <v>0.101372</v>
      </c>
      <c r="Z40" s="36">
        <v>0.098904</v>
      </c>
      <c r="AA40" s="36">
        <v>0.094837</v>
      </c>
      <c r="AB40" s="36">
        <v>0.062511</v>
      </c>
      <c r="AC40" s="36">
        <v>0.06271</v>
      </c>
      <c r="AD40" s="36">
        <v>0.095444</v>
      </c>
      <c r="AE40" s="36">
        <v>0.087997</v>
      </c>
      <c r="AF40" s="36">
        <v>0.09219</v>
      </c>
      <c r="AG40" s="36">
        <v>0.106747</v>
      </c>
      <c r="AH40" s="40" t="s">
        <v>176</v>
      </c>
    </row>
    <row r="42" spans="2:2">
      <c r="B42" s="33" t="s">
        <v>177</v>
      </c>
    </row>
    <row r="43" ht="28" spans="1:34">
      <c r="A43" s="30" t="s">
        <v>178</v>
      </c>
      <c r="B43" s="34" t="s">
        <v>179</v>
      </c>
      <c r="C43" s="35">
        <v>33.548706</v>
      </c>
      <c r="D43" s="35">
        <v>35.665268</v>
      </c>
      <c r="E43" s="35">
        <v>36.453724</v>
      </c>
      <c r="F43" s="35">
        <v>36.880852</v>
      </c>
      <c r="G43" s="35">
        <v>37.153896</v>
      </c>
      <c r="H43" s="35">
        <v>37.433815</v>
      </c>
      <c r="I43" s="35">
        <v>37.501644</v>
      </c>
      <c r="J43" s="35">
        <v>37.453514</v>
      </c>
      <c r="K43" s="35">
        <v>37.455742</v>
      </c>
      <c r="L43" s="35">
        <v>37.400948</v>
      </c>
      <c r="M43" s="35">
        <v>37.393723</v>
      </c>
      <c r="N43" s="35">
        <v>37.390846</v>
      </c>
      <c r="O43" s="35">
        <v>37.386448</v>
      </c>
      <c r="P43" s="35">
        <v>37.40086</v>
      </c>
      <c r="Q43" s="35">
        <v>37.499073</v>
      </c>
      <c r="R43" s="35">
        <v>37.669701</v>
      </c>
      <c r="S43" s="35">
        <v>37.802017</v>
      </c>
      <c r="T43" s="35">
        <v>37.937965</v>
      </c>
      <c r="U43" s="35">
        <v>38.078415</v>
      </c>
      <c r="V43" s="35">
        <v>38.231686</v>
      </c>
      <c r="W43" s="35">
        <v>38.359917</v>
      </c>
      <c r="X43" s="35">
        <v>38.549492</v>
      </c>
      <c r="Y43" s="35">
        <v>38.722404</v>
      </c>
      <c r="Z43" s="35">
        <v>38.966793</v>
      </c>
      <c r="AA43" s="35">
        <v>39.173244</v>
      </c>
      <c r="AB43" s="35">
        <v>39.430546</v>
      </c>
      <c r="AC43" s="35">
        <v>39.615856</v>
      </c>
      <c r="AD43" s="35">
        <v>39.788231</v>
      </c>
      <c r="AE43" s="35">
        <v>39.9706</v>
      </c>
      <c r="AF43" s="35">
        <v>40.203442</v>
      </c>
      <c r="AG43" s="35">
        <v>40.457802</v>
      </c>
      <c r="AH43" s="39">
        <v>0.006262</v>
      </c>
    </row>
    <row r="44" spans="1:34">
      <c r="A44" s="30" t="s">
        <v>180</v>
      </c>
      <c r="B44" s="34" t="s">
        <v>163</v>
      </c>
      <c r="C44" s="35">
        <v>31.823383</v>
      </c>
      <c r="D44" s="35">
        <v>29.972187</v>
      </c>
      <c r="E44" s="35">
        <v>30.636833</v>
      </c>
      <c r="F44" s="35">
        <v>31.976446</v>
      </c>
      <c r="G44" s="35">
        <v>33.002457</v>
      </c>
      <c r="H44" s="35">
        <v>34.476395</v>
      </c>
      <c r="I44" s="35">
        <v>35.263752</v>
      </c>
      <c r="J44" s="35">
        <v>35.801064</v>
      </c>
      <c r="K44" s="35">
        <v>35.97057</v>
      </c>
      <c r="L44" s="35">
        <v>36.412945</v>
      </c>
      <c r="M44" s="35">
        <v>36.300838</v>
      </c>
      <c r="N44" s="35">
        <v>36.577168</v>
      </c>
      <c r="O44" s="35">
        <v>36.914749</v>
      </c>
      <c r="P44" s="35">
        <v>37.130791</v>
      </c>
      <c r="Q44" s="35">
        <v>37.482384</v>
      </c>
      <c r="R44" s="35">
        <v>37.692909</v>
      </c>
      <c r="S44" s="35">
        <v>38.006935</v>
      </c>
      <c r="T44" s="35">
        <v>38.48893</v>
      </c>
      <c r="U44" s="35">
        <v>38.890625</v>
      </c>
      <c r="V44" s="35">
        <v>39.287151</v>
      </c>
      <c r="W44" s="35">
        <v>39.623188</v>
      </c>
      <c r="X44" s="35">
        <v>39.965816</v>
      </c>
      <c r="Y44" s="35">
        <v>40.360119</v>
      </c>
      <c r="Z44" s="35">
        <v>40.923492</v>
      </c>
      <c r="AA44" s="35">
        <v>41.602318</v>
      </c>
      <c r="AB44" s="35">
        <v>42.078125</v>
      </c>
      <c r="AC44" s="35">
        <v>42.35017</v>
      </c>
      <c r="AD44" s="35">
        <v>42.628265</v>
      </c>
      <c r="AE44" s="35">
        <v>42.928391</v>
      </c>
      <c r="AF44" s="35">
        <v>43.110394</v>
      </c>
      <c r="AG44" s="35">
        <v>43.460903</v>
      </c>
      <c r="AH44" s="39">
        <v>0.010443</v>
      </c>
    </row>
    <row r="45" spans="1:34">
      <c r="A45" s="30" t="s">
        <v>181</v>
      </c>
      <c r="B45" s="34" t="s">
        <v>182</v>
      </c>
      <c r="C45" s="35">
        <v>9.073057</v>
      </c>
      <c r="D45" s="35">
        <v>10.727073</v>
      </c>
      <c r="E45" s="35">
        <v>10.699155</v>
      </c>
      <c r="F45" s="35">
        <v>8.89397</v>
      </c>
      <c r="G45" s="35">
        <v>7.580682</v>
      </c>
      <c r="H45" s="35">
        <v>5.936252</v>
      </c>
      <c r="I45" s="35">
        <v>5.985384</v>
      </c>
      <c r="J45" s="35">
        <v>5.798381</v>
      </c>
      <c r="K45" s="35">
        <v>5.825027</v>
      </c>
      <c r="L45" s="35">
        <v>5.81397</v>
      </c>
      <c r="M45" s="35">
        <v>5.85317</v>
      </c>
      <c r="N45" s="35">
        <v>5.769435</v>
      </c>
      <c r="O45" s="35">
        <v>5.648125</v>
      </c>
      <c r="P45" s="35">
        <v>5.613984</v>
      </c>
      <c r="Q45" s="35">
        <v>5.501724</v>
      </c>
      <c r="R45" s="35">
        <v>5.390303</v>
      </c>
      <c r="S45" s="35">
        <v>5.328591</v>
      </c>
      <c r="T45" s="35">
        <v>5.260191</v>
      </c>
      <c r="U45" s="35">
        <v>5.158279</v>
      </c>
      <c r="V45" s="35">
        <v>5.147931</v>
      </c>
      <c r="W45" s="35">
        <v>5.108894</v>
      </c>
      <c r="X45" s="35">
        <v>5.094647</v>
      </c>
      <c r="Y45" s="35">
        <v>5.08813</v>
      </c>
      <c r="Z45" s="35">
        <v>5.118584</v>
      </c>
      <c r="AA45" s="35">
        <v>5.130002</v>
      </c>
      <c r="AB45" s="35">
        <v>5.005421</v>
      </c>
      <c r="AC45" s="35">
        <v>4.950378</v>
      </c>
      <c r="AD45" s="35">
        <v>4.913129</v>
      </c>
      <c r="AE45" s="35">
        <v>4.838752</v>
      </c>
      <c r="AF45" s="35">
        <v>4.780068</v>
      </c>
      <c r="AG45" s="35">
        <v>4.799592</v>
      </c>
      <c r="AH45" s="39">
        <v>-0.021002</v>
      </c>
    </row>
    <row r="46" spans="1:34">
      <c r="A46" s="30" t="s">
        <v>183</v>
      </c>
      <c r="B46" s="34" t="s">
        <v>146</v>
      </c>
      <c r="C46" s="35">
        <v>8.205338</v>
      </c>
      <c r="D46" s="35">
        <v>7.952192</v>
      </c>
      <c r="E46" s="35">
        <v>7.702335</v>
      </c>
      <c r="F46" s="35">
        <v>7.839453</v>
      </c>
      <c r="G46" s="35">
        <v>7.872171</v>
      </c>
      <c r="H46" s="35">
        <v>7.788655</v>
      </c>
      <c r="I46" s="35">
        <v>6.706811</v>
      </c>
      <c r="J46" s="35">
        <v>6.027339</v>
      </c>
      <c r="K46" s="35">
        <v>5.823143</v>
      </c>
      <c r="L46" s="35">
        <v>5.290266</v>
      </c>
      <c r="M46" s="35">
        <v>5.298097</v>
      </c>
      <c r="N46" s="35">
        <v>5.126398</v>
      </c>
      <c r="O46" s="35">
        <v>5.020213</v>
      </c>
      <c r="P46" s="35">
        <v>4.939495</v>
      </c>
      <c r="Q46" s="35">
        <v>4.764502</v>
      </c>
      <c r="R46" s="35">
        <v>4.779192</v>
      </c>
      <c r="S46" s="35">
        <v>4.691903</v>
      </c>
      <c r="T46" s="35">
        <v>4.520101</v>
      </c>
      <c r="U46" s="35">
        <v>4.446094</v>
      </c>
      <c r="V46" s="35">
        <v>4.446094</v>
      </c>
      <c r="W46" s="35">
        <v>4.4497</v>
      </c>
      <c r="X46" s="35">
        <v>4.462791</v>
      </c>
      <c r="Y46" s="35">
        <v>4.472259</v>
      </c>
      <c r="Z46" s="35">
        <v>4.283352</v>
      </c>
      <c r="AA46" s="35">
        <v>3.811819</v>
      </c>
      <c r="AB46" s="35">
        <v>3.820377</v>
      </c>
      <c r="AC46" s="35">
        <v>3.824831</v>
      </c>
      <c r="AD46" s="35">
        <v>3.747796</v>
      </c>
      <c r="AE46" s="35">
        <v>3.592881</v>
      </c>
      <c r="AF46" s="35">
        <v>3.596233</v>
      </c>
      <c r="AG46" s="35">
        <v>3.601079</v>
      </c>
      <c r="AH46" s="39">
        <v>-0.027078</v>
      </c>
    </row>
    <row r="47" ht="28" spans="1:34">
      <c r="A47" s="30" t="s">
        <v>184</v>
      </c>
      <c r="B47" s="34" t="s">
        <v>148</v>
      </c>
      <c r="C47" s="35">
        <v>2.534447</v>
      </c>
      <c r="D47" s="35">
        <v>2.482649</v>
      </c>
      <c r="E47" s="35">
        <v>2.566787</v>
      </c>
      <c r="F47" s="35">
        <v>2.61766</v>
      </c>
      <c r="G47" s="35">
        <v>2.538875</v>
      </c>
      <c r="H47" s="35">
        <v>2.49663</v>
      </c>
      <c r="I47" s="35">
        <v>2.414618</v>
      </c>
      <c r="J47" s="35">
        <v>2.379502</v>
      </c>
      <c r="K47" s="35">
        <v>2.340834</v>
      </c>
      <c r="L47" s="35">
        <v>2.326462</v>
      </c>
      <c r="M47" s="35">
        <v>2.317059</v>
      </c>
      <c r="N47" s="35">
        <v>2.312295</v>
      </c>
      <c r="O47" s="35">
        <v>2.303092</v>
      </c>
      <c r="P47" s="35">
        <v>2.292743</v>
      </c>
      <c r="Q47" s="35">
        <v>2.28562</v>
      </c>
      <c r="R47" s="35">
        <v>2.278337</v>
      </c>
      <c r="S47" s="35">
        <v>2.270839</v>
      </c>
      <c r="T47" s="35">
        <v>2.264202</v>
      </c>
      <c r="U47" s="35">
        <v>2.255383</v>
      </c>
      <c r="V47" s="35">
        <v>2.246291</v>
      </c>
      <c r="W47" s="35">
        <v>2.240614</v>
      </c>
      <c r="X47" s="35">
        <v>2.234583</v>
      </c>
      <c r="Y47" s="35">
        <v>2.229902</v>
      </c>
      <c r="Z47" s="35">
        <v>2.223944</v>
      </c>
      <c r="AA47" s="35">
        <v>2.217974</v>
      </c>
      <c r="AB47" s="35">
        <v>2.209386</v>
      </c>
      <c r="AC47" s="35">
        <v>2.199548</v>
      </c>
      <c r="AD47" s="35">
        <v>2.194165</v>
      </c>
      <c r="AE47" s="35">
        <v>2.189194</v>
      </c>
      <c r="AF47" s="35">
        <v>2.181888</v>
      </c>
      <c r="AG47" s="35">
        <v>2.175548</v>
      </c>
      <c r="AH47" s="39">
        <v>-0.005077</v>
      </c>
    </row>
    <row r="48" spans="1:34">
      <c r="A48" s="30" t="s">
        <v>185</v>
      </c>
      <c r="B48" s="34" t="s">
        <v>186</v>
      </c>
      <c r="C48" s="35">
        <v>3.052175</v>
      </c>
      <c r="D48" s="35">
        <v>3.055479</v>
      </c>
      <c r="E48" s="35">
        <v>3.03726</v>
      </c>
      <c r="F48" s="35">
        <v>3.060513</v>
      </c>
      <c r="G48" s="35">
        <v>3.09824</v>
      </c>
      <c r="H48" s="35">
        <v>3.121166</v>
      </c>
      <c r="I48" s="35">
        <v>3.137048</v>
      </c>
      <c r="J48" s="35">
        <v>3.145198</v>
      </c>
      <c r="K48" s="35">
        <v>3.143728</v>
      </c>
      <c r="L48" s="35">
        <v>3.142425</v>
      </c>
      <c r="M48" s="35">
        <v>3.156057</v>
      </c>
      <c r="N48" s="35">
        <v>3.163014</v>
      </c>
      <c r="O48" s="35">
        <v>3.175659</v>
      </c>
      <c r="P48" s="35">
        <v>3.177067</v>
      </c>
      <c r="Q48" s="35">
        <v>3.176307</v>
      </c>
      <c r="R48" s="35">
        <v>3.185653</v>
      </c>
      <c r="S48" s="35">
        <v>3.200703</v>
      </c>
      <c r="T48" s="35">
        <v>3.211956</v>
      </c>
      <c r="U48" s="35">
        <v>3.229753</v>
      </c>
      <c r="V48" s="35">
        <v>3.247914</v>
      </c>
      <c r="W48" s="35">
        <v>3.26703</v>
      </c>
      <c r="X48" s="35">
        <v>3.29193</v>
      </c>
      <c r="Y48" s="35">
        <v>3.316054</v>
      </c>
      <c r="Z48" s="35">
        <v>3.344772</v>
      </c>
      <c r="AA48" s="35">
        <v>3.378219</v>
      </c>
      <c r="AB48" s="35">
        <v>3.412634</v>
      </c>
      <c r="AC48" s="35">
        <v>3.44417</v>
      </c>
      <c r="AD48" s="35">
        <v>3.47515</v>
      </c>
      <c r="AE48" s="35">
        <v>3.505016</v>
      </c>
      <c r="AF48" s="35">
        <v>3.536978</v>
      </c>
      <c r="AG48" s="35">
        <v>3.571799</v>
      </c>
      <c r="AH48" s="39">
        <v>0.005254</v>
      </c>
    </row>
    <row r="49" ht="28" spans="1:34">
      <c r="A49" s="30" t="s">
        <v>187</v>
      </c>
      <c r="B49" s="34" t="s">
        <v>152</v>
      </c>
      <c r="C49" s="35">
        <v>4.424895</v>
      </c>
      <c r="D49" s="35">
        <v>5.140998</v>
      </c>
      <c r="E49" s="35">
        <v>5.574169</v>
      </c>
      <c r="F49" s="35">
        <v>6.324763</v>
      </c>
      <c r="G49" s="35">
        <v>7.196208</v>
      </c>
      <c r="H49" s="35">
        <v>7.685255</v>
      </c>
      <c r="I49" s="35">
        <v>7.76722</v>
      </c>
      <c r="J49" s="35">
        <v>7.841804</v>
      </c>
      <c r="K49" s="35">
        <v>7.889636</v>
      </c>
      <c r="L49" s="35">
        <v>8.068272</v>
      </c>
      <c r="M49" s="35">
        <v>8.305823</v>
      </c>
      <c r="N49" s="35">
        <v>8.427816</v>
      </c>
      <c r="O49" s="35">
        <v>8.515253</v>
      </c>
      <c r="P49" s="35">
        <v>8.624176</v>
      </c>
      <c r="Q49" s="35">
        <v>8.866316</v>
      </c>
      <c r="R49" s="35">
        <v>9.16668</v>
      </c>
      <c r="S49" s="35">
        <v>9.424695</v>
      </c>
      <c r="T49" s="35">
        <v>9.582842</v>
      </c>
      <c r="U49" s="35">
        <v>9.770529</v>
      </c>
      <c r="V49" s="35">
        <v>9.895141</v>
      </c>
      <c r="W49" s="35">
        <v>10.034301</v>
      </c>
      <c r="X49" s="35">
        <v>10.147729</v>
      </c>
      <c r="Y49" s="35">
        <v>10.250866</v>
      </c>
      <c r="Z49" s="35">
        <v>10.396744</v>
      </c>
      <c r="AA49" s="35">
        <v>10.581325</v>
      </c>
      <c r="AB49" s="35">
        <v>10.777422</v>
      </c>
      <c r="AC49" s="35">
        <v>11.011446</v>
      </c>
      <c r="AD49" s="35">
        <v>11.308893</v>
      </c>
      <c r="AE49" s="35">
        <v>11.723235</v>
      </c>
      <c r="AF49" s="35">
        <v>12.192237</v>
      </c>
      <c r="AG49" s="35">
        <v>12.449108</v>
      </c>
      <c r="AH49" s="39">
        <v>0.035081</v>
      </c>
    </row>
    <row r="50" ht="15" customHeight="1" spans="1:34">
      <c r="A50" s="30" t="s">
        <v>188</v>
      </c>
      <c r="B50" s="34" t="s">
        <v>189</v>
      </c>
      <c r="C50" s="35">
        <v>0.274343</v>
      </c>
      <c r="D50" s="35">
        <v>0.281595</v>
      </c>
      <c r="E50" s="35">
        <v>0.269636</v>
      </c>
      <c r="F50" s="35">
        <v>0.264817</v>
      </c>
      <c r="G50" s="35">
        <v>0.272393</v>
      </c>
      <c r="H50" s="35">
        <v>0.26238</v>
      </c>
      <c r="I50" s="35">
        <v>0.265884</v>
      </c>
      <c r="J50" s="35">
        <v>0.279527</v>
      </c>
      <c r="K50" s="35">
        <v>0.287054</v>
      </c>
      <c r="L50" s="35">
        <v>0.284737</v>
      </c>
      <c r="M50" s="35">
        <v>0.294131</v>
      </c>
      <c r="N50" s="35">
        <v>0.284812</v>
      </c>
      <c r="O50" s="35">
        <v>0.293976</v>
      </c>
      <c r="P50" s="35">
        <v>0.29227</v>
      </c>
      <c r="Q50" s="35">
        <v>0.300264</v>
      </c>
      <c r="R50" s="35">
        <v>0.29853</v>
      </c>
      <c r="S50" s="35">
        <v>0.294036</v>
      </c>
      <c r="T50" s="35">
        <v>0.292849</v>
      </c>
      <c r="U50" s="35">
        <v>0.291518</v>
      </c>
      <c r="V50" s="35">
        <v>0.291968</v>
      </c>
      <c r="W50" s="35">
        <v>0.29011</v>
      </c>
      <c r="X50" s="35">
        <v>0.287171</v>
      </c>
      <c r="Y50" s="35">
        <v>0.285051</v>
      </c>
      <c r="Z50" s="35">
        <v>0.283694</v>
      </c>
      <c r="AA50" s="35">
        <v>0.280835</v>
      </c>
      <c r="AB50" s="35">
        <v>0.277302</v>
      </c>
      <c r="AC50" s="35">
        <v>0.276459</v>
      </c>
      <c r="AD50" s="35">
        <v>0.275771</v>
      </c>
      <c r="AE50" s="35">
        <v>0.274516</v>
      </c>
      <c r="AF50" s="35">
        <v>0.273535</v>
      </c>
      <c r="AG50" s="35">
        <v>0.273966</v>
      </c>
      <c r="AH50" s="39">
        <v>-4.6e-5</v>
      </c>
    </row>
    <row r="51" ht="15" customHeight="1" spans="1:34">
      <c r="A51" s="30" t="s">
        <v>190</v>
      </c>
      <c r="B51" s="33" t="s">
        <v>191</v>
      </c>
      <c r="C51" s="36">
        <v>92.936348</v>
      </c>
      <c r="D51" s="36">
        <v>95.277443</v>
      </c>
      <c r="E51" s="36">
        <v>96.939903</v>
      </c>
      <c r="F51" s="36">
        <v>97.858475</v>
      </c>
      <c r="G51" s="36">
        <v>98.71492</v>
      </c>
      <c r="H51" s="36">
        <v>99.200546</v>
      </c>
      <c r="I51" s="36">
        <v>99.042358</v>
      </c>
      <c r="J51" s="36">
        <v>98.726318</v>
      </c>
      <c r="K51" s="36">
        <v>98.735741</v>
      </c>
      <c r="L51" s="36">
        <v>98.740028</v>
      </c>
      <c r="M51" s="36">
        <v>98.918907</v>
      </c>
      <c r="N51" s="36">
        <v>99.051788</v>
      </c>
      <c r="O51" s="36">
        <v>99.257507</v>
      </c>
      <c r="P51" s="36">
        <v>99.471375</v>
      </c>
      <c r="Q51" s="36">
        <v>99.876198</v>
      </c>
      <c r="R51" s="36">
        <v>100.461304</v>
      </c>
      <c r="S51" s="36">
        <v>101.019722</v>
      </c>
      <c r="T51" s="36">
        <v>101.559029</v>
      </c>
      <c r="U51" s="36">
        <v>102.120598</v>
      </c>
      <c r="V51" s="36">
        <v>102.794182</v>
      </c>
      <c r="W51" s="36">
        <v>103.373756</v>
      </c>
      <c r="X51" s="36">
        <v>104.034157</v>
      </c>
      <c r="Y51" s="36">
        <v>104.724777</v>
      </c>
      <c r="Z51" s="36">
        <v>105.541374</v>
      </c>
      <c r="AA51" s="36">
        <v>106.175735</v>
      </c>
      <c r="AB51" s="36">
        <v>107.0112</v>
      </c>
      <c r="AC51" s="36">
        <v>107.672852</v>
      </c>
      <c r="AD51" s="36">
        <v>108.331406</v>
      </c>
      <c r="AE51" s="36">
        <v>109.022575</v>
      </c>
      <c r="AF51" s="36">
        <v>109.874779</v>
      </c>
      <c r="AG51" s="36">
        <v>110.789787</v>
      </c>
      <c r="AH51" s="40">
        <v>0.005875</v>
      </c>
    </row>
    <row r="52" ht="15" customHeight="1"/>
    <row r="53" ht="15" customHeight="1" spans="2:2">
      <c r="B53" s="33" t="s">
        <v>192</v>
      </c>
    </row>
    <row r="54" ht="15" customHeight="1" spans="1:34">
      <c r="A54" s="30" t="s">
        <v>193</v>
      </c>
      <c r="B54" s="34" t="s">
        <v>194</v>
      </c>
      <c r="C54" s="42">
        <v>41.186001</v>
      </c>
      <c r="D54" s="42">
        <v>46.575623</v>
      </c>
      <c r="E54" s="42">
        <v>49.269192</v>
      </c>
      <c r="F54" s="42">
        <v>52.535244</v>
      </c>
      <c r="G54" s="42">
        <v>54.09893</v>
      </c>
      <c r="H54" s="42">
        <v>55.323734</v>
      </c>
      <c r="I54" s="42">
        <v>54.183449</v>
      </c>
      <c r="J54" s="42">
        <v>54.530052</v>
      </c>
      <c r="K54" s="42">
        <v>57.224983</v>
      </c>
      <c r="L54" s="42">
        <v>59.3876</v>
      </c>
      <c r="M54" s="42">
        <v>62.759144</v>
      </c>
      <c r="N54" s="42">
        <v>63.998417</v>
      </c>
      <c r="O54" s="42">
        <v>65.25621</v>
      </c>
      <c r="P54" s="42">
        <v>66.764771</v>
      </c>
      <c r="Q54" s="42">
        <v>68.853874</v>
      </c>
      <c r="R54" s="42">
        <v>68.486534</v>
      </c>
      <c r="S54" s="42">
        <v>69.603432</v>
      </c>
      <c r="T54" s="42">
        <v>72.493843</v>
      </c>
      <c r="U54" s="42">
        <v>73.606468</v>
      </c>
      <c r="V54" s="42">
        <v>74.126572</v>
      </c>
      <c r="W54" s="42">
        <v>75.227173</v>
      </c>
      <c r="X54" s="42">
        <v>76.040276</v>
      </c>
      <c r="Y54" s="42">
        <v>76.830215</v>
      </c>
      <c r="Z54" s="42">
        <v>76.901253</v>
      </c>
      <c r="AA54" s="42">
        <v>78.602432</v>
      </c>
      <c r="AB54" s="42">
        <v>79.634666</v>
      </c>
      <c r="AC54" s="42">
        <v>80.915276</v>
      </c>
      <c r="AD54" s="42">
        <v>81.587456</v>
      </c>
      <c r="AE54" s="42">
        <v>82.213699</v>
      </c>
      <c r="AF54" s="42">
        <v>83.21595</v>
      </c>
      <c r="AG54" s="42">
        <v>84.052788</v>
      </c>
      <c r="AH54" s="39">
        <v>0.024063</v>
      </c>
    </row>
    <row r="55" ht="15" customHeight="1" spans="1:34">
      <c r="A55" s="30" t="s">
        <v>195</v>
      </c>
      <c r="B55" s="34" t="s">
        <v>196</v>
      </c>
      <c r="C55" s="42">
        <v>38.757999</v>
      </c>
      <c r="D55" s="42">
        <v>44.253124</v>
      </c>
      <c r="E55" s="42">
        <v>47.299049</v>
      </c>
      <c r="F55" s="42">
        <v>50.189655</v>
      </c>
      <c r="G55" s="42">
        <v>51.288822</v>
      </c>
      <c r="H55" s="42">
        <v>52.477993</v>
      </c>
      <c r="I55" s="42">
        <v>51.279781</v>
      </c>
      <c r="J55" s="42">
        <v>51.927994</v>
      </c>
      <c r="K55" s="42">
        <v>53.036018</v>
      </c>
      <c r="L55" s="42">
        <v>55.005432</v>
      </c>
      <c r="M55" s="42">
        <v>55.98793</v>
      </c>
      <c r="N55" s="42">
        <v>57.632835</v>
      </c>
      <c r="O55" s="42">
        <v>58.317532</v>
      </c>
      <c r="P55" s="42">
        <v>59.885101</v>
      </c>
      <c r="Q55" s="42">
        <v>61.06646</v>
      </c>
      <c r="R55" s="42">
        <v>61.661266</v>
      </c>
      <c r="S55" s="42">
        <v>62.784061</v>
      </c>
      <c r="T55" s="42">
        <v>63.808605</v>
      </c>
      <c r="U55" s="42">
        <v>65.531029</v>
      </c>
      <c r="V55" s="42">
        <v>64.944397</v>
      </c>
      <c r="W55" s="42">
        <v>67.366692</v>
      </c>
      <c r="X55" s="42">
        <v>68.49276</v>
      </c>
      <c r="Y55" s="42">
        <v>69.271484</v>
      </c>
      <c r="Z55" s="42">
        <v>70.028915</v>
      </c>
      <c r="AA55" s="42">
        <v>71.602402</v>
      </c>
      <c r="AB55" s="42">
        <v>72.876045</v>
      </c>
      <c r="AC55" s="42">
        <v>74.413567</v>
      </c>
      <c r="AD55" s="42">
        <v>75.309219</v>
      </c>
      <c r="AE55" s="42">
        <v>75.10183</v>
      </c>
      <c r="AF55" s="42">
        <v>76.052986</v>
      </c>
      <c r="AG55" s="42">
        <v>76.952553</v>
      </c>
      <c r="AH55" s="39">
        <v>0.023125</v>
      </c>
    </row>
    <row r="56" ht="15" customHeight="1" spans="1:34">
      <c r="A56" s="30" t="s">
        <v>197</v>
      </c>
      <c r="B56" s="34" t="s">
        <v>198</v>
      </c>
      <c r="C56" s="35">
        <v>2.06503</v>
      </c>
      <c r="D56" s="35">
        <v>3.126426</v>
      </c>
      <c r="E56" s="35">
        <v>3.040366</v>
      </c>
      <c r="F56" s="35">
        <v>2.610914</v>
      </c>
      <c r="G56" s="35">
        <v>2.289373</v>
      </c>
      <c r="H56" s="35">
        <v>2.24846</v>
      </c>
      <c r="I56" s="35">
        <v>2.287491</v>
      </c>
      <c r="J56" s="35">
        <v>2.403552</v>
      </c>
      <c r="K56" s="35">
        <v>2.477206</v>
      </c>
      <c r="L56" s="35">
        <v>2.586212</v>
      </c>
      <c r="M56" s="35">
        <v>2.680989</v>
      </c>
      <c r="N56" s="35">
        <v>2.714161</v>
      </c>
      <c r="O56" s="35">
        <v>2.744236</v>
      </c>
      <c r="P56" s="35">
        <v>2.791564</v>
      </c>
      <c r="Q56" s="35">
        <v>2.791499</v>
      </c>
      <c r="R56" s="35">
        <v>2.772701</v>
      </c>
      <c r="S56" s="35">
        <v>2.766471</v>
      </c>
      <c r="T56" s="35">
        <v>2.757858</v>
      </c>
      <c r="U56" s="35">
        <v>2.746787</v>
      </c>
      <c r="V56" s="35">
        <v>2.72895</v>
      </c>
      <c r="W56" s="35">
        <v>2.710899</v>
      </c>
      <c r="X56" s="35">
        <v>2.71036</v>
      </c>
      <c r="Y56" s="35">
        <v>2.707677</v>
      </c>
      <c r="Z56" s="35">
        <v>2.698427</v>
      </c>
      <c r="AA56" s="35">
        <v>2.718749</v>
      </c>
      <c r="AB56" s="35">
        <v>2.697114</v>
      </c>
      <c r="AC56" s="35">
        <v>2.688766</v>
      </c>
      <c r="AD56" s="35">
        <v>2.713536</v>
      </c>
      <c r="AE56" s="35">
        <v>2.678344</v>
      </c>
      <c r="AF56" s="35">
        <v>2.650656</v>
      </c>
      <c r="AG56" s="35">
        <v>2.664256</v>
      </c>
      <c r="AH56" s="39">
        <v>0.008529</v>
      </c>
    </row>
    <row r="57" ht="15" customHeight="1" spans="1:34">
      <c r="A57" s="30" t="s">
        <v>199</v>
      </c>
      <c r="B57" s="34" t="s">
        <v>200</v>
      </c>
      <c r="C57" s="41">
        <v>33.39024</v>
      </c>
      <c r="D57" s="41">
        <v>31.629284</v>
      </c>
      <c r="E57" s="41">
        <v>32.403694</v>
      </c>
      <c r="F57" s="41">
        <v>32.253029</v>
      </c>
      <c r="G57" s="41">
        <v>31.904417</v>
      </c>
      <c r="H57" s="41">
        <v>31.892704</v>
      </c>
      <c r="I57" s="41">
        <v>31.570696</v>
      </c>
      <c r="J57" s="41">
        <v>31.573807</v>
      </c>
      <c r="K57" s="41">
        <v>30.673853</v>
      </c>
      <c r="L57" s="41">
        <v>30.230724</v>
      </c>
      <c r="M57" s="41">
        <v>29.872314</v>
      </c>
      <c r="N57" s="41">
        <v>30.185509</v>
      </c>
      <c r="O57" s="41">
        <v>30.218931</v>
      </c>
      <c r="P57" s="41">
        <v>30.123533</v>
      </c>
      <c r="Q57" s="41">
        <v>30.407669</v>
      </c>
      <c r="R57" s="41">
        <v>30.583693</v>
      </c>
      <c r="S57" s="41">
        <v>30.738031</v>
      </c>
      <c r="T57" s="41">
        <v>31.075829</v>
      </c>
      <c r="U57" s="41">
        <v>31.899467</v>
      </c>
      <c r="V57" s="41">
        <v>32.036167</v>
      </c>
      <c r="W57" s="41">
        <v>32.32</v>
      </c>
      <c r="X57" s="41">
        <v>32.509365</v>
      </c>
      <c r="Y57" s="41">
        <v>32.800732</v>
      </c>
      <c r="Z57" s="41">
        <v>33.245483</v>
      </c>
      <c r="AA57" s="41">
        <v>34.564468</v>
      </c>
      <c r="AB57" s="41">
        <v>35.096169</v>
      </c>
      <c r="AC57" s="41">
        <v>35.460056</v>
      </c>
      <c r="AD57" s="41">
        <v>35.714397</v>
      </c>
      <c r="AE57" s="41">
        <v>35.992851</v>
      </c>
      <c r="AF57" s="41">
        <v>36.272835</v>
      </c>
      <c r="AG57" s="41">
        <v>36.517956</v>
      </c>
      <c r="AH57" s="39">
        <v>0.002989</v>
      </c>
    </row>
    <row r="58" ht="15" customHeight="1" spans="1:34">
      <c r="A58" s="30" t="s">
        <v>201</v>
      </c>
      <c r="B58" s="34" t="s">
        <v>202</v>
      </c>
      <c r="C58" s="35">
        <v>1.631228</v>
      </c>
      <c r="D58" s="35">
        <v>1.551085</v>
      </c>
      <c r="E58" s="35">
        <v>1.575071</v>
      </c>
      <c r="F58" s="35">
        <v>1.548085</v>
      </c>
      <c r="G58" s="35">
        <v>1.527032</v>
      </c>
      <c r="H58" s="35">
        <v>1.522447</v>
      </c>
      <c r="I58" s="35">
        <v>1.510134</v>
      </c>
      <c r="J58" s="35">
        <v>1.512647</v>
      </c>
      <c r="K58" s="35">
        <v>1.478507</v>
      </c>
      <c r="L58" s="35">
        <v>1.462681</v>
      </c>
      <c r="M58" s="35">
        <v>1.451977</v>
      </c>
      <c r="N58" s="35">
        <v>1.466463</v>
      </c>
      <c r="O58" s="35">
        <v>1.466589</v>
      </c>
      <c r="P58" s="35">
        <v>1.459998</v>
      </c>
      <c r="Q58" s="35">
        <v>1.472458</v>
      </c>
      <c r="R58" s="35">
        <v>1.48071</v>
      </c>
      <c r="S58" s="35">
        <v>1.487289</v>
      </c>
      <c r="T58" s="35">
        <v>1.50079</v>
      </c>
      <c r="U58" s="35">
        <v>1.531877</v>
      </c>
      <c r="V58" s="35">
        <v>1.538566</v>
      </c>
      <c r="W58" s="35">
        <v>1.549756</v>
      </c>
      <c r="X58" s="35">
        <v>1.557727</v>
      </c>
      <c r="Y58" s="35">
        <v>1.568304</v>
      </c>
      <c r="Z58" s="35">
        <v>1.584886</v>
      </c>
      <c r="AA58" s="35">
        <v>1.627547</v>
      </c>
      <c r="AB58" s="35">
        <v>1.646836</v>
      </c>
      <c r="AC58" s="35">
        <v>1.661792</v>
      </c>
      <c r="AD58" s="35">
        <v>1.673202</v>
      </c>
      <c r="AE58" s="35">
        <v>1.685591</v>
      </c>
      <c r="AF58" s="35">
        <v>1.698643</v>
      </c>
      <c r="AG58" s="35">
        <v>1.710193</v>
      </c>
      <c r="AH58" s="39">
        <v>0.001577</v>
      </c>
    </row>
    <row r="59" ht="15" customHeight="1" spans="1:34">
      <c r="A59" s="30" t="s">
        <v>203</v>
      </c>
      <c r="B59" s="34" t="s">
        <v>204</v>
      </c>
      <c r="C59" s="35">
        <v>2.079346</v>
      </c>
      <c r="D59" s="35">
        <v>2.094901</v>
      </c>
      <c r="E59" s="35">
        <v>2.094313</v>
      </c>
      <c r="F59" s="35">
        <v>2.054265</v>
      </c>
      <c r="G59" s="35">
        <v>2.042394</v>
      </c>
      <c r="H59" s="35">
        <v>2.007307</v>
      </c>
      <c r="I59" s="35">
        <v>1.982223</v>
      </c>
      <c r="J59" s="35">
        <v>1.968161</v>
      </c>
      <c r="K59" s="35">
        <v>1.928432</v>
      </c>
      <c r="L59" s="35">
        <v>1.918696</v>
      </c>
      <c r="M59" s="35">
        <v>1.915029</v>
      </c>
      <c r="N59" s="35">
        <v>1.922824</v>
      </c>
      <c r="O59" s="35">
        <v>1.907107</v>
      </c>
      <c r="P59" s="35">
        <v>1.894776</v>
      </c>
      <c r="Q59" s="35">
        <v>1.896683</v>
      </c>
      <c r="R59" s="35">
        <v>1.894134</v>
      </c>
      <c r="S59" s="35">
        <v>1.891801</v>
      </c>
      <c r="T59" s="35">
        <v>1.897706</v>
      </c>
      <c r="U59" s="35">
        <v>1.918651</v>
      </c>
      <c r="V59" s="35">
        <v>1.922242</v>
      </c>
      <c r="W59" s="35">
        <v>1.926367</v>
      </c>
      <c r="X59" s="35">
        <v>1.931122</v>
      </c>
      <c r="Y59" s="35">
        <v>1.935594</v>
      </c>
      <c r="Z59" s="35">
        <v>1.94365</v>
      </c>
      <c r="AA59" s="35">
        <v>1.947989</v>
      </c>
      <c r="AB59" s="35">
        <v>1.959063</v>
      </c>
      <c r="AC59" s="35">
        <v>1.965323</v>
      </c>
      <c r="AD59" s="35">
        <v>1.969837</v>
      </c>
      <c r="AE59" s="35">
        <v>1.973467</v>
      </c>
      <c r="AF59" s="35">
        <v>1.98272</v>
      </c>
      <c r="AG59" s="35">
        <v>1.991446</v>
      </c>
      <c r="AH59" s="39">
        <v>-0.001439</v>
      </c>
    </row>
    <row r="60" ht="15" customHeight="1" spans="1:34">
      <c r="A60" s="30" t="s">
        <v>205</v>
      </c>
      <c r="B60" s="34" t="s">
        <v>206</v>
      </c>
      <c r="C60" s="41">
        <v>10.414752</v>
      </c>
      <c r="D60" s="41">
        <v>10.602365</v>
      </c>
      <c r="E60" s="41">
        <v>10.455869</v>
      </c>
      <c r="F60" s="41">
        <v>10.257922</v>
      </c>
      <c r="G60" s="41">
        <v>10.108068</v>
      </c>
      <c r="H60" s="41">
        <v>10.015626</v>
      </c>
      <c r="I60" s="41">
        <v>9.954532</v>
      </c>
      <c r="J60" s="41">
        <v>9.923193</v>
      </c>
      <c r="K60" s="41">
        <v>9.888255</v>
      </c>
      <c r="L60" s="41">
        <v>9.861461</v>
      </c>
      <c r="M60" s="41">
        <v>9.840881</v>
      </c>
      <c r="N60" s="41">
        <v>9.867185</v>
      </c>
      <c r="O60" s="41">
        <v>9.849028</v>
      </c>
      <c r="P60" s="41">
        <v>9.835093</v>
      </c>
      <c r="Q60" s="41">
        <v>9.798868</v>
      </c>
      <c r="R60" s="41">
        <v>9.747597</v>
      </c>
      <c r="S60" s="41">
        <v>9.697002</v>
      </c>
      <c r="T60" s="41">
        <v>9.651874</v>
      </c>
      <c r="U60" s="41">
        <v>9.618119</v>
      </c>
      <c r="V60" s="41">
        <v>9.581885</v>
      </c>
      <c r="W60" s="41">
        <v>9.546349</v>
      </c>
      <c r="X60" s="41">
        <v>9.515716</v>
      </c>
      <c r="Y60" s="41">
        <v>9.479058</v>
      </c>
      <c r="Z60" s="41">
        <v>9.436994</v>
      </c>
      <c r="AA60" s="41">
        <v>9.400193</v>
      </c>
      <c r="AB60" s="41">
        <v>9.370029</v>
      </c>
      <c r="AC60" s="41">
        <v>9.326364</v>
      </c>
      <c r="AD60" s="41">
        <v>9.280562</v>
      </c>
      <c r="AE60" s="41">
        <v>9.220755</v>
      </c>
      <c r="AF60" s="41">
        <v>9.143264</v>
      </c>
      <c r="AG60" s="41">
        <v>9.079165</v>
      </c>
      <c r="AH60" s="39">
        <v>-0.004564</v>
      </c>
    </row>
    <row r="61" ht="15" customHeight="1"/>
    <row r="62" ht="15" customHeight="1"/>
    <row r="63" ht="15" customHeight="1" spans="2:2">
      <c r="B63" s="33" t="s">
        <v>207</v>
      </c>
    </row>
    <row r="64" ht="15" customHeight="1" spans="1:34">
      <c r="A64" s="30" t="s">
        <v>208</v>
      </c>
      <c r="B64" s="34" t="s">
        <v>194</v>
      </c>
      <c r="C64" s="42">
        <v>41.186001</v>
      </c>
      <c r="D64" s="42">
        <v>47.067001</v>
      </c>
      <c r="E64" s="42">
        <v>50.364151</v>
      </c>
      <c r="F64" s="42">
        <v>54.412823</v>
      </c>
      <c r="G64" s="42">
        <v>56.986546</v>
      </c>
      <c r="H64" s="42">
        <v>59.53833</v>
      </c>
      <c r="I64" s="42">
        <v>59.797539</v>
      </c>
      <c r="J64" s="42">
        <v>61.904858</v>
      </c>
      <c r="K64" s="42">
        <v>66.905273</v>
      </c>
      <c r="L64" s="42">
        <v>71.574654</v>
      </c>
      <c r="M64" s="42">
        <v>77.957924</v>
      </c>
      <c r="N64" s="42">
        <v>81.892487</v>
      </c>
      <c r="O64" s="42">
        <v>85.91198</v>
      </c>
      <c r="P64" s="42">
        <v>90.34539</v>
      </c>
      <c r="Q64" s="42">
        <v>95.627167</v>
      </c>
      <c r="R64" s="42">
        <v>97.511597</v>
      </c>
      <c r="S64" s="42">
        <v>101.511421</v>
      </c>
      <c r="T64" s="42">
        <v>108.210007</v>
      </c>
      <c r="U64" s="42">
        <v>112.413521</v>
      </c>
      <c r="V64" s="42">
        <v>115.733398</v>
      </c>
      <c r="W64" s="42">
        <v>120.129982</v>
      </c>
      <c r="X64" s="42">
        <v>124.210182</v>
      </c>
      <c r="Y64" s="42">
        <v>128.421463</v>
      </c>
      <c r="Z64" s="42">
        <v>131.617264</v>
      </c>
      <c r="AA64" s="42">
        <v>137.869904</v>
      </c>
      <c r="AB64" s="42">
        <v>143.181046</v>
      </c>
      <c r="AC64" s="42">
        <v>149.320282</v>
      </c>
      <c r="AD64" s="42">
        <v>154.582825</v>
      </c>
      <c r="AE64" s="42">
        <v>159.966644</v>
      </c>
      <c r="AF64" s="42">
        <v>166.393265</v>
      </c>
      <c r="AG64" s="42">
        <v>172.808685</v>
      </c>
      <c r="AH64" s="39">
        <v>0.048964</v>
      </c>
    </row>
    <row r="65" ht="15" customHeight="1" spans="1:34">
      <c r="A65" s="30" t="s">
        <v>209</v>
      </c>
      <c r="B65" s="34" t="s">
        <v>196</v>
      </c>
      <c r="C65" s="42">
        <v>38.757999</v>
      </c>
      <c r="D65" s="42">
        <v>44.720001</v>
      </c>
      <c r="E65" s="42">
        <v>48.350224</v>
      </c>
      <c r="F65" s="42">
        <v>51.983402</v>
      </c>
      <c r="G65" s="42">
        <v>54.02644</v>
      </c>
      <c r="H65" s="42">
        <v>56.4758</v>
      </c>
      <c r="I65" s="42">
        <v>56.593014</v>
      </c>
      <c r="J65" s="42">
        <v>58.95089</v>
      </c>
      <c r="K65" s="42">
        <v>62.007698</v>
      </c>
      <c r="L65" s="42">
        <v>66.293213</v>
      </c>
      <c r="M65" s="42">
        <v>69.546875</v>
      </c>
      <c r="N65" s="42">
        <v>73.747078</v>
      </c>
      <c r="O65" s="42">
        <v>76.776985</v>
      </c>
      <c r="P65" s="42">
        <v>81.035896</v>
      </c>
      <c r="Q65" s="42">
        <v>84.811684</v>
      </c>
      <c r="R65" s="42">
        <v>87.793739</v>
      </c>
      <c r="S65" s="42">
        <v>91.565872</v>
      </c>
      <c r="T65" s="42">
        <v>95.245728</v>
      </c>
      <c r="U65" s="42">
        <v>100.080513</v>
      </c>
      <c r="V65" s="42">
        <v>101.397331</v>
      </c>
      <c r="W65" s="42">
        <v>107.577614</v>
      </c>
      <c r="X65" s="42">
        <v>111.88147</v>
      </c>
      <c r="Y65" s="42">
        <v>115.787064</v>
      </c>
      <c r="Z65" s="42">
        <v>119.855186</v>
      </c>
      <c r="AA65" s="42">
        <v>125.591736</v>
      </c>
      <c r="AB65" s="42">
        <v>131.029221</v>
      </c>
      <c r="AC65" s="42">
        <v>137.322098</v>
      </c>
      <c r="AD65" s="42">
        <v>142.687515</v>
      </c>
      <c r="AE65" s="42">
        <v>146.128784</v>
      </c>
      <c r="AF65" s="42">
        <v>152.070663</v>
      </c>
      <c r="AG65" s="42">
        <v>158.210938</v>
      </c>
      <c r="AH65" s="39">
        <v>0.048003</v>
      </c>
    </row>
    <row r="66" ht="28" spans="1:34">
      <c r="A66" s="30" t="s">
        <v>210</v>
      </c>
      <c r="B66" s="34" t="s">
        <v>198</v>
      </c>
      <c r="C66" s="35">
        <v>2.06503</v>
      </c>
      <c r="D66" s="35">
        <v>3.15941</v>
      </c>
      <c r="E66" s="35">
        <v>3.107935</v>
      </c>
      <c r="F66" s="35">
        <v>2.704226</v>
      </c>
      <c r="G66" s="35">
        <v>2.411572</v>
      </c>
      <c r="H66" s="35">
        <v>2.419749</v>
      </c>
      <c r="I66" s="35">
        <v>2.524504</v>
      </c>
      <c r="J66" s="35">
        <v>2.728616</v>
      </c>
      <c r="K66" s="35">
        <v>2.896255</v>
      </c>
      <c r="L66" s="35">
        <v>3.116934</v>
      </c>
      <c r="M66" s="35">
        <v>3.330261</v>
      </c>
      <c r="N66" s="35">
        <v>3.473045</v>
      </c>
      <c r="O66" s="35">
        <v>3.612879</v>
      </c>
      <c r="P66" s="35">
        <v>3.777514</v>
      </c>
      <c r="Q66" s="35">
        <v>3.876951</v>
      </c>
      <c r="R66" s="35">
        <v>3.947791</v>
      </c>
      <c r="S66" s="35">
        <v>4.034691</v>
      </c>
      <c r="T66" s="35">
        <v>4.116596</v>
      </c>
      <c r="U66" s="35">
        <v>4.194958</v>
      </c>
      <c r="V66" s="35">
        <v>4.260695</v>
      </c>
      <c r="W66" s="35">
        <v>4.329024</v>
      </c>
      <c r="X66" s="35">
        <v>4.427316</v>
      </c>
      <c r="Y66" s="35">
        <v>4.525874</v>
      </c>
      <c r="Z66" s="35">
        <v>4.618384</v>
      </c>
      <c r="AA66" s="35">
        <v>4.768728</v>
      </c>
      <c r="AB66" s="35">
        <v>4.84934</v>
      </c>
      <c r="AC66" s="35">
        <v>4.961823</v>
      </c>
      <c r="AD66" s="35">
        <v>5.141305</v>
      </c>
      <c r="AE66" s="35">
        <v>5.211365</v>
      </c>
      <c r="AF66" s="35">
        <v>5.300081</v>
      </c>
      <c r="AG66" s="35">
        <v>5.477589</v>
      </c>
      <c r="AH66" s="39">
        <v>0.033052</v>
      </c>
    </row>
    <row r="67" ht="15" customHeight="1" spans="1:34">
      <c r="A67" s="30" t="s">
        <v>211</v>
      </c>
      <c r="B67" s="34" t="s">
        <v>200</v>
      </c>
      <c r="C67" s="41">
        <v>33.39024</v>
      </c>
      <c r="D67" s="41">
        <v>31.962978</v>
      </c>
      <c r="E67" s="41">
        <v>33.123833</v>
      </c>
      <c r="F67" s="41">
        <v>33.405731</v>
      </c>
      <c r="G67" s="41">
        <v>33.607361</v>
      </c>
      <c r="H67" s="41">
        <v>34.322311</v>
      </c>
      <c r="I67" s="41">
        <v>34.841816</v>
      </c>
      <c r="J67" s="41">
        <v>35.843941</v>
      </c>
      <c r="K67" s="41">
        <v>35.862705</v>
      </c>
      <c r="L67" s="41">
        <v>36.434433</v>
      </c>
      <c r="M67" s="41">
        <v>37.106682</v>
      </c>
      <c r="N67" s="41">
        <v>38.625431</v>
      </c>
      <c r="O67" s="41">
        <v>39.784233</v>
      </c>
      <c r="P67" s="41">
        <v>40.762852</v>
      </c>
      <c r="Q67" s="41">
        <v>42.231457</v>
      </c>
      <c r="R67" s="41">
        <v>43.545273</v>
      </c>
      <c r="S67" s="41">
        <v>44.829128</v>
      </c>
      <c r="T67" s="41">
        <v>46.386223</v>
      </c>
      <c r="U67" s="41">
        <v>48.717609</v>
      </c>
      <c r="V67" s="41">
        <v>50.017887</v>
      </c>
      <c r="W67" s="41">
        <v>51.611679</v>
      </c>
      <c r="X67" s="41">
        <v>53.103355</v>
      </c>
      <c r="Y67" s="41">
        <v>54.826321</v>
      </c>
      <c r="Z67" s="41">
        <v>56.899975</v>
      </c>
      <c r="AA67" s="41">
        <v>60.626621</v>
      </c>
      <c r="AB67" s="41">
        <v>63.10199</v>
      </c>
      <c r="AC67" s="41">
        <v>65.43766</v>
      </c>
      <c r="AD67" s="41">
        <v>67.667664</v>
      </c>
      <c r="AE67" s="41">
        <v>70.032806</v>
      </c>
      <c r="AF67" s="41">
        <v>72.528831</v>
      </c>
      <c r="AG67" s="41">
        <v>75.079247</v>
      </c>
      <c r="AH67" s="39">
        <v>0.027377</v>
      </c>
    </row>
    <row r="68" ht="15" customHeight="1" spans="1:34">
      <c r="A68" s="30" t="s">
        <v>212</v>
      </c>
      <c r="B68" s="34" t="s">
        <v>202</v>
      </c>
      <c r="C68" s="35">
        <v>1.631228</v>
      </c>
      <c r="D68" s="35">
        <v>1.567449</v>
      </c>
      <c r="E68" s="35">
        <v>1.610075</v>
      </c>
      <c r="F68" s="35">
        <v>1.603413</v>
      </c>
      <c r="G68" s="35">
        <v>1.608539</v>
      </c>
      <c r="H68" s="35">
        <v>1.638427</v>
      </c>
      <c r="I68" s="35">
        <v>1.666603</v>
      </c>
      <c r="J68" s="35">
        <v>1.717222</v>
      </c>
      <c r="K68" s="35">
        <v>1.728614</v>
      </c>
      <c r="L68" s="35">
        <v>1.762841</v>
      </c>
      <c r="M68" s="35">
        <v>1.803612</v>
      </c>
      <c r="N68" s="35">
        <v>1.876488</v>
      </c>
      <c r="O68" s="35">
        <v>1.930813</v>
      </c>
      <c r="P68" s="35">
        <v>1.975654</v>
      </c>
      <c r="Q68" s="35">
        <v>2.045012</v>
      </c>
      <c r="R68" s="35">
        <v>2.108245</v>
      </c>
      <c r="S68" s="35">
        <v>2.1691</v>
      </c>
      <c r="T68" s="35">
        <v>2.240197</v>
      </c>
      <c r="U68" s="35">
        <v>2.339518</v>
      </c>
      <c r="V68" s="35">
        <v>2.402154</v>
      </c>
      <c r="W68" s="35">
        <v>2.474799</v>
      </c>
      <c r="X68" s="35">
        <v>2.544514</v>
      </c>
      <c r="Y68" s="35">
        <v>2.621415</v>
      </c>
      <c r="Z68" s="35">
        <v>2.712549</v>
      </c>
      <c r="AA68" s="35">
        <v>2.854743</v>
      </c>
      <c r="AB68" s="35">
        <v>2.960968</v>
      </c>
      <c r="AC68" s="35">
        <v>3.066655</v>
      </c>
      <c r="AD68" s="35">
        <v>3.170197</v>
      </c>
      <c r="AE68" s="35">
        <v>3.279726</v>
      </c>
      <c r="AF68" s="35">
        <v>3.396497</v>
      </c>
      <c r="AG68" s="35">
        <v>3.516078</v>
      </c>
      <c r="AH68" s="39">
        <v>0.025931</v>
      </c>
    </row>
    <row r="69" ht="15" customHeight="1" spans="1:34">
      <c r="A69" s="30" t="s">
        <v>213</v>
      </c>
      <c r="B69" s="34" t="s">
        <v>204</v>
      </c>
      <c r="C69" s="35">
        <v>2.079346</v>
      </c>
      <c r="D69" s="35">
        <v>2.117003</v>
      </c>
      <c r="E69" s="35">
        <v>2.140857</v>
      </c>
      <c r="F69" s="35">
        <v>2.127683</v>
      </c>
      <c r="G69" s="35">
        <v>2.15141</v>
      </c>
      <c r="H69" s="35">
        <v>2.160225</v>
      </c>
      <c r="I69" s="35">
        <v>2.187606</v>
      </c>
      <c r="J69" s="35">
        <v>2.23434</v>
      </c>
      <c r="K69" s="35">
        <v>2.25465</v>
      </c>
      <c r="L69" s="35">
        <v>2.312436</v>
      </c>
      <c r="M69" s="35">
        <v>2.378803</v>
      </c>
      <c r="N69" s="35">
        <v>2.460448</v>
      </c>
      <c r="O69" s="35">
        <v>2.510771</v>
      </c>
      <c r="P69" s="35">
        <v>2.56399</v>
      </c>
      <c r="Q69" s="35">
        <v>2.634193</v>
      </c>
      <c r="R69" s="35">
        <v>2.696881</v>
      </c>
      <c r="S69" s="35">
        <v>2.75905</v>
      </c>
      <c r="T69" s="35">
        <v>2.832665</v>
      </c>
      <c r="U69" s="35">
        <v>2.930209</v>
      </c>
      <c r="V69" s="35">
        <v>3.001185</v>
      </c>
      <c r="W69" s="35">
        <v>3.076209</v>
      </c>
      <c r="X69" s="35">
        <v>3.154446</v>
      </c>
      <c r="Y69" s="35">
        <v>3.235339</v>
      </c>
      <c r="Z69" s="35">
        <v>3.326577</v>
      </c>
      <c r="AA69" s="35">
        <v>3.416803</v>
      </c>
      <c r="AB69" s="35">
        <v>3.522344</v>
      </c>
      <c r="AC69" s="35">
        <v>3.626788</v>
      </c>
      <c r="AD69" s="35">
        <v>3.732227</v>
      </c>
      <c r="AE69" s="35">
        <v>3.839857</v>
      </c>
      <c r="AF69" s="35">
        <v>3.96452</v>
      </c>
      <c r="AG69" s="35">
        <v>4.094321</v>
      </c>
      <c r="AH69" s="39">
        <v>0.022842</v>
      </c>
    </row>
    <row r="70" ht="15" customHeight="1" spans="1:34">
      <c r="A70" s="30" t="s">
        <v>214</v>
      </c>
      <c r="B70" s="34" t="s">
        <v>206</v>
      </c>
      <c r="C70" s="41">
        <v>10.414752</v>
      </c>
      <c r="D70" s="41">
        <v>10.714222</v>
      </c>
      <c r="E70" s="41">
        <v>10.68824</v>
      </c>
      <c r="F70" s="41">
        <v>10.624535</v>
      </c>
      <c r="G70" s="41">
        <v>10.647602</v>
      </c>
      <c r="H70" s="41">
        <v>10.778623</v>
      </c>
      <c r="I70" s="41">
        <v>10.985946</v>
      </c>
      <c r="J70" s="41">
        <v>11.265234</v>
      </c>
      <c r="K70" s="41">
        <v>11.560972</v>
      </c>
      <c r="L70" s="41">
        <v>11.885151</v>
      </c>
      <c r="M70" s="41">
        <v>12.22411</v>
      </c>
      <c r="N70" s="41">
        <v>12.626067</v>
      </c>
      <c r="O70" s="41">
        <v>12.966575</v>
      </c>
      <c r="P70" s="41">
        <v>13.308745</v>
      </c>
      <c r="Q70" s="41">
        <v>13.609082</v>
      </c>
      <c r="R70" s="41">
        <v>13.878695</v>
      </c>
      <c r="S70" s="41">
        <v>14.142355</v>
      </c>
      <c r="T70" s="41">
        <v>14.407144</v>
      </c>
      <c r="U70" s="41">
        <v>14.689015</v>
      </c>
      <c r="V70" s="41">
        <v>14.960144</v>
      </c>
      <c r="W70" s="41">
        <v>15.244526</v>
      </c>
      <c r="X70" s="41">
        <v>15.543719</v>
      </c>
      <c r="Y70" s="41">
        <v>15.844214</v>
      </c>
      <c r="Z70" s="41">
        <v>16.151508</v>
      </c>
      <c r="AA70" s="41">
        <v>16.488087</v>
      </c>
      <c r="AB70" s="41">
        <v>16.847067</v>
      </c>
      <c r="AC70" s="41">
        <v>17.210785</v>
      </c>
      <c r="AD70" s="41">
        <v>17.583776</v>
      </c>
      <c r="AE70" s="41">
        <v>17.94121</v>
      </c>
      <c r="AF70" s="41">
        <v>18.282284</v>
      </c>
      <c r="AG70" s="41">
        <v>18.666349</v>
      </c>
      <c r="AH70" s="39">
        <v>0.01964</v>
      </c>
    </row>
    <row r="71" ht="15" customHeight="1"/>
    <row r="72" ht="15" customHeight="1" spans="2:34">
      <c r="B72" s="43" t="s">
        <v>215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2:2">
      <c r="B73" s="45" t="s">
        <v>216</v>
      </c>
    </row>
    <row r="74" ht="15" customHeight="1" spans="2:2">
      <c r="B74" s="45" t="s">
        <v>217</v>
      </c>
    </row>
    <row r="75" ht="15" customHeight="1" spans="2:2">
      <c r="B75" s="45" t="s">
        <v>218</v>
      </c>
    </row>
    <row r="76" ht="15" customHeight="1" spans="2:2">
      <c r="B76" s="45" t="s">
        <v>219</v>
      </c>
    </row>
    <row r="77" ht="15" customHeight="1" spans="2:2">
      <c r="B77" s="45" t="s">
        <v>220</v>
      </c>
    </row>
    <row r="78" ht="15" customHeight="1" spans="2:2">
      <c r="B78" s="45" t="s">
        <v>221</v>
      </c>
    </row>
    <row r="79" spans="2:2">
      <c r="B79" s="45" t="s">
        <v>222</v>
      </c>
    </row>
    <row r="80" ht="15" customHeight="1" spans="2:2">
      <c r="B80" s="45" t="s">
        <v>223</v>
      </c>
    </row>
    <row r="81" spans="2:2">
      <c r="B81" s="45" t="s">
        <v>224</v>
      </c>
    </row>
    <row r="82" ht="15" customHeight="1" spans="2:2">
      <c r="B82" s="45" t="s">
        <v>225</v>
      </c>
    </row>
    <row r="83" ht="15" customHeight="1" spans="2:2">
      <c r="B83" s="45" t="s">
        <v>226</v>
      </c>
    </row>
    <row r="84" ht="15" customHeight="1" spans="2:2">
      <c r="B84" s="45" t="s">
        <v>227</v>
      </c>
    </row>
    <row r="85" ht="15" customHeight="1" spans="2:2">
      <c r="B85" s="45" t="s">
        <v>228</v>
      </c>
    </row>
    <row r="86" ht="15" customHeight="1" spans="2:2">
      <c r="B86" s="45" t="s">
        <v>229</v>
      </c>
    </row>
    <row r="87" ht="15" customHeight="1" spans="2:2">
      <c r="B87" s="45" t="s">
        <v>230</v>
      </c>
    </row>
    <row r="88" ht="15" customHeight="1" spans="2:2">
      <c r="B88" s="45" t="s">
        <v>231</v>
      </c>
    </row>
    <row r="89" ht="15" customHeight="1" spans="2:2">
      <c r="B89" s="45" t="s">
        <v>232</v>
      </c>
    </row>
    <row r="90" ht="15" customHeight="1" spans="2:2">
      <c r="B90" s="45" t="s">
        <v>233</v>
      </c>
    </row>
    <row r="91" ht="15" customHeight="1" spans="2:2">
      <c r="B91" s="45" t="s">
        <v>234</v>
      </c>
    </row>
    <row r="92" spans="2:2">
      <c r="B92" s="45" t="s">
        <v>235</v>
      </c>
    </row>
    <row r="93" ht="15" customHeight="1" spans="2:2">
      <c r="B93" s="45" t="s">
        <v>236</v>
      </c>
    </row>
    <row r="94" ht="15" customHeight="1" spans="2:2">
      <c r="B94" s="45" t="s">
        <v>237</v>
      </c>
    </row>
    <row r="95" ht="15" customHeight="1" spans="2:2">
      <c r="B95" s="45" t="s">
        <v>238</v>
      </c>
    </row>
    <row r="96" ht="15" customHeight="1" spans="2:2">
      <c r="B96" s="45" t="s">
        <v>239</v>
      </c>
    </row>
    <row r="97" ht="15" customHeight="1" spans="2:2">
      <c r="B97" s="45" t="s">
        <v>240</v>
      </c>
    </row>
    <row r="98" ht="15" customHeight="1" spans="2:2">
      <c r="B98" s="45" t="s">
        <v>241</v>
      </c>
    </row>
    <row r="99" ht="15" customHeight="1" spans="2:2">
      <c r="B99" s="45" t="s">
        <v>242</v>
      </c>
    </row>
    <row r="100" ht="15" customHeight="1" spans="2:2">
      <c r="B100" s="45" t="s">
        <v>243</v>
      </c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8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ht="15" customHeight="1"/>
    <row r="2499" ht="15" customHeight="1"/>
    <row r="2500" ht="15" customHeight="1"/>
    <row r="2501" ht="15" customHeight="1"/>
    <row r="2502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153:AH2153"/>
    <mergeCell ref="B2317:AH2317"/>
    <mergeCell ref="B2419:AH2419"/>
    <mergeCell ref="B2509:AH2509"/>
    <mergeCell ref="B2598:AH2598"/>
    <mergeCell ref="B2719:AH2719"/>
    <mergeCell ref="B2837:AH283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37"/>
  <sheetViews>
    <sheetView workbookViewId="0">
      <selection activeCell="A1" sqref="$A1:$XFD1048576"/>
    </sheetView>
  </sheetViews>
  <sheetFormatPr defaultColWidth="9.12727272727273" defaultRowHeight="14"/>
  <cols>
    <col min="1" max="1" width="24.2545454545455" customWidth="1"/>
    <col min="2" max="2" width="49" customWidth="1"/>
  </cols>
  <sheetData>
    <row r="1" ht="15" customHeight="1" spans="2:33">
      <c r="B1" s="26" t="s">
        <v>119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ht="15" customHeight="1"/>
    <row r="3" ht="15" customHeight="1" spans="3:8">
      <c r="C3" s="28" t="s">
        <v>120</v>
      </c>
      <c r="D3" s="28" t="s">
        <v>28</v>
      </c>
      <c r="E3" s="29"/>
      <c r="F3" s="29"/>
      <c r="G3" s="29"/>
      <c r="H3" s="29"/>
    </row>
    <row r="4" ht="15" customHeight="1" spans="3:8">
      <c r="C4" s="28" t="s">
        <v>121</v>
      </c>
      <c r="D4" s="28" t="s">
        <v>122</v>
      </c>
      <c r="E4" s="29"/>
      <c r="F4" s="29"/>
      <c r="G4" s="28" t="s">
        <v>123</v>
      </c>
      <c r="H4" s="29"/>
    </row>
    <row r="5" ht="15" customHeight="1" spans="3:8">
      <c r="C5" s="28" t="s">
        <v>124</v>
      </c>
      <c r="D5" s="28" t="s">
        <v>125</v>
      </c>
      <c r="E5" s="29"/>
      <c r="F5" s="29"/>
      <c r="G5" s="29"/>
      <c r="H5" s="29"/>
    </row>
    <row r="6" ht="15" customHeight="1" spans="3:8">
      <c r="C6" s="28" t="s">
        <v>126</v>
      </c>
      <c r="D6" s="29"/>
      <c r="E6" s="28" t="s">
        <v>127</v>
      </c>
      <c r="F6" s="29"/>
      <c r="G6" s="29"/>
      <c r="H6" s="29"/>
    </row>
    <row r="7" ht="15" customHeight="1" spans="3:8">
      <c r="C7" s="29"/>
      <c r="D7" s="29"/>
      <c r="E7" s="29"/>
      <c r="F7" s="29"/>
      <c r="G7" s="29"/>
      <c r="H7" s="29"/>
    </row>
    <row r="10" ht="15" customHeight="1" spans="1:34">
      <c r="A10" s="30" t="s">
        <v>244</v>
      </c>
      <c r="B10" s="31" t="s">
        <v>245</v>
      </c>
      <c r="AH10" s="37" t="s">
        <v>130</v>
      </c>
    </row>
    <row r="11" ht="15" customHeight="1" spans="2:34">
      <c r="B11" s="26" t="s">
        <v>246</v>
      </c>
      <c r="AH11" s="37" t="s">
        <v>132</v>
      </c>
    </row>
    <row r="12" ht="15" customHeight="1" spans="2:34">
      <c r="B12" s="26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7" t="s">
        <v>133</v>
      </c>
    </row>
    <row r="13" ht="15" customHeight="1" spans="2:34">
      <c r="B13" s="27" t="s">
        <v>247</v>
      </c>
      <c r="C13" s="27">
        <v>2020</v>
      </c>
      <c r="D13" s="27">
        <v>2021</v>
      </c>
      <c r="E13" s="27">
        <v>2022</v>
      </c>
      <c r="F13" s="27">
        <v>2023</v>
      </c>
      <c r="G13" s="27">
        <v>2024</v>
      </c>
      <c r="H13" s="27">
        <v>2025</v>
      </c>
      <c r="I13" s="27">
        <v>2026</v>
      </c>
      <c r="J13" s="27">
        <v>2027</v>
      </c>
      <c r="K13" s="27">
        <v>2028</v>
      </c>
      <c r="L13" s="27">
        <v>2029</v>
      </c>
      <c r="M13" s="27">
        <v>2030</v>
      </c>
      <c r="N13" s="27">
        <v>2031</v>
      </c>
      <c r="O13" s="27">
        <v>2032</v>
      </c>
      <c r="P13" s="27">
        <v>2033</v>
      </c>
      <c r="Q13" s="27">
        <v>2034</v>
      </c>
      <c r="R13" s="27">
        <v>2035</v>
      </c>
      <c r="S13" s="27">
        <v>2036</v>
      </c>
      <c r="T13" s="27">
        <v>2037</v>
      </c>
      <c r="U13" s="27">
        <v>2038</v>
      </c>
      <c r="V13" s="27">
        <v>2039</v>
      </c>
      <c r="W13" s="27">
        <v>2040</v>
      </c>
      <c r="X13" s="27">
        <v>2041</v>
      </c>
      <c r="Y13" s="27">
        <v>2042</v>
      </c>
      <c r="Z13" s="27">
        <v>2043</v>
      </c>
      <c r="AA13" s="27">
        <v>2044</v>
      </c>
      <c r="AB13" s="27">
        <v>2045</v>
      </c>
      <c r="AC13" s="27">
        <v>2046</v>
      </c>
      <c r="AD13" s="27">
        <v>2047</v>
      </c>
      <c r="AE13" s="27">
        <v>2048</v>
      </c>
      <c r="AF13" s="27">
        <v>2049</v>
      </c>
      <c r="AG13" s="27">
        <v>2050</v>
      </c>
      <c r="AH13" s="38" t="s">
        <v>135</v>
      </c>
    </row>
    <row r="14" ht="15" customHeight="1"/>
    <row r="15" ht="15" customHeight="1" spans="2:2">
      <c r="B15" s="33" t="s">
        <v>248</v>
      </c>
    </row>
    <row r="16" ht="15" customHeight="1"/>
    <row r="17" ht="15" customHeight="1" spans="2:2">
      <c r="B17" s="33" t="s">
        <v>249</v>
      </c>
    </row>
    <row r="18" ht="15" customHeight="1" spans="2:2">
      <c r="B18" s="33" t="s">
        <v>250</v>
      </c>
    </row>
    <row r="19" ht="15" customHeight="1" spans="1:34">
      <c r="A19" s="30" t="s">
        <v>251</v>
      </c>
      <c r="B19" s="34" t="s">
        <v>252</v>
      </c>
      <c r="C19" s="42">
        <v>764.96051</v>
      </c>
      <c r="D19" s="42">
        <v>934.006348</v>
      </c>
      <c r="E19" s="42">
        <v>934.234253</v>
      </c>
      <c r="F19" s="42">
        <v>762.942139</v>
      </c>
      <c r="G19" s="42">
        <v>635.225891</v>
      </c>
      <c r="H19" s="42">
        <v>492.216431</v>
      </c>
      <c r="I19" s="42">
        <v>499.887024</v>
      </c>
      <c r="J19" s="42">
        <v>482.218689</v>
      </c>
      <c r="K19" s="42">
        <v>485.987122</v>
      </c>
      <c r="L19" s="42">
        <v>487.929169</v>
      </c>
      <c r="M19" s="42">
        <v>493.595734</v>
      </c>
      <c r="N19" s="42">
        <v>486.280212</v>
      </c>
      <c r="O19" s="42">
        <v>474.427094</v>
      </c>
      <c r="P19" s="42">
        <v>472.20871</v>
      </c>
      <c r="Q19" s="42">
        <v>461.417206</v>
      </c>
      <c r="R19" s="42">
        <v>449.094696</v>
      </c>
      <c r="S19" s="42">
        <v>442.454346</v>
      </c>
      <c r="T19" s="42">
        <v>435.752625</v>
      </c>
      <c r="U19" s="42">
        <v>425.239166</v>
      </c>
      <c r="V19" s="42">
        <v>423.414612</v>
      </c>
      <c r="W19" s="42">
        <v>419.805115</v>
      </c>
      <c r="X19" s="42">
        <v>417.840149</v>
      </c>
      <c r="Y19" s="42">
        <v>415.523682</v>
      </c>
      <c r="Z19" s="42">
        <v>416.141174</v>
      </c>
      <c r="AA19" s="42">
        <v>415.630402</v>
      </c>
      <c r="AB19" s="42">
        <v>403.115051</v>
      </c>
      <c r="AC19" s="42">
        <v>397.33786</v>
      </c>
      <c r="AD19" s="42">
        <v>393.575562</v>
      </c>
      <c r="AE19" s="42">
        <v>385.151031</v>
      </c>
      <c r="AF19" s="42">
        <v>378.283997</v>
      </c>
      <c r="AG19" s="42">
        <v>378.798584</v>
      </c>
      <c r="AH19" s="39">
        <v>-0.023155</v>
      </c>
    </row>
    <row r="20" ht="15" customHeight="1" spans="1:34">
      <c r="A20" s="30" t="s">
        <v>253</v>
      </c>
      <c r="B20" s="34" t="s">
        <v>254</v>
      </c>
      <c r="C20" s="42">
        <v>14.047285</v>
      </c>
      <c r="D20" s="42">
        <v>10.547516</v>
      </c>
      <c r="E20" s="42">
        <v>10.469989</v>
      </c>
      <c r="F20" s="42">
        <v>9.60044</v>
      </c>
      <c r="G20" s="42">
        <v>9.009373</v>
      </c>
      <c r="H20" s="42">
        <v>8.371293</v>
      </c>
      <c r="I20" s="42">
        <v>8.020525</v>
      </c>
      <c r="J20" s="42">
        <v>7.598974</v>
      </c>
      <c r="K20" s="42">
        <v>7.319746</v>
      </c>
      <c r="L20" s="42">
        <v>7.174505</v>
      </c>
      <c r="M20" s="42">
        <v>7.026307</v>
      </c>
      <c r="N20" s="42">
        <v>6.763925</v>
      </c>
      <c r="O20" s="42">
        <v>6.667388</v>
      </c>
      <c r="P20" s="42">
        <v>6.612937</v>
      </c>
      <c r="Q20" s="42">
        <v>6.542162</v>
      </c>
      <c r="R20" s="42">
        <v>6.468067</v>
      </c>
      <c r="S20" s="42">
        <v>6.360693</v>
      </c>
      <c r="T20" s="42">
        <v>6.207962</v>
      </c>
      <c r="U20" s="42">
        <v>5.933446</v>
      </c>
      <c r="V20" s="42">
        <v>5.838465</v>
      </c>
      <c r="W20" s="42">
        <v>5.737726</v>
      </c>
      <c r="X20" s="42">
        <v>5.440532</v>
      </c>
      <c r="Y20" s="42">
        <v>5.12869</v>
      </c>
      <c r="Z20" s="42">
        <v>4.813109</v>
      </c>
      <c r="AA20" s="42">
        <v>4.500072</v>
      </c>
      <c r="AB20" s="42">
        <v>4.132334</v>
      </c>
      <c r="AC20" s="42">
        <v>4.126165</v>
      </c>
      <c r="AD20" s="42">
        <v>4.126032</v>
      </c>
      <c r="AE20" s="42">
        <v>4.112405</v>
      </c>
      <c r="AF20" s="42">
        <v>4.112323</v>
      </c>
      <c r="AG20" s="42">
        <v>4.151003</v>
      </c>
      <c r="AH20" s="39">
        <v>-0.039821</v>
      </c>
    </row>
    <row r="21" ht="15" customHeight="1" spans="1:34">
      <c r="A21" s="30" t="s">
        <v>255</v>
      </c>
      <c r="B21" s="34" t="s">
        <v>256</v>
      </c>
      <c r="C21" s="42">
        <v>1381.326538</v>
      </c>
      <c r="D21" s="42">
        <v>1188.441528</v>
      </c>
      <c r="E21" s="42">
        <v>1216.411377</v>
      </c>
      <c r="F21" s="42">
        <v>1341.1521</v>
      </c>
      <c r="G21" s="42">
        <v>1405.597412</v>
      </c>
      <c r="H21" s="42">
        <v>1550.083618</v>
      </c>
      <c r="I21" s="42">
        <v>1641.598267</v>
      </c>
      <c r="J21" s="42">
        <v>1729.852295</v>
      </c>
      <c r="K21" s="42">
        <v>1753.29541</v>
      </c>
      <c r="L21" s="42">
        <v>1799.543213</v>
      </c>
      <c r="M21" s="42">
        <v>1778.927734</v>
      </c>
      <c r="N21" s="42">
        <v>1812.227051</v>
      </c>
      <c r="O21" s="42">
        <v>1844.256226</v>
      </c>
      <c r="P21" s="42">
        <v>1861.396851</v>
      </c>
      <c r="Q21" s="42">
        <v>1885.9646</v>
      </c>
      <c r="R21" s="42">
        <v>1892.477295</v>
      </c>
      <c r="S21" s="42">
        <v>1910.079468</v>
      </c>
      <c r="T21" s="42">
        <v>1950.976562</v>
      </c>
      <c r="U21" s="42">
        <v>1981.988037</v>
      </c>
      <c r="V21" s="42">
        <v>2006.113403</v>
      </c>
      <c r="W21" s="42">
        <v>2029.532349</v>
      </c>
      <c r="X21" s="42">
        <v>2056.607422</v>
      </c>
      <c r="Y21" s="42">
        <v>2088.73999</v>
      </c>
      <c r="Z21" s="42">
        <v>2136.759277</v>
      </c>
      <c r="AA21" s="42">
        <v>2205.754639</v>
      </c>
      <c r="AB21" s="42">
        <v>2240.341553</v>
      </c>
      <c r="AC21" s="42">
        <v>2258.540283</v>
      </c>
      <c r="AD21" s="42">
        <v>2274.57666</v>
      </c>
      <c r="AE21" s="42">
        <v>2293.182129</v>
      </c>
      <c r="AF21" s="42">
        <v>2293.040771</v>
      </c>
      <c r="AG21" s="42">
        <v>2313.035645</v>
      </c>
      <c r="AH21" s="39">
        <v>0.017332</v>
      </c>
    </row>
    <row r="22" ht="15" customHeight="1" spans="1:34">
      <c r="A22" s="30" t="s">
        <v>257</v>
      </c>
      <c r="B22" s="34" t="s">
        <v>258</v>
      </c>
      <c r="C22" s="42">
        <v>784.792236</v>
      </c>
      <c r="D22" s="42">
        <v>760.5802</v>
      </c>
      <c r="E22" s="42">
        <v>736.682861</v>
      </c>
      <c r="F22" s="42">
        <v>749.797546</v>
      </c>
      <c r="G22" s="42">
        <v>752.926758</v>
      </c>
      <c r="H22" s="42">
        <v>744.938965</v>
      </c>
      <c r="I22" s="42">
        <v>641.466919</v>
      </c>
      <c r="J22" s="42">
        <v>576.479431</v>
      </c>
      <c r="K22" s="42">
        <v>556.949219</v>
      </c>
      <c r="L22" s="42">
        <v>505.982697</v>
      </c>
      <c r="M22" s="42">
        <v>506.731659</v>
      </c>
      <c r="N22" s="42">
        <v>490.309692</v>
      </c>
      <c r="O22" s="42">
        <v>480.153687</v>
      </c>
      <c r="P22" s="42">
        <v>472.433502</v>
      </c>
      <c r="Q22" s="42">
        <v>455.696442</v>
      </c>
      <c r="R22" s="42">
        <v>457.101471</v>
      </c>
      <c r="S22" s="42">
        <v>448.752869</v>
      </c>
      <c r="T22" s="42">
        <v>432.321045</v>
      </c>
      <c r="U22" s="42">
        <v>425.242676</v>
      </c>
      <c r="V22" s="42">
        <v>425.242676</v>
      </c>
      <c r="W22" s="42">
        <v>425.587524</v>
      </c>
      <c r="X22" s="42">
        <v>426.8396</v>
      </c>
      <c r="Y22" s="42">
        <v>427.745178</v>
      </c>
      <c r="Z22" s="42">
        <v>409.677307</v>
      </c>
      <c r="AA22" s="42">
        <v>364.577942</v>
      </c>
      <c r="AB22" s="42">
        <v>365.396484</v>
      </c>
      <c r="AC22" s="42">
        <v>365.82254</v>
      </c>
      <c r="AD22" s="42">
        <v>358.454559</v>
      </c>
      <c r="AE22" s="42">
        <v>343.637939</v>
      </c>
      <c r="AF22" s="42">
        <v>343.958557</v>
      </c>
      <c r="AG22" s="42">
        <v>344.421967</v>
      </c>
      <c r="AH22" s="39">
        <v>-0.027078</v>
      </c>
    </row>
    <row r="23" ht="15" customHeight="1" spans="1:34">
      <c r="A23" s="30" t="s">
        <v>259</v>
      </c>
      <c r="B23" s="34" t="s">
        <v>260</v>
      </c>
      <c r="C23" s="42">
        <v>1.094292</v>
      </c>
      <c r="D23" s="42">
        <v>0.535636</v>
      </c>
      <c r="E23" s="42">
        <v>0.56631</v>
      </c>
      <c r="F23" s="42">
        <v>0.363019</v>
      </c>
      <c r="G23" s="42">
        <v>0.281037</v>
      </c>
      <c r="H23" s="42">
        <v>0.107282</v>
      </c>
      <c r="I23" s="42">
        <v>-0.169619</v>
      </c>
      <c r="J23" s="42">
        <v>-0.167018</v>
      </c>
      <c r="K23" s="42">
        <v>-0.401993</v>
      </c>
      <c r="L23" s="42">
        <v>-0.544392</v>
      </c>
      <c r="M23" s="42">
        <v>-0.564484</v>
      </c>
      <c r="N23" s="42">
        <v>-0.432897</v>
      </c>
      <c r="O23" s="42">
        <v>-0.507158</v>
      </c>
      <c r="P23" s="42">
        <v>-0.613387</v>
      </c>
      <c r="Q23" s="42">
        <v>-0.685265</v>
      </c>
      <c r="R23" s="42">
        <v>-0.954565</v>
      </c>
      <c r="S23" s="42">
        <v>-0.927846</v>
      </c>
      <c r="T23" s="42">
        <v>-0.883462</v>
      </c>
      <c r="U23" s="42">
        <v>-1.020876</v>
      </c>
      <c r="V23" s="42">
        <v>-0.941036</v>
      </c>
      <c r="W23" s="42">
        <v>-1.024067</v>
      </c>
      <c r="X23" s="42">
        <v>-1.046423</v>
      </c>
      <c r="Y23" s="42">
        <v>-1.147862</v>
      </c>
      <c r="Z23" s="42">
        <v>-1.09887</v>
      </c>
      <c r="AA23" s="42">
        <v>-1.233881</v>
      </c>
      <c r="AB23" s="42">
        <v>-1.331354</v>
      </c>
      <c r="AC23" s="42">
        <v>-1.444404</v>
      </c>
      <c r="AD23" s="42">
        <v>-1.599829</v>
      </c>
      <c r="AE23" s="42">
        <v>-1.541371</v>
      </c>
      <c r="AF23" s="42">
        <v>-1.857166</v>
      </c>
      <c r="AG23" s="42">
        <v>-2.082481</v>
      </c>
      <c r="AH23" s="39" t="s">
        <v>176</v>
      </c>
    </row>
    <row r="24" ht="15" customHeight="1" spans="1:34">
      <c r="A24" s="30" t="s">
        <v>261</v>
      </c>
      <c r="B24" s="34" t="s">
        <v>262</v>
      </c>
      <c r="C24" s="42">
        <v>751.00531</v>
      </c>
      <c r="D24" s="42">
        <v>837.412598</v>
      </c>
      <c r="E24" s="42">
        <v>888.15741</v>
      </c>
      <c r="F24" s="42">
        <v>981.405212</v>
      </c>
      <c r="G24" s="42">
        <v>1106.130737</v>
      </c>
      <c r="H24" s="42">
        <v>1175.839355</v>
      </c>
      <c r="I24" s="42">
        <v>1215.529297</v>
      </c>
      <c r="J24" s="42">
        <v>1236.810303</v>
      </c>
      <c r="K24" s="42">
        <v>1257.793823</v>
      </c>
      <c r="L24" s="42">
        <v>1284.925537</v>
      </c>
      <c r="M24" s="42">
        <v>1319.252441</v>
      </c>
      <c r="N24" s="42">
        <v>1334.67041</v>
      </c>
      <c r="O24" s="42">
        <v>1349.935059</v>
      </c>
      <c r="P24" s="42">
        <v>1368.190063</v>
      </c>
      <c r="Q24" s="42">
        <v>1401.122559</v>
      </c>
      <c r="R24" s="42">
        <v>1442.130005</v>
      </c>
      <c r="S24" s="42">
        <v>1477.730225</v>
      </c>
      <c r="T24" s="42">
        <v>1498.521973</v>
      </c>
      <c r="U24" s="42">
        <v>1524.35144</v>
      </c>
      <c r="V24" s="42">
        <v>1542.593628</v>
      </c>
      <c r="W24" s="42">
        <v>1560.621094</v>
      </c>
      <c r="X24" s="42">
        <v>1576.715942</v>
      </c>
      <c r="Y24" s="42">
        <v>1590.838501</v>
      </c>
      <c r="Z24" s="42">
        <v>1609.360596</v>
      </c>
      <c r="AA24" s="42">
        <v>1633.356567</v>
      </c>
      <c r="AB24" s="42">
        <v>1660.005615</v>
      </c>
      <c r="AC24" s="42">
        <v>1692.422485</v>
      </c>
      <c r="AD24" s="42">
        <v>1733.528931</v>
      </c>
      <c r="AE24" s="42">
        <v>1787.552734</v>
      </c>
      <c r="AF24" s="42">
        <v>1847.548462</v>
      </c>
      <c r="AG24" s="42">
        <v>1882.331543</v>
      </c>
      <c r="AH24" s="39">
        <v>0.031102</v>
      </c>
    </row>
    <row r="25" ht="15" customHeight="1" spans="1:34">
      <c r="A25" s="30" t="s">
        <v>263</v>
      </c>
      <c r="B25" s="34" t="s">
        <v>264</v>
      </c>
      <c r="C25" s="42">
        <v>0</v>
      </c>
      <c r="D25" s="42">
        <v>0</v>
      </c>
      <c r="E25" s="42">
        <v>0.682265</v>
      </c>
      <c r="F25" s="42">
        <v>0.889059</v>
      </c>
      <c r="G25" s="42">
        <v>1.134217</v>
      </c>
      <c r="H25" s="42">
        <v>1.65933</v>
      </c>
      <c r="I25" s="42">
        <v>1.913878</v>
      </c>
      <c r="J25" s="42">
        <v>2.212918</v>
      </c>
      <c r="K25" s="42">
        <v>2.616021</v>
      </c>
      <c r="L25" s="42">
        <v>2.9912</v>
      </c>
      <c r="M25" s="42">
        <v>3.307719</v>
      </c>
      <c r="N25" s="42">
        <v>3.651604</v>
      </c>
      <c r="O25" s="42">
        <v>4.027963</v>
      </c>
      <c r="P25" s="42">
        <v>4.424747</v>
      </c>
      <c r="Q25" s="42">
        <v>4.869795</v>
      </c>
      <c r="R25" s="42">
        <v>5.344637</v>
      </c>
      <c r="S25" s="42">
        <v>5.899267</v>
      </c>
      <c r="T25" s="42">
        <v>6.494748</v>
      </c>
      <c r="U25" s="42">
        <v>7.035882</v>
      </c>
      <c r="V25" s="42">
        <v>7.593786</v>
      </c>
      <c r="W25" s="42">
        <v>8.168829</v>
      </c>
      <c r="X25" s="42">
        <v>8.758209</v>
      </c>
      <c r="Y25" s="42">
        <v>9.377262</v>
      </c>
      <c r="Z25" s="42">
        <v>10.136305</v>
      </c>
      <c r="AA25" s="42">
        <v>10.908889</v>
      </c>
      <c r="AB25" s="42">
        <v>11.690748</v>
      </c>
      <c r="AC25" s="42">
        <v>12.462371</v>
      </c>
      <c r="AD25" s="42">
        <v>13.270338</v>
      </c>
      <c r="AE25" s="42">
        <v>14.143297</v>
      </c>
      <c r="AF25" s="42">
        <v>15.027227</v>
      </c>
      <c r="AG25" s="42">
        <v>15.98956</v>
      </c>
      <c r="AH25" s="39" t="s">
        <v>176</v>
      </c>
    </row>
    <row r="26" ht="15" customHeight="1" spans="1:34">
      <c r="A26" s="30" t="s">
        <v>265</v>
      </c>
      <c r="B26" s="33" t="s">
        <v>266</v>
      </c>
      <c r="C26" s="46">
        <v>3697.226318</v>
      </c>
      <c r="D26" s="46">
        <v>3731.523926</v>
      </c>
      <c r="E26" s="46">
        <v>3787.204834</v>
      </c>
      <c r="F26" s="46">
        <v>3846.149902</v>
      </c>
      <c r="G26" s="46">
        <v>3910.305664</v>
      </c>
      <c r="H26" s="46">
        <v>3973.216309</v>
      </c>
      <c r="I26" s="46">
        <v>4008.246094</v>
      </c>
      <c r="J26" s="46">
        <v>4035.005615</v>
      </c>
      <c r="K26" s="46">
        <v>4063.559326</v>
      </c>
      <c r="L26" s="46">
        <v>4088.001953</v>
      </c>
      <c r="M26" s="46">
        <v>4108.277344</v>
      </c>
      <c r="N26" s="46">
        <v>4133.469727</v>
      </c>
      <c r="O26" s="46">
        <v>4158.960449</v>
      </c>
      <c r="P26" s="46">
        <v>4184.653809</v>
      </c>
      <c r="Q26" s="46">
        <v>4214.927246</v>
      </c>
      <c r="R26" s="46">
        <v>4251.661621</v>
      </c>
      <c r="S26" s="46">
        <v>4290.349609</v>
      </c>
      <c r="T26" s="46">
        <v>4329.391113</v>
      </c>
      <c r="U26" s="46">
        <v>4368.769531</v>
      </c>
      <c r="V26" s="46">
        <v>4409.855469</v>
      </c>
      <c r="W26" s="46">
        <v>4448.428711</v>
      </c>
      <c r="X26" s="46">
        <v>4491.155762</v>
      </c>
      <c r="Y26" s="46">
        <v>4536.205566</v>
      </c>
      <c r="Z26" s="46">
        <v>4585.788574</v>
      </c>
      <c r="AA26" s="46">
        <v>4633.494141</v>
      </c>
      <c r="AB26" s="46">
        <v>4683.350586</v>
      </c>
      <c r="AC26" s="46">
        <v>4729.267578</v>
      </c>
      <c r="AD26" s="46">
        <v>4775.932617</v>
      </c>
      <c r="AE26" s="46">
        <v>4826.237793</v>
      </c>
      <c r="AF26" s="46">
        <v>4880.114258</v>
      </c>
      <c r="AG26" s="46">
        <v>4936.645996</v>
      </c>
      <c r="AH26" s="40">
        <v>0.009683</v>
      </c>
    </row>
    <row r="27" ht="15" customHeight="1" spans="2:2">
      <c r="B27" s="33" t="s">
        <v>267</v>
      </c>
    </row>
    <row r="28" ht="15" customHeight="1" spans="1:34">
      <c r="A28" s="30" t="s">
        <v>268</v>
      </c>
      <c r="B28" s="34" t="s">
        <v>252</v>
      </c>
      <c r="C28" s="42">
        <v>10.447755</v>
      </c>
      <c r="D28" s="42">
        <v>10.031848</v>
      </c>
      <c r="E28" s="42">
        <v>9.912828</v>
      </c>
      <c r="F28" s="42">
        <v>9.900875</v>
      </c>
      <c r="G28" s="42">
        <v>9.77402</v>
      </c>
      <c r="H28" s="42">
        <v>9.774019</v>
      </c>
      <c r="I28" s="42">
        <v>9.77402</v>
      </c>
      <c r="J28" s="42">
        <v>9.774019</v>
      </c>
      <c r="K28" s="42">
        <v>9.774019</v>
      </c>
      <c r="L28" s="42">
        <v>9.987647</v>
      </c>
      <c r="M28" s="42">
        <v>9.774019</v>
      </c>
      <c r="N28" s="42">
        <v>9.774019</v>
      </c>
      <c r="O28" s="42">
        <v>9.774019</v>
      </c>
      <c r="P28" s="42">
        <v>9.999966</v>
      </c>
      <c r="Q28" s="42">
        <v>10.010188</v>
      </c>
      <c r="R28" s="42">
        <v>9.999385</v>
      </c>
      <c r="S28" s="42">
        <v>9.999011</v>
      </c>
      <c r="T28" s="42">
        <v>9.774019</v>
      </c>
      <c r="U28" s="42">
        <v>9.774019</v>
      </c>
      <c r="V28" s="42">
        <v>9.774018</v>
      </c>
      <c r="W28" s="42">
        <v>9.77402</v>
      </c>
      <c r="X28" s="42">
        <v>9.774019</v>
      </c>
      <c r="Y28" s="42">
        <v>9.774019</v>
      </c>
      <c r="Z28" s="42">
        <v>9.774019</v>
      </c>
      <c r="AA28" s="42">
        <v>9.774019</v>
      </c>
      <c r="AB28" s="42">
        <v>9.774019</v>
      </c>
      <c r="AC28" s="42">
        <v>9.774019</v>
      </c>
      <c r="AD28" s="42">
        <v>9.774019</v>
      </c>
      <c r="AE28" s="42">
        <v>9.774019</v>
      </c>
      <c r="AF28" s="42">
        <v>9.774019</v>
      </c>
      <c r="AG28" s="42">
        <v>9.774019</v>
      </c>
      <c r="AH28" s="39">
        <v>-0.002219</v>
      </c>
    </row>
    <row r="29" ht="15" customHeight="1" spans="1:34">
      <c r="A29" s="30" t="s">
        <v>269</v>
      </c>
      <c r="B29" s="34" t="s">
        <v>254</v>
      </c>
      <c r="C29" s="42">
        <v>0.547149</v>
      </c>
      <c r="D29" s="42">
        <v>0.545594</v>
      </c>
      <c r="E29" s="42">
        <v>0.545114</v>
      </c>
      <c r="F29" s="42">
        <v>0.545098</v>
      </c>
      <c r="G29" s="42">
        <v>0.544586</v>
      </c>
      <c r="H29" s="42">
        <v>0.544561</v>
      </c>
      <c r="I29" s="42">
        <v>0.545796</v>
      </c>
      <c r="J29" s="42">
        <v>0.545796</v>
      </c>
      <c r="K29" s="42">
        <v>0.545796</v>
      </c>
      <c r="L29" s="42">
        <v>0.546654</v>
      </c>
      <c r="M29" s="42">
        <v>0.545796</v>
      </c>
      <c r="N29" s="42">
        <v>0.545824</v>
      </c>
      <c r="O29" s="42">
        <v>0.545824</v>
      </c>
      <c r="P29" s="42">
        <v>0.546732</v>
      </c>
      <c r="Q29" s="42">
        <v>0.546773</v>
      </c>
      <c r="R29" s="42">
        <v>0.546735</v>
      </c>
      <c r="S29" s="42">
        <v>0.546728</v>
      </c>
      <c r="T29" s="42">
        <v>0.545824</v>
      </c>
      <c r="U29" s="42">
        <v>0.545825</v>
      </c>
      <c r="V29" s="42">
        <v>0.543485</v>
      </c>
      <c r="W29" s="42">
        <v>0.543486</v>
      </c>
      <c r="X29" s="42">
        <v>0.543486</v>
      </c>
      <c r="Y29" s="42">
        <v>0.543486</v>
      </c>
      <c r="Z29" s="42">
        <v>0.543457</v>
      </c>
      <c r="AA29" s="42">
        <v>0.543457</v>
      </c>
      <c r="AB29" s="42">
        <v>0.543486</v>
      </c>
      <c r="AC29" s="42">
        <v>0.543457</v>
      </c>
      <c r="AD29" s="42">
        <v>0.543457</v>
      </c>
      <c r="AE29" s="42">
        <v>0.543457</v>
      </c>
      <c r="AF29" s="42">
        <v>0.543457</v>
      </c>
      <c r="AG29" s="42">
        <v>0.543457</v>
      </c>
      <c r="AH29" s="39">
        <v>-0.000226</v>
      </c>
    </row>
    <row r="30" ht="15" customHeight="1" spans="1:34">
      <c r="A30" s="30" t="s">
        <v>270</v>
      </c>
      <c r="B30" s="34" t="s">
        <v>271</v>
      </c>
      <c r="C30" s="42">
        <v>131.254761</v>
      </c>
      <c r="D30" s="42">
        <v>127.747581</v>
      </c>
      <c r="E30" s="42">
        <v>130.24794</v>
      </c>
      <c r="F30" s="42">
        <v>128.256607</v>
      </c>
      <c r="G30" s="42">
        <v>128.153656</v>
      </c>
      <c r="H30" s="42">
        <v>128.208923</v>
      </c>
      <c r="I30" s="42">
        <v>128.098969</v>
      </c>
      <c r="J30" s="42">
        <v>126.589874</v>
      </c>
      <c r="K30" s="42">
        <v>124.406395</v>
      </c>
      <c r="L30" s="42">
        <v>124.756065</v>
      </c>
      <c r="M30" s="42">
        <v>124.476631</v>
      </c>
      <c r="N30" s="42">
        <v>123.455917</v>
      </c>
      <c r="O30" s="42">
        <v>123.455925</v>
      </c>
      <c r="P30" s="42">
        <v>123.455978</v>
      </c>
      <c r="Q30" s="42">
        <v>123.456924</v>
      </c>
      <c r="R30" s="42">
        <v>123.458069</v>
      </c>
      <c r="S30" s="42">
        <v>123.456039</v>
      </c>
      <c r="T30" s="42">
        <v>123.456062</v>
      </c>
      <c r="U30" s="42">
        <v>123.4562</v>
      </c>
      <c r="V30" s="42">
        <v>123.458565</v>
      </c>
      <c r="W30" s="42">
        <v>123.46843</v>
      </c>
      <c r="X30" s="42">
        <v>123.468468</v>
      </c>
      <c r="Y30" s="42">
        <v>123.466049</v>
      </c>
      <c r="Z30" s="42">
        <v>123.468307</v>
      </c>
      <c r="AA30" s="42">
        <v>123.457771</v>
      </c>
      <c r="AB30" s="42">
        <v>123.453941</v>
      </c>
      <c r="AC30" s="42">
        <v>123.452881</v>
      </c>
      <c r="AD30" s="42">
        <v>123.454391</v>
      </c>
      <c r="AE30" s="42">
        <v>123.454315</v>
      </c>
      <c r="AF30" s="42">
        <v>123.453346</v>
      </c>
      <c r="AG30" s="42">
        <v>123.461761</v>
      </c>
      <c r="AH30" s="39">
        <v>-0.002038</v>
      </c>
    </row>
    <row r="31" spans="1:34">
      <c r="A31" s="30" t="s">
        <v>272</v>
      </c>
      <c r="B31" s="34" t="s">
        <v>273</v>
      </c>
      <c r="C31" s="42">
        <v>4.310013</v>
      </c>
      <c r="D31" s="42">
        <v>4.320676</v>
      </c>
      <c r="E31" s="42">
        <v>4.345055</v>
      </c>
      <c r="F31" s="42">
        <v>4.357936</v>
      </c>
      <c r="G31" s="42">
        <v>4.360291</v>
      </c>
      <c r="H31" s="42">
        <v>4.364072</v>
      </c>
      <c r="I31" s="42">
        <v>4.367431</v>
      </c>
      <c r="J31" s="42">
        <v>4.368273</v>
      </c>
      <c r="K31" s="42">
        <v>4.36905</v>
      </c>
      <c r="L31" s="42">
        <v>4.372616</v>
      </c>
      <c r="M31" s="42">
        <v>4.377439</v>
      </c>
      <c r="N31" s="42">
        <v>4.377416</v>
      </c>
      <c r="O31" s="42">
        <v>4.379257</v>
      </c>
      <c r="P31" s="42">
        <v>4.381146</v>
      </c>
      <c r="Q31" s="42">
        <v>4.382619</v>
      </c>
      <c r="R31" s="42">
        <v>4.385334</v>
      </c>
      <c r="S31" s="42">
        <v>4.389688</v>
      </c>
      <c r="T31" s="42">
        <v>4.389958</v>
      </c>
      <c r="U31" s="42">
        <v>4.389692</v>
      </c>
      <c r="V31" s="42">
        <v>4.390987</v>
      </c>
      <c r="W31" s="42">
        <v>4.391985</v>
      </c>
      <c r="X31" s="42">
        <v>4.393378</v>
      </c>
      <c r="Y31" s="42">
        <v>4.399113</v>
      </c>
      <c r="Z31" s="42">
        <v>4.399316</v>
      </c>
      <c r="AA31" s="42">
        <v>4.400849</v>
      </c>
      <c r="AB31" s="42">
        <v>4.402604</v>
      </c>
      <c r="AC31" s="42">
        <v>4.406827</v>
      </c>
      <c r="AD31" s="42">
        <v>4.408922</v>
      </c>
      <c r="AE31" s="42">
        <v>4.404986</v>
      </c>
      <c r="AF31" s="42">
        <v>4.402672</v>
      </c>
      <c r="AG31" s="42">
        <v>4.404516</v>
      </c>
      <c r="AH31" s="39">
        <v>0.000723</v>
      </c>
    </row>
    <row r="32" spans="1:34">
      <c r="A32" s="30" t="s">
        <v>274</v>
      </c>
      <c r="B32" s="34" t="s">
        <v>275</v>
      </c>
      <c r="C32" s="42">
        <v>0.259451</v>
      </c>
      <c r="D32" s="42">
        <v>0.267168</v>
      </c>
      <c r="E32" s="42">
        <v>0.26833</v>
      </c>
      <c r="F32" s="42">
        <v>0.267208</v>
      </c>
      <c r="G32" s="42">
        <v>0.264086</v>
      </c>
      <c r="H32" s="42">
        <v>0.261112</v>
      </c>
      <c r="I32" s="42">
        <v>0.258985</v>
      </c>
      <c r="J32" s="42">
        <v>0.25665</v>
      </c>
      <c r="K32" s="42">
        <v>0.255657</v>
      </c>
      <c r="L32" s="42">
        <v>0.252649</v>
      </c>
      <c r="M32" s="42">
        <v>0.251363</v>
      </c>
      <c r="N32" s="42">
        <v>0.249012</v>
      </c>
      <c r="O32" s="42">
        <v>0.247222</v>
      </c>
      <c r="P32" s="42">
        <v>0.245415</v>
      </c>
      <c r="Q32" s="42">
        <v>0.243594</v>
      </c>
      <c r="R32" s="42">
        <v>0.241168</v>
      </c>
      <c r="S32" s="42">
        <v>0.239736</v>
      </c>
      <c r="T32" s="42">
        <v>0.236982</v>
      </c>
      <c r="U32" s="42">
        <v>0.235868</v>
      </c>
      <c r="V32" s="42">
        <v>0.234489</v>
      </c>
      <c r="W32" s="42">
        <v>0.232977</v>
      </c>
      <c r="X32" s="42">
        <v>0.231571</v>
      </c>
      <c r="Y32" s="42">
        <v>0.23063</v>
      </c>
      <c r="Z32" s="42">
        <v>0.229377</v>
      </c>
      <c r="AA32" s="42">
        <v>0.228435</v>
      </c>
      <c r="AB32" s="42">
        <v>0.227914</v>
      </c>
      <c r="AC32" s="42">
        <v>0.226724</v>
      </c>
      <c r="AD32" s="42">
        <v>0.226451</v>
      </c>
      <c r="AE32" s="42">
        <v>0.225377</v>
      </c>
      <c r="AF32" s="42">
        <v>0.223912</v>
      </c>
      <c r="AG32" s="42">
        <v>0.223552</v>
      </c>
      <c r="AH32" s="39">
        <v>-0.004952</v>
      </c>
    </row>
    <row r="33" spans="1:34">
      <c r="A33" s="30" t="s">
        <v>276</v>
      </c>
      <c r="B33" s="33" t="s">
        <v>266</v>
      </c>
      <c r="C33" s="46">
        <v>146.819122</v>
      </c>
      <c r="D33" s="46">
        <v>142.912872</v>
      </c>
      <c r="E33" s="46">
        <v>145.319275</v>
      </c>
      <c r="F33" s="46">
        <v>143.327728</v>
      </c>
      <c r="G33" s="46">
        <v>143.096634</v>
      </c>
      <c r="H33" s="46">
        <v>143.152679</v>
      </c>
      <c r="I33" s="46">
        <v>143.045197</v>
      </c>
      <c r="J33" s="46">
        <v>141.534607</v>
      </c>
      <c r="K33" s="46">
        <v>139.350922</v>
      </c>
      <c r="L33" s="46">
        <v>139.915634</v>
      </c>
      <c r="M33" s="46">
        <v>139.425247</v>
      </c>
      <c r="N33" s="46">
        <v>138.402176</v>
      </c>
      <c r="O33" s="46">
        <v>138.402252</v>
      </c>
      <c r="P33" s="46">
        <v>138.629242</v>
      </c>
      <c r="Q33" s="46">
        <v>138.640091</v>
      </c>
      <c r="R33" s="46">
        <v>138.630676</v>
      </c>
      <c r="S33" s="46">
        <v>138.63121</v>
      </c>
      <c r="T33" s="46">
        <v>138.402847</v>
      </c>
      <c r="U33" s="46">
        <v>138.401611</v>
      </c>
      <c r="V33" s="46">
        <v>138.401535</v>
      </c>
      <c r="W33" s="46">
        <v>138.410889</v>
      </c>
      <c r="X33" s="46">
        <v>138.410919</v>
      </c>
      <c r="Y33" s="46">
        <v>138.4133</v>
      </c>
      <c r="Z33" s="46">
        <v>138.414474</v>
      </c>
      <c r="AA33" s="46">
        <v>138.404541</v>
      </c>
      <c r="AB33" s="46">
        <v>138.401978</v>
      </c>
      <c r="AC33" s="46">
        <v>138.403915</v>
      </c>
      <c r="AD33" s="46">
        <v>138.407242</v>
      </c>
      <c r="AE33" s="46">
        <v>138.402145</v>
      </c>
      <c r="AF33" s="46">
        <v>138.397415</v>
      </c>
      <c r="AG33" s="46">
        <v>138.407303</v>
      </c>
      <c r="AH33" s="40">
        <v>-0.001965</v>
      </c>
    </row>
    <row r="34" spans="1:34">
      <c r="A34" s="30" t="s">
        <v>277</v>
      </c>
      <c r="B34" s="33" t="s">
        <v>278</v>
      </c>
      <c r="C34" s="46">
        <v>3844.04541</v>
      </c>
      <c r="D34" s="46">
        <v>3874.436768</v>
      </c>
      <c r="E34" s="46">
        <v>3932.52417</v>
      </c>
      <c r="F34" s="46">
        <v>3989.477539</v>
      </c>
      <c r="G34" s="46">
        <v>4053.402344</v>
      </c>
      <c r="H34" s="46">
        <v>4116.369141</v>
      </c>
      <c r="I34" s="46">
        <v>4151.291504</v>
      </c>
      <c r="J34" s="46">
        <v>4176.540039</v>
      </c>
      <c r="K34" s="46">
        <v>4202.910156</v>
      </c>
      <c r="L34" s="46">
        <v>4227.91748</v>
      </c>
      <c r="M34" s="46">
        <v>4247.702637</v>
      </c>
      <c r="N34" s="46">
        <v>4271.87207</v>
      </c>
      <c r="O34" s="46">
        <v>4297.362793</v>
      </c>
      <c r="P34" s="46">
        <v>4323.283203</v>
      </c>
      <c r="Q34" s="46">
        <v>4353.567383</v>
      </c>
      <c r="R34" s="46">
        <v>4390.29248</v>
      </c>
      <c r="S34" s="46">
        <v>4428.980957</v>
      </c>
      <c r="T34" s="46">
        <v>4467.793945</v>
      </c>
      <c r="U34" s="46">
        <v>4507.170898</v>
      </c>
      <c r="V34" s="46">
        <v>4548.256836</v>
      </c>
      <c r="W34" s="46">
        <v>4586.839844</v>
      </c>
      <c r="X34" s="46">
        <v>4629.566895</v>
      </c>
      <c r="Y34" s="46">
        <v>4674.618652</v>
      </c>
      <c r="Z34" s="46">
        <v>4724.203125</v>
      </c>
      <c r="AA34" s="46">
        <v>4771.898438</v>
      </c>
      <c r="AB34" s="46">
        <v>4821.752441</v>
      </c>
      <c r="AC34" s="46">
        <v>4867.671387</v>
      </c>
      <c r="AD34" s="46">
        <v>4914.339844</v>
      </c>
      <c r="AE34" s="46">
        <v>4964.640137</v>
      </c>
      <c r="AF34" s="46">
        <v>5018.511719</v>
      </c>
      <c r="AG34" s="46">
        <v>5075.053223</v>
      </c>
      <c r="AH34" s="40">
        <v>0.009303</v>
      </c>
    </row>
    <row r="35" spans="1:34">
      <c r="A35" s="30" t="s">
        <v>279</v>
      </c>
      <c r="B35" s="34" t="s">
        <v>280</v>
      </c>
      <c r="C35" s="42">
        <v>14.722818</v>
      </c>
      <c r="D35" s="42">
        <v>14.54553</v>
      </c>
      <c r="E35" s="42">
        <v>14.472785</v>
      </c>
      <c r="F35" s="42">
        <v>14.435326</v>
      </c>
      <c r="G35" s="42">
        <v>14.402542</v>
      </c>
      <c r="H35" s="42">
        <v>14.023335</v>
      </c>
      <c r="I35" s="42">
        <v>14.023166</v>
      </c>
      <c r="J35" s="42">
        <v>14.023166</v>
      </c>
      <c r="K35" s="42">
        <v>14.023166</v>
      </c>
      <c r="L35" s="42">
        <v>14.023166</v>
      </c>
      <c r="M35" s="42">
        <v>14.003759</v>
      </c>
      <c r="N35" s="42">
        <v>13.900382</v>
      </c>
      <c r="O35" s="42">
        <v>13.900382</v>
      </c>
      <c r="P35" s="42">
        <v>13.900382</v>
      </c>
      <c r="Q35" s="42">
        <v>13.900382</v>
      </c>
      <c r="R35" s="42">
        <v>13.900382</v>
      </c>
      <c r="S35" s="42">
        <v>13.900382</v>
      </c>
      <c r="T35" s="42">
        <v>13.900382</v>
      </c>
      <c r="U35" s="42">
        <v>13.900382</v>
      </c>
      <c r="V35" s="42">
        <v>13.900382</v>
      </c>
      <c r="W35" s="42">
        <v>13.900382</v>
      </c>
      <c r="X35" s="42">
        <v>13.900382</v>
      </c>
      <c r="Y35" s="42">
        <v>13.900382</v>
      </c>
      <c r="Z35" s="42">
        <v>13.900382</v>
      </c>
      <c r="AA35" s="42">
        <v>13.900382</v>
      </c>
      <c r="AB35" s="42">
        <v>13.676538</v>
      </c>
      <c r="AC35" s="42">
        <v>13.556859</v>
      </c>
      <c r="AD35" s="42">
        <v>13.556859</v>
      </c>
      <c r="AE35" s="42">
        <v>13.556859</v>
      </c>
      <c r="AF35" s="42">
        <v>13.556859</v>
      </c>
      <c r="AG35" s="42">
        <v>13.556859</v>
      </c>
      <c r="AH35" s="39">
        <v>-0.002746</v>
      </c>
    </row>
    <row r="37" spans="1:34">
      <c r="A37" s="30" t="s">
        <v>281</v>
      </c>
      <c r="B37" s="33" t="s">
        <v>282</v>
      </c>
      <c r="C37" s="46">
        <v>3829.32251</v>
      </c>
      <c r="D37" s="46">
        <v>3859.891357</v>
      </c>
      <c r="E37" s="46">
        <v>3918.05127</v>
      </c>
      <c r="F37" s="46">
        <v>3975.042236</v>
      </c>
      <c r="G37" s="46">
        <v>4038.999756</v>
      </c>
      <c r="H37" s="46">
        <v>4102.345703</v>
      </c>
      <c r="I37" s="46">
        <v>4137.268555</v>
      </c>
      <c r="J37" s="46">
        <v>4162.51709</v>
      </c>
      <c r="K37" s="46">
        <v>4188.887207</v>
      </c>
      <c r="L37" s="46">
        <v>4213.894531</v>
      </c>
      <c r="M37" s="46">
        <v>4233.69873</v>
      </c>
      <c r="N37" s="46">
        <v>4257.97168</v>
      </c>
      <c r="O37" s="46">
        <v>4283.462402</v>
      </c>
      <c r="P37" s="46">
        <v>4309.382812</v>
      </c>
      <c r="Q37" s="46">
        <v>4339.666992</v>
      </c>
      <c r="R37" s="46">
        <v>4376.39209</v>
      </c>
      <c r="S37" s="46">
        <v>4415.080566</v>
      </c>
      <c r="T37" s="46">
        <v>4453.893555</v>
      </c>
      <c r="U37" s="46">
        <v>4493.270508</v>
      </c>
      <c r="V37" s="46">
        <v>4534.356445</v>
      </c>
      <c r="W37" s="46">
        <v>4572.939453</v>
      </c>
      <c r="X37" s="46">
        <v>4615.666504</v>
      </c>
      <c r="Y37" s="46">
        <v>4660.718262</v>
      </c>
      <c r="Z37" s="46">
        <v>4710.302734</v>
      </c>
      <c r="AA37" s="46">
        <v>4757.998047</v>
      </c>
      <c r="AB37" s="46">
        <v>4808.075684</v>
      </c>
      <c r="AC37" s="46">
        <v>4854.114746</v>
      </c>
      <c r="AD37" s="46">
        <v>4900.783203</v>
      </c>
      <c r="AE37" s="46">
        <v>4951.083496</v>
      </c>
      <c r="AF37" s="46">
        <v>5004.955078</v>
      </c>
      <c r="AG37" s="46">
        <v>5061.496582</v>
      </c>
      <c r="AH37" s="40">
        <v>0.009343</v>
      </c>
    </row>
    <row r="39" spans="2:2">
      <c r="B39" s="33" t="s">
        <v>283</v>
      </c>
    </row>
    <row r="40" spans="1:34">
      <c r="A40" s="30" t="s">
        <v>284</v>
      </c>
      <c r="B40" s="34" t="s">
        <v>252</v>
      </c>
      <c r="C40" s="42">
        <v>6.971961</v>
      </c>
      <c r="D40" s="42">
        <v>6.861102</v>
      </c>
      <c r="E40" s="42">
        <v>6.894193</v>
      </c>
      <c r="F40" s="42">
        <v>6.885048</v>
      </c>
      <c r="G40" s="42">
        <v>6.901637</v>
      </c>
      <c r="H40" s="42">
        <v>6.898615</v>
      </c>
      <c r="I40" s="42">
        <v>6.890657</v>
      </c>
      <c r="J40" s="42">
        <v>6.877703</v>
      </c>
      <c r="K40" s="42">
        <v>6.862143</v>
      </c>
      <c r="L40" s="42">
        <v>6.83758</v>
      </c>
      <c r="M40" s="42">
        <v>6.827074</v>
      </c>
      <c r="N40" s="42">
        <v>6.813999</v>
      </c>
      <c r="O40" s="42">
        <v>6.801671</v>
      </c>
      <c r="P40" s="42">
        <v>6.78153</v>
      </c>
      <c r="Q40" s="42">
        <v>6.768278</v>
      </c>
      <c r="R40" s="42">
        <v>6.763297</v>
      </c>
      <c r="S40" s="42">
        <v>6.75261</v>
      </c>
      <c r="T40" s="42">
        <v>6.744108</v>
      </c>
      <c r="U40" s="42">
        <v>6.74095</v>
      </c>
      <c r="V40" s="42">
        <v>6.737257</v>
      </c>
      <c r="W40" s="42">
        <v>6.723218</v>
      </c>
      <c r="X40" s="42">
        <v>6.714227</v>
      </c>
      <c r="Y40" s="42">
        <v>6.711417</v>
      </c>
      <c r="Z40" s="42">
        <v>6.715266</v>
      </c>
      <c r="AA40" s="42">
        <v>6.70599</v>
      </c>
      <c r="AB40" s="42">
        <v>6.701953</v>
      </c>
      <c r="AC40" s="42">
        <v>6.692585</v>
      </c>
      <c r="AD40" s="42">
        <v>6.680489</v>
      </c>
      <c r="AE40" s="42">
        <v>6.674548</v>
      </c>
      <c r="AF40" s="42">
        <v>6.66823</v>
      </c>
      <c r="AG40" s="42">
        <v>6.667991</v>
      </c>
      <c r="AH40" s="39">
        <v>-0.001485</v>
      </c>
    </row>
    <row r="41" spans="1:34">
      <c r="A41" s="30" t="s">
        <v>285</v>
      </c>
      <c r="B41" s="34" t="s">
        <v>254</v>
      </c>
      <c r="C41" s="42">
        <v>1.131427</v>
      </c>
      <c r="D41" s="42">
        <v>1.129943</v>
      </c>
      <c r="E41" s="42">
        <v>0.732275</v>
      </c>
      <c r="F41" s="42">
        <v>0.732298</v>
      </c>
      <c r="G41" s="42">
        <v>0.732721</v>
      </c>
      <c r="H41" s="42">
        <v>0.732846</v>
      </c>
      <c r="I41" s="42">
        <v>0.732897</v>
      </c>
      <c r="J41" s="42">
        <v>0.732868</v>
      </c>
      <c r="K41" s="42">
        <v>0.732796</v>
      </c>
      <c r="L41" s="42">
        <v>0.732573</v>
      </c>
      <c r="M41" s="42">
        <v>0.732579</v>
      </c>
      <c r="N41" s="42">
        <v>0.732542</v>
      </c>
      <c r="O41" s="42">
        <v>0.732517</v>
      </c>
      <c r="P41" s="42">
        <v>0.732354</v>
      </c>
      <c r="Q41" s="42">
        <v>0.732309</v>
      </c>
      <c r="R41" s="42">
        <v>0.732412</v>
      </c>
      <c r="S41" s="42">
        <v>0.732414</v>
      </c>
      <c r="T41" s="42">
        <v>0.732456</v>
      </c>
      <c r="U41" s="42">
        <v>0.732601</v>
      </c>
      <c r="V41" s="42">
        <v>0.73274</v>
      </c>
      <c r="W41" s="42">
        <v>0.732681</v>
      </c>
      <c r="X41" s="42">
        <v>0.732721</v>
      </c>
      <c r="Y41" s="42">
        <v>0.732887</v>
      </c>
      <c r="Z41" s="42">
        <v>0.733195</v>
      </c>
      <c r="AA41" s="42">
        <v>0.73324</v>
      </c>
      <c r="AB41" s="42">
        <v>0.733397</v>
      </c>
      <c r="AC41" s="42">
        <v>0.733445</v>
      </c>
      <c r="AD41" s="42">
        <v>0.733435</v>
      </c>
      <c r="AE41" s="42">
        <v>0.733563</v>
      </c>
      <c r="AF41" s="42">
        <v>0.733686</v>
      </c>
      <c r="AG41" s="42">
        <v>0.733957</v>
      </c>
      <c r="AH41" s="39">
        <v>-0.014323</v>
      </c>
    </row>
    <row r="42" spans="1:34">
      <c r="A42" s="30" t="s">
        <v>286</v>
      </c>
      <c r="B42" s="34" t="s">
        <v>271</v>
      </c>
      <c r="C42" s="42">
        <v>115.324318</v>
      </c>
      <c r="D42" s="42">
        <v>118.511749</v>
      </c>
      <c r="E42" s="42">
        <v>119.800461</v>
      </c>
      <c r="F42" s="42">
        <v>121.595566</v>
      </c>
      <c r="G42" s="42">
        <v>123.494347</v>
      </c>
      <c r="H42" s="42">
        <v>125.474052</v>
      </c>
      <c r="I42" s="42">
        <v>127.531311</v>
      </c>
      <c r="J42" s="42">
        <v>129.619843</v>
      </c>
      <c r="K42" s="42">
        <v>131.691025</v>
      </c>
      <c r="L42" s="42">
        <v>133.735687</v>
      </c>
      <c r="M42" s="42">
        <v>134.800003</v>
      </c>
      <c r="N42" s="42">
        <v>136.581085</v>
      </c>
      <c r="O42" s="42">
        <v>138.666656</v>
      </c>
      <c r="P42" s="42">
        <v>140.880722</v>
      </c>
      <c r="Q42" s="42">
        <v>143.139145</v>
      </c>
      <c r="R42" s="42">
        <v>145.376862</v>
      </c>
      <c r="S42" s="42">
        <v>147.911819</v>
      </c>
      <c r="T42" s="42">
        <v>150.561096</v>
      </c>
      <c r="U42" s="42">
        <v>153.216629</v>
      </c>
      <c r="V42" s="42">
        <v>156.331131</v>
      </c>
      <c r="W42" s="42">
        <v>159.101791</v>
      </c>
      <c r="X42" s="42">
        <v>162.244781</v>
      </c>
      <c r="Y42" s="42">
        <v>165.670197</v>
      </c>
      <c r="Z42" s="42">
        <v>169.458649</v>
      </c>
      <c r="AA42" s="42">
        <v>173.781952</v>
      </c>
      <c r="AB42" s="42">
        <v>178.528641</v>
      </c>
      <c r="AC42" s="42">
        <v>183.447083</v>
      </c>
      <c r="AD42" s="42">
        <v>189.121277</v>
      </c>
      <c r="AE42" s="42">
        <v>195.280029</v>
      </c>
      <c r="AF42" s="42">
        <v>202.115372</v>
      </c>
      <c r="AG42" s="42">
        <v>209.901535</v>
      </c>
      <c r="AH42" s="39">
        <v>0.020164</v>
      </c>
    </row>
    <row r="43" spans="1:34">
      <c r="A43" s="30" t="s">
        <v>287</v>
      </c>
      <c r="B43" s="34" t="s">
        <v>288</v>
      </c>
      <c r="C43" s="42">
        <v>11.828587</v>
      </c>
      <c r="D43" s="42">
        <v>11.963876</v>
      </c>
      <c r="E43" s="42">
        <v>12.727582</v>
      </c>
      <c r="F43" s="42">
        <v>12.777716</v>
      </c>
      <c r="G43" s="42">
        <v>12.777716</v>
      </c>
      <c r="H43" s="42">
        <v>12.777716</v>
      </c>
      <c r="I43" s="42">
        <v>12.777716</v>
      </c>
      <c r="J43" s="42">
        <v>12.777716</v>
      </c>
      <c r="K43" s="42">
        <v>12.777716</v>
      </c>
      <c r="L43" s="42">
        <v>12.777716</v>
      </c>
      <c r="M43" s="42">
        <v>12.536386</v>
      </c>
      <c r="N43" s="42">
        <v>12.464427</v>
      </c>
      <c r="O43" s="42">
        <v>12.468496</v>
      </c>
      <c r="P43" s="42">
        <v>12.498527</v>
      </c>
      <c r="Q43" s="42">
        <v>12.523177</v>
      </c>
      <c r="R43" s="42">
        <v>12.513097</v>
      </c>
      <c r="S43" s="42">
        <v>12.560277</v>
      </c>
      <c r="T43" s="42">
        <v>12.605185</v>
      </c>
      <c r="U43" s="42">
        <v>12.614329</v>
      </c>
      <c r="V43" s="42">
        <v>12.711164</v>
      </c>
      <c r="W43" s="42">
        <v>12.702194</v>
      </c>
      <c r="X43" s="42">
        <v>12.723696</v>
      </c>
      <c r="Y43" s="42">
        <v>12.729532</v>
      </c>
      <c r="Z43" s="42">
        <v>12.711072</v>
      </c>
      <c r="AA43" s="42">
        <v>12.73284</v>
      </c>
      <c r="AB43" s="42">
        <v>12.738819</v>
      </c>
      <c r="AC43" s="42">
        <v>12.672188</v>
      </c>
      <c r="AD43" s="42">
        <v>12.680974</v>
      </c>
      <c r="AE43" s="42">
        <v>12.682884</v>
      </c>
      <c r="AF43" s="42">
        <v>12.673327</v>
      </c>
      <c r="AG43" s="42">
        <v>12.672205</v>
      </c>
      <c r="AH43" s="39">
        <v>0.002299</v>
      </c>
    </row>
    <row r="44" spans="1:34">
      <c r="A44" s="30" t="s">
        <v>289</v>
      </c>
      <c r="B44" s="34" t="s">
        <v>290</v>
      </c>
      <c r="C44" s="42">
        <v>78.756172</v>
      </c>
      <c r="D44" s="42">
        <v>86.77298</v>
      </c>
      <c r="E44" s="42">
        <v>93.154327</v>
      </c>
      <c r="F44" s="42">
        <v>98.007965</v>
      </c>
      <c r="G44" s="42">
        <v>102.74762</v>
      </c>
      <c r="H44" s="42">
        <v>108.349762</v>
      </c>
      <c r="I44" s="42">
        <v>113.269951</v>
      </c>
      <c r="J44" s="42">
        <v>119.067421</v>
      </c>
      <c r="K44" s="42">
        <v>124.152176</v>
      </c>
      <c r="L44" s="42">
        <v>129.227142</v>
      </c>
      <c r="M44" s="42">
        <v>134.291702</v>
      </c>
      <c r="N44" s="42">
        <v>140.01355</v>
      </c>
      <c r="O44" s="42">
        <v>144.894699</v>
      </c>
      <c r="P44" s="42">
        <v>150.244537</v>
      </c>
      <c r="Q44" s="42">
        <v>155.696136</v>
      </c>
      <c r="R44" s="42">
        <v>161.437393</v>
      </c>
      <c r="S44" s="42">
        <v>167.921249</v>
      </c>
      <c r="T44" s="42">
        <v>173.730331</v>
      </c>
      <c r="U44" s="42">
        <v>179.957077</v>
      </c>
      <c r="V44" s="42">
        <v>186.210495</v>
      </c>
      <c r="W44" s="42">
        <v>192.610947</v>
      </c>
      <c r="X44" s="42">
        <v>199.014664</v>
      </c>
      <c r="Y44" s="42">
        <v>205.572144</v>
      </c>
      <c r="Z44" s="42">
        <v>212.336914</v>
      </c>
      <c r="AA44" s="42">
        <v>218.961197</v>
      </c>
      <c r="AB44" s="42">
        <v>226.070587</v>
      </c>
      <c r="AC44" s="42">
        <v>233.919098</v>
      </c>
      <c r="AD44" s="42">
        <v>240.79776</v>
      </c>
      <c r="AE44" s="42">
        <v>247.64917</v>
      </c>
      <c r="AF44" s="42">
        <v>254.327606</v>
      </c>
      <c r="AG44" s="42">
        <v>261.427521</v>
      </c>
      <c r="AH44" s="39">
        <v>0.040804</v>
      </c>
    </row>
    <row r="45" spans="1:34">
      <c r="A45" s="30" t="s">
        <v>291</v>
      </c>
      <c r="B45" s="34" t="s">
        <v>292</v>
      </c>
      <c r="C45" s="42">
        <v>3.085646</v>
      </c>
      <c r="D45" s="42">
        <v>3.085646</v>
      </c>
      <c r="E45" s="42">
        <v>3.374726</v>
      </c>
      <c r="F45" s="42">
        <v>3.374726</v>
      </c>
      <c r="G45" s="42">
        <v>3.374726</v>
      </c>
      <c r="H45" s="42">
        <v>3.374726</v>
      </c>
      <c r="I45" s="42">
        <v>3.374726</v>
      </c>
      <c r="J45" s="42">
        <v>3.374726</v>
      </c>
      <c r="K45" s="42">
        <v>3.374726</v>
      </c>
      <c r="L45" s="42">
        <v>3.374726</v>
      </c>
      <c r="M45" s="42">
        <v>3.374726</v>
      </c>
      <c r="N45" s="42">
        <v>3.374726</v>
      </c>
      <c r="O45" s="42">
        <v>3.374726</v>
      </c>
      <c r="P45" s="42">
        <v>3.374726</v>
      </c>
      <c r="Q45" s="42">
        <v>3.374726</v>
      </c>
      <c r="R45" s="42">
        <v>3.374726</v>
      </c>
      <c r="S45" s="42">
        <v>3.374726</v>
      </c>
      <c r="T45" s="42">
        <v>3.374726</v>
      </c>
      <c r="U45" s="42">
        <v>3.374726</v>
      </c>
      <c r="V45" s="42">
        <v>3.374726</v>
      </c>
      <c r="W45" s="42">
        <v>3.374726</v>
      </c>
      <c r="X45" s="42">
        <v>3.374726</v>
      </c>
      <c r="Y45" s="42">
        <v>3.374726</v>
      </c>
      <c r="Z45" s="42">
        <v>3.374726</v>
      </c>
      <c r="AA45" s="42">
        <v>3.374726</v>
      </c>
      <c r="AB45" s="42">
        <v>3.374726</v>
      </c>
      <c r="AC45" s="42">
        <v>3.374726</v>
      </c>
      <c r="AD45" s="42">
        <v>3.374726</v>
      </c>
      <c r="AE45" s="42">
        <v>3.374726</v>
      </c>
      <c r="AF45" s="42">
        <v>3.374726</v>
      </c>
      <c r="AG45" s="42">
        <v>3.374726</v>
      </c>
      <c r="AH45" s="39">
        <v>0.00299</v>
      </c>
    </row>
    <row r="46" spans="1:34">
      <c r="A46" s="30" t="s">
        <v>293</v>
      </c>
      <c r="B46" s="33" t="s">
        <v>294</v>
      </c>
      <c r="C46" s="46">
        <v>217.098099</v>
      </c>
      <c r="D46" s="46">
        <v>228.325302</v>
      </c>
      <c r="E46" s="46">
        <v>236.683563</v>
      </c>
      <c r="F46" s="46">
        <v>243.373291</v>
      </c>
      <c r="G46" s="46">
        <v>250.028763</v>
      </c>
      <c r="H46" s="46">
        <v>257.607697</v>
      </c>
      <c r="I46" s="46">
        <v>264.57724</v>
      </c>
      <c r="J46" s="46">
        <v>272.450256</v>
      </c>
      <c r="K46" s="46">
        <v>279.590576</v>
      </c>
      <c r="L46" s="46">
        <v>286.685425</v>
      </c>
      <c r="M46" s="46">
        <v>292.562469</v>
      </c>
      <c r="N46" s="46">
        <v>299.980347</v>
      </c>
      <c r="O46" s="46">
        <v>306.938782</v>
      </c>
      <c r="P46" s="46">
        <v>314.51239</v>
      </c>
      <c r="Q46" s="46">
        <v>322.233765</v>
      </c>
      <c r="R46" s="46">
        <v>330.197784</v>
      </c>
      <c r="S46" s="46">
        <v>339.253113</v>
      </c>
      <c r="T46" s="46">
        <v>347.747894</v>
      </c>
      <c r="U46" s="46">
        <v>356.636322</v>
      </c>
      <c r="V46" s="46">
        <v>366.097534</v>
      </c>
      <c r="W46" s="46">
        <v>375.245544</v>
      </c>
      <c r="X46" s="46">
        <v>384.80481</v>
      </c>
      <c r="Y46" s="46">
        <v>394.790894</v>
      </c>
      <c r="Z46" s="46">
        <v>405.329834</v>
      </c>
      <c r="AA46" s="46">
        <v>416.289917</v>
      </c>
      <c r="AB46" s="46">
        <v>428.148132</v>
      </c>
      <c r="AC46" s="46">
        <v>440.839111</v>
      </c>
      <c r="AD46" s="46">
        <v>453.388672</v>
      </c>
      <c r="AE46" s="46">
        <v>466.394958</v>
      </c>
      <c r="AF46" s="46">
        <v>479.892944</v>
      </c>
      <c r="AG46" s="46">
        <v>494.777954</v>
      </c>
      <c r="AH46" s="40">
        <v>0.027839</v>
      </c>
    </row>
    <row r="47" spans="1:34">
      <c r="A47" s="30" t="s">
        <v>295</v>
      </c>
      <c r="B47" s="34" t="s">
        <v>296</v>
      </c>
      <c r="C47" s="42">
        <v>162.498444</v>
      </c>
      <c r="D47" s="42">
        <v>172.151108</v>
      </c>
      <c r="E47" s="42">
        <v>188.77301</v>
      </c>
      <c r="F47" s="42">
        <v>194.235947</v>
      </c>
      <c r="G47" s="42">
        <v>199.582596</v>
      </c>
      <c r="H47" s="42">
        <v>205.823914</v>
      </c>
      <c r="I47" s="42">
        <v>211.407364</v>
      </c>
      <c r="J47" s="42">
        <v>217.8965</v>
      </c>
      <c r="K47" s="42">
        <v>223.640259</v>
      </c>
      <c r="L47" s="42">
        <v>229.35051</v>
      </c>
      <c r="M47" s="42">
        <v>233.066727</v>
      </c>
      <c r="N47" s="42">
        <v>238.668396</v>
      </c>
      <c r="O47" s="42">
        <v>244.026733</v>
      </c>
      <c r="P47" s="42">
        <v>250.048279</v>
      </c>
      <c r="Q47" s="42">
        <v>256.25058</v>
      </c>
      <c r="R47" s="42">
        <v>262.536224</v>
      </c>
      <c r="S47" s="42">
        <v>270.25238</v>
      </c>
      <c r="T47" s="42">
        <v>277.088989</v>
      </c>
      <c r="U47" s="42">
        <v>284.377136</v>
      </c>
      <c r="V47" s="42">
        <v>292.185791</v>
      </c>
      <c r="W47" s="42">
        <v>299.403076</v>
      </c>
      <c r="X47" s="42">
        <v>307.101654</v>
      </c>
      <c r="Y47" s="42">
        <v>314.961395</v>
      </c>
      <c r="Z47" s="42">
        <v>323.170258</v>
      </c>
      <c r="AA47" s="42">
        <v>331.592804</v>
      </c>
      <c r="AB47" s="42">
        <v>341.149628</v>
      </c>
      <c r="AC47" s="42">
        <v>351.257019</v>
      </c>
      <c r="AD47" s="42">
        <v>361.003021</v>
      </c>
      <c r="AE47" s="42">
        <v>371.116638</v>
      </c>
      <c r="AF47" s="42">
        <v>381.400024</v>
      </c>
      <c r="AG47" s="42">
        <v>393.118683</v>
      </c>
      <c r="AH47" s="39">
        <v>0.029886</v>
      </c>
    </row>
    <row r="48" spans="1:34">
      <c r="A48" s="30" t="s">
        <v>297</v>
      </c>
      <c r="B48" s="33" t="s">
        <v>298</v>
      </c>
      <c r="C48" s="46">
        <v>54.599678</v>
      </c>
      <c r="D48" s="46">
        <v>56.174183</v>
      </c>
      <c r="E48" s="46">
        <v>47.910542</v>
      </c>
      <c r="F48" s="46">
        <v>49.137367</v>
      </c>
      <c r="G48" s="46">
        <v>50.446175</v>
      </c>
      <c r="H48" s="46">
        <v>51.783802</v>
      </c>
      <c r="I48" s="46">
        <v>53.169895</v>
      </c>
      <c r="J48" s="46">
        <v>54.55378</v>
      </c>
      <c r="K48" s="46">
        <v>55.950333</v>
      </c>
      <c r="L48" s="46">
        <v>57.334915</v>
      </c>
      <c r="M48" s="46">
        <v>59.495743</v>
      </c>
      <c r="N48" s="46">
        <v>61.311893</v>
      </c>
      <c r="O48" s="46">
        <v>62.912064</v>
      </c>
      <c r="P48" s="46">
        <v>64.464134</v>
      </c>
      <c r="Q48" s="46">
        <v>65.983223</v>
      </c>
      <c r="R48" s="46">
        <v>67.66156</v>
      </c>
      <c r="S48" s="46">
        <v>69.000717</v>
      </c>
      <c r="T48" s="46">
        <v>70.65892</v>
      </c>
      <c r="U48" s="46">
        <v>72.259186</v>
      </c>
      <c r="V48" s="46">
        <v>73.911713</v>
      </c>
      <c r="W48" s="46">
        <v>75.842506</v>
      </c>
      <c r="X48" s="46">
        <v>77.703224</v>
      </c>
      <c r="Y48" s="46">
        <v>79.829475</v>
      </c>
      <c r="Z48" s="46">
        <v>82.159607</v>
      </c>
      <c r="AA48" s="46">
        <v>84.697151</v>
      </c>
      <c r="AB48" s="46">
        <v>86.998512</v>
      </c>
      <c r="AC48" s="46">
        <v>89.582138</v>
      </c>
      <c r="AD48" s="46">
        <v>92.385651</v>
      </c>
      <c r="AE48" s="46">
        <v>95.278358</v>
      </c>
      <c r="AF48" s="46">
        <v>98.492935</v>
      </c>
      <c r="AG48" s="46">
        <v>101.659294</v>
      </c>
      <c r="AH48" s="40">
        <v>0.020936</v>
      </c>
    </row>
    <row r="50" ht="15" customHeight="1" spans="2:2">
      <c r="B50" s="33" t="s">
        <v>299</v>
      </c>
    </row>
    <row r="51" ht="15" customHeight="1" spans="1:34">
      <c r="A51" s="30" t="s">
        <v>300</v>
      </c>
      <c r="B51" s="34" t="s">
        <v>252</v>
      </c>
      <c r="C51" s="42">
        <v>782.380249</v>
      </c>
      <c r="D51" s="42">
        <v>950.899292</v>
      </c>
      <c r="E51" s="42">
        <v>951.04126</v>
      </c>
      <c r="F51" s="42">
        <v>779.728088</v>
      </c>
      <c r="G51" s="42">
        <v>651.90155</v>
      </c>
      <c r="H51" s="42">
        <v>508.889069</v>
      </c>
      <c r="I51" s="42">
        <v>516.551697</v>
      </c>
      <c r="J51" s="42">
        <v>498.870422</v>
      </c>
      <c r="K51" s="42">
        <v>502.623291</v>
      </c>
      <c r="L51" s="42">
        <v>504.754395</v>
      </c>
      <c r="M51" s="42">
        <v>510.196838</v>
      </c>
      <c r="N51" s="42">
        <v>502.868225</v>
      </c>
      <c r="O51" s="42">
        <v>491.002777</v>
      </c>
      <c r="P51" s="42">
        <v>488.990204</v>
      </c>
      <c r="Q51" s="42">
        <v>478.195679</v>
      </c>
      <c r="R51" s="42">
        <v>465.857391</v>
      </c>
      <c r="S51" s="42">
        <v>459.205994</v>
      </c>
      <c r="T51" s="42">
        <v>452.270752</v>
      </c>
      <c r="U51" s="42">
        <v>441.75412</v>
      </c>
      <c r="V51" s="42">
        <v>439.925873</v>
      </c>
      <c r="W51" s="42">
        <v>436.302338</v>
      </c>
      <c r="X51" s="42">
        <v>434.3284</v>
      </c>
      <c r="Y51" s="42">
        <v>432.009125</v>
      </c>
      <c r="Z51" s="42">
        <v>432.630463</v>
      </c>
      <c r="AA51" s="42">
        <v>432.110413</v>
      </c>
      <c r="AB51" s="42">
        <v>419.591034</v>
      </c>
      <c r="AC51" s="42">
        <v>413.804474</v>
      </c>
      <c r="AD51" s="42">
        <v>410.03006</v>
      </c>
      <c r="AE51" s="42">
        <v>401.599609</v>
      </c>
      <c r="AF51" s="42">
        <v>394.726257</v>
      </c>
      <c r="AG51" s="42">
        <v>395.240601</v>
      </c>
      <c r="AH51" s="39">
        <v>-0.022504</v>
      </c>
    </row>
    <row r="52" ht="15" customHeight="1" spans="1:34">
      <c r="A52" s="30" t="s">
        <v>301</v>
      </c>
      <c r="B52" s="34" t="s">
        <v>254</v>
      </c>
      <c r="C52" s="42">
        <v>15.725862</v>
      </c>
      <c r="D52" s="42">
        <v>12.223053</v>
      </c>
      <c r="E52" s="42">
        <v>11.747377</v>
      </c>
      <c r="F52" s="42">
        <v>10.877835</v>
      </c>
      <c r="G52" s="42">
        <v>10.28668</v>
      </c>
      <c r="H52" s="42">
        <v>9.6487</v>
      </c>
      <c r="I52" s="42">
        <v>9.299217</v>
      </c>
      <c r="J52" s="42">
        <v>8.877638</v>
      </c>
      <c r="K52" s="42">
        <v>8.598337</v>
      </c>
      <c r="L52" s="42">
        <v>8.453732</v>
      </c>
      <c r="M52" s="42">
        <v>8.304682</v>
      </c>
      <c r="N52" s="42">
        <v>8.042292</v>
      </c>
      <c r="O52" s="42">
        <v>7.94573</v>
      </c>
      <c r="P52" s="42">
        <v>7.892023</v>
      </c>
      <c r="Q52" s="42">
        <v>7.821244</v>
      </c>
      <c r="R52" s="42">
        <v>7.747214</v>
      </c>
      <c r="S52" s="42">
        <v>7.639835</v>
      </c>
      <c r="T52" s="42">
        <v>7.486242</v>
      </c>
      <c r="U52" s="42">
        <v>7.211872</v>
      </c>
      <c r="V52" s="42">
        <v>7.11469</v>
      </c>
      <c r="W52" s="42">
        <v>7.013893</v>
      </c>
      <c r="X52" s="42">
        <v>6.716738</v>
      </c>
      <c r="Y52" s="42">
        <v>6.405062</v>
      </c>
      <c r="Z52" s="42">
        <v>6.089761</v>
      </c>
      <c r="AA52" s="42">
        <v>5.776769</v>
      </c>
      <c r="AB52" s="42">
        <v>5.409217</v>
      </c>
      <c r="AC52" s="42">
        <v>5.403068</v>
      </c>
      <c r="AD52" s="42">
        <v>5.402924</v>
      </c>
      <c r="AE52" s="42">
        <v>5.389424</v>
      </c>
      <c r="AF52" s="42">
        <v>5.389466</v>
      </c>
      <c r="AG52" s="42">
        <v>5.428416</v>
      </c>
      <c r="AH52" s="39">
        <v>-0.034834</v>
      </c>
    </row>
    <row r="53" ht="15" customHeight="1" spans="1:34">
      <c r="A53" s="30" t="s">
        <v>302</v>
      </c>
      <c r="B53" s="34" t="s">
        <v>271</v>
      </c>
      <c r="C53" s="42">
        <v>1627.90564</v>
      </c>
      <c r="D53" s="42">
        <v>1434.700806</v>
      </c>
      <c r="E53" s="42">
        <v>1467.141968</v>
      </c>
      <c r="F53" s="42">
        <v>1591.893311</v>
      </c>
      <c r="G53" s="42">
        <v>1658.379761</v>
      </c>
      <c r="H53" s="42">
        <v>1805.425903</v>
      </c>
      <c r="I53" s="42">
        <v>1899.142334</v>
      </c>
      <c r="J53" s="42">
        <v>1988.274902</v>
      </c>
      <c r="K53" s="42">
        <v>2012.008789</v>
      </c>
      <c r="L53" s="42">
        <v>2061.026123</v>
      </c>
      <c r="M53" s="42">
        <v>2041.512207</v>
      </c>
      <c r="N53" s="42">
        <v>2075.915771</v>
      </c>
      <c r="O53" s="42">
        <v>2110.406738</v>
      </c>
      <c r="P53" s="42">
        <v>2130.158203</v>
      </c>
      <c r="Q53" s="42">
        <v>2157.43042</v>
      </c>
      <c r="R53" s="42">
        <v>2166.656982</v>
      </c>
      <c r="S53" s="42">
        <v>2187.34668</v>
      </c>
      <c r="T53" s="42">
        <v>2231.488525</v>
      </c>
      <c r="U53" s="42">
        <v>2265.696777</v>
      </c>
      <c r="V53" s="42">
        <v>2293.496826</v>
      </c>
      <c r="W53" s="42">
        <v>2320.271484</v>
      </c>
      <c r="X53" s="42">
        <v>2351.079102</v>
      </c>
      <c r="Y53" s="42">
        <v>2387.253418</v>
      </c>
      <c r="Z53" s="42">
        <v>2439.82251</v>
      </c>
      <c r="AA53" s="42">
        <v>2513.90332</v>
      </c>
      <c r="AB53" s="42">
        <v>2554.014648</v>
      </c>
      <c r="AC53" s="42">
        <v>2577.902588</v>
      </c>
      <c r="AD53" s="42">
        <v>2600.422607</v>
      </c>
      <c r="AE53" s="42">
        <v>2626.059814</v>
      </c>
      <c r="AF53" s="42">
        <v>2633.636963</v>
      </c>
      <c r="AG53" s="42">
        <v>2662.388428</v>
      </c>
      <c r="AH53" s="39">
        <v>0.016533</v>
      </c>
    </row>
    <row r="54" ht="15" customHeight="1" spans="1:34">
      <c r="A54" s="30" t="s">
        <v>303</v>
      </c>
      <c r="B54" s="34" t="s">
        <v>258</v>
      </c>
      <c r="C54" s="42">
        <v>784.792236</v>
      </c>
      <c r="D54" s="42">
        <v>760.5802</v>
      </c>
      <c r="E54" s="42">
        <v>736.682861</v>
      </c>
      <c r="F54" s="42">
        <v>749.797546</v>
      </c>
      <c r="G54" s="42">
        <v>752.926758</v>
      </c>
      <c r="H54" s="42">
        <v>744.938965</v>
      </c>
      <c r="I54" s="42">
        <v>641.466919</v>
      </c>
      <c r="J54" s="42">
        <v>576.479431</v>
      </c>
      <c r="K54" s="42">
        <v>556.949219</v>
      </c>
      <c r="L54" s="42">
        <v>505.982697</v>
      </c>
      <c r="M54" s="42">
        <v>506.731659</v>
      </c>
      <c r="N54" s="42">
        <v>490.309692</v>
      </c>
      <c r="O54" s="42">
        <v>480.153687</v>
      </c>
      <c r="P54" s="42">
        <v>472.433502</v>
      </c>
      <c r="Q54" s="42">
        <v>455.696442</v>
      </c>
      <c r="R54" s="42">
        <v>457.101471</v>
      </c>
      <c r="S54" s="42">
        <v>448.752869</v>
      </c>
      <c r="T54" s="42">
        <v>432.321045</v>
      </c>
      <c r="U54" s="42">
        <v>425.242676</v>
      </c>
      <c r="V54" s="42">
        <v>425.242676</v>
      </c>
      <c r="W54" s="42">
        <v>425.587524</v>
      </c>
      <c r="X54" s="42">
        <v>426.8396</v>
      </c>
      <c r="Y54" s="42">
        <v>427.745178</v>
      </c>
      <c r="Z54" s="42">
        <v>409.677307</v>
      </c>
      <c r="AA54" s="42">
        <v>364.577942</v>
      </c>
      <c r="AB54" s="42">
        <v>365.396484</v>
      </c>
      <c r="AC54" s="42">
        <v>365.82254</v>
      </c>
      <c r="AD54" s="42">
        <v>358.454559</v>
      </c>
      <c r="AE54" s="42">
        <v>343.637939</v>
      </c>
      <c r="AF54" s="42">
        <v>343.958557</v>
      </c>
      <c r="AG54" s="42">
        <v>344.421967</v>
      </c>
      <c r="AH54" s="39">
        <v>-0.027078</v>
      </c>
    </row>
    <row r="55" ht="15" customHeight="1" spans="1:34">
      <c r="A55" s="30" t="s">
        <v>304</v>
      </c>
      <c r="B55" s="34" t="s">
        <v>305</v>
      </c>
      <c r="C55" s="42">
        <v>834.071472</v>
      </c>
      <c r="D55" s="42">
        <v>928.506226</v>
      </c>
      <c r="E55" s="42">
        <v>985.656738</v>
      </c>
      <c r="F55" s="42">
        <v>1083.771118</v>
      </c>
      <c r="G55" s="42">
        <v>1213.23877</v>
      </c>
      <c r="H55" s="42">
        <v>1288.553101</v>
      </c>
      <c r="I55" s="42">
        <v>1333.166626</v>
      </c>
      <c r="J55" s="42">
        <v>1360.245972</v>
      </c>
      <c r="K55" s="42">
        <v>1386.315063</v>
      </c>
      <c r="L55" s="42">
        <v>1418.525269</v>
      </c>
      <c r="M55" s="42">
        <v>1457.921631</v>
      </c>
      <c r="N55" s="42">
        <v>1479.061401</v>
      </c>
      <c r="O55" s="42">
        <v>1499.208984</v>
      </c>
      <c r="P55" s="42">
        <v>1522.815674</v>
      </c>
      <c r="Q55" s="42">
        <v>1561.201294</v>
      </c>
      <c r="R55" s="42">
        <v>1607.952759</v>
      </c>
      <c r="S55" s="42">
        <v>1650.041138</v>
      </c>
      <c r="T55" s="42">
        <v>1676.642334</v>
      </c>
      <c r="U55" s="42">
        <v>1708.69812</v>
      </c>
      <c r="V55" s="42">
        <v>1733.195068</v>
      </c>
      <c r="W55" s="42">
        <v>1757.624023</v>
      </c>
      <c r="X55" s="42">
        <v>1780.124023</v>
      </c>
      <c r="Y55" s="42">
        <v>1800.809814</v>
      </c>
      <c r="Z55" s="42">
        <v>1826.096802</v>
      </c>
      <c r="AA55" s="42">
        <v>1856.718628</v>
      </c>
      <c r="AB55" s="42">
        <v>1890.47876</v>
      </c>
      <c r="AC55" s="42">
        <v>1930.748413</v>
      </c>
      <c r="AD55" s="42">
        <v>1978.735596</v>
      </c>
      <c r="AE55" s="42">
        <v>2039.606934</v>
      </c>
      <c r="AF55" s="42">
        <v>2106.278809</v>
      </c>
      <c r="AG55" s="42">
        <v>2148.163574</v>
      </c>
      <c r="AH55" s="39">
        <v>0.032037</v>
      </c>
    </row>
    <row r="56" ht="15" customHeight="1" spans="1:34">
      <c r="A56" s="30" t="s">
        <v>306</v>
      </c>
      <c r="B56" s="34" t="s">
        <v>307</v>
      </c>
      <c r="C56" s="42">
        <v>16.267977</v>
      </c>
      <c r="D56" s="42">
        <v>15.852325</v>
      </c>
      <c r="E56" s="42">
        <v>16.936947</v>
      </c>
      <c r="F56" s="42">
        <v>16.782669</v>
      </c>
      <c r="G56" s="42">
        <v>16.697565</v>
      </c>
      <c r="H56" s="42">
        <v>16.520836</v>
      </c>
      <c r="I56" s="42">
        <v>16.241808</v>
      </c>
      <c r="J56" s="42">
        <v>16.242073</v>
      </c>
      <c r="K56" s="42">
        <v>16.006105</v>
      </c>
      <c r="L56" s="42">
        <v>15.860699</v>
      </c>
      <c r="M56" s="42">
        <v>15.597992</v>
      </c>
      <c r="N56" s="42">
        <v>15.655268</v>
      </c>
      <c r="O56" s="42">
        <v>15.583286</v>
      </c>
      <c r="P56" s="42">
        <v>15.505281</v>
      </c>
      <c r="Q56" s="42">
        <v>15.456232</v>
      </c>
      <c r="R56" s="42">
        <v>15.174425</v>
      </c>
      <c r="S56" s="42">
        <v>15.246893</v>
      </c>
      <c r="T56" s="42">
        <v>15.333431</v>
      </c>
      <c r="U56" s="42">
        <v>15.204046</v>
      </c>
      <c r="V56" s="42">
        <v>15.379343</v>
      </c>
      <c r="W56" s="42">
        <v>15.285831</v>
      </c>
      <c r="X56" s="42">
        <v>15.283569</v>
      </c>
      <c r="Y56" s="42">
        <v>15.187027</v>
      </c>
      <c r="Z56" s="42">
        <v>15.216305</v>
      </c>
      <c r="AA56" s="42">
        <v>15.102119</v>
      </c>
      <c r="AB56" s="42">
        <v>15.010105</v>
      </c>
      <c r="AC56" s="42">
        <v>14.829235</v>
      </c>
      <c r="AD56" s="42">
        <v>14.682322</v>
      </c>
      <c r="AE56" s="42">
        <v>14.741615</v>
      </c>
      <c r="AF56" s="42">
        <v>14.414799</v>
      </c>
      <c r="AG56" s="42">
        <v>14.188002</v>
      </c>
      <c r="AH56" s="39">
        <v>-0.00455</v>
      </c>
    </row>
    <row r="57" ht="15" customHeight="1" spans="1:34">
      <c r="A57" s="30" t="s">
        <v>308</v>
      </c>
      <c r="B57" s="33" t="s">
        <v>309</v>
      </c>
      <c r="C57" s="46">
        <v>4061.143555</v>
      </c>
      <c r="D57" s="46">
        <v>4102.762207</v>
      </c>
      <c r="E57" s="46">
        <v>4169.20752</v>
      </c>
      <c r="F57" s="46">
        <v>4232.850586</v>
      </c>
      <c r="G57" s="46">
        <v>4303.431152</v>
      </c>
      <c r="H57" s="46">
        <v>4373.977051</v>
      </c>
      <c r="I57" s="46">
        <v>4415.868652</v>
      </c>
      <c r="J57" s="46">
        <v>4448.990234</v>
      </c>
      <c r="K57" s="46">
        <v>4482.500977</v>
      </c>
      <c r="L57" s="46">
        <v>4514.603027</v>
      </c>
      <c r="M57" s="46">
        <v>4540.265137</v>
      </c>
      <c r="N57" s="46">
        <v>4571.852539</v>
      </c>
      <c r="O57" s="46">
        <v>4604.301758</v>
      </c>
      <c r="P57" s="46">
        <v>4637.79541</v>
      </c>
      <c r="Q57" s="46">
        <v>4675.80127</v>
      </c>
      <c r="R57" s="46">
        <v>4720.490234</v>
      </c>
      <c r="S57" s="46">
        <v>4768.233887</v>
      </c>
      <c r="T57" s="46">
        <v>4815.541992</v>
      </c>
      <c r="U57" s="46">
        <v>4863.807129</v>
      </c>
      <c r="V57" s="46">
        <v>4914.354492</v>
      </c>
      <c r="W57" s="46">
        <v>4962.085449</v>
      </c>
      <c r="X57" s="46">
        <v>5014.371582</v>
      </c>
      <c r="Y57" s="46">
        <v>5069.409668</v>
      </c>
      <c r="Z57" s="46">
        <v>5129.533203</v>
      </c>
      <c r="AA57" s="46">
        <v>5188.188477</v>
      </c>
      <c r="AB57" s="46">
        <v>5249.900391</v>
      </c>
      <c r="AC57" s="46">
        <v>5308.510742</v>
      </c>
      <c r="AD57" s="46">
        <v>5367.728516</v>
      </c>
      <c r="AE57" s="46">
        <v>5431.035156</v>
      </c>
      <c r="AF57" s="46">
        <v>5498.404785</v>
      </c>
      <c r="AG57" s="46">
        <v>5569.831055</v>
      </c>
      <c r="AH57" s="40">
        <v>0.010586</v>
      </c>
    </row>
    <row r="58" ht="15" customHeight="1" spans="1:34">
      <c r="A58" s="30" t="s">
        <v>310</v>
      </c>
      <c r="B58" s="33" t="s">
        <v>311</v>
      </c>
      <c r="C58" s="46">
        <v>3883.922119</v>
      </c>
      <c r="D58" s="46">
        <v>3916.06543</v>
      </c>
      <c r="E58" s="46">
        <v>3965.961914</v>
      </c>
      <c r="F58" s="46">
        <v>4024.179688</v>
      </c>
      <c r="G58" s="46">
        <v>4089.446045</v>
      </c>
      <c r="H58" s="46">
        <v>4154.129395</v>
      </c>
      <c r="I58" s="46">
        <v>4190.438477</v>
      </c>
      <c r="J58" s="46">
        <v>4217.070801</v>
      </c>
      <c r="K58" s="46">
        <v>4244.837402</v>
      </c>
      <c r="L58" s="46">
        <v>4271.229492</v>
      </c>
      <c r="M58" s="46">
        <v>4293.194336</v>
      </c>
      <c r="N58" s="46">
        <v>4319.283691</v>
      </c>
      <c r="O58" s="46">
        <v>4346.374512</v>
      </c>
      <c r="P58" s="46">
        <v>4373.847168</v>
      </c>
      <c r="Q58" s="46">
        <v>4405.650391</v>
      </c>
      <c r="R58" s="46">
        <v>4444.053711</v>
      </c>
      <c r="S58" s="46">
        <v>4484.081055</v>
      </c>
      <c r="T58" s="46">
        <v>4524.552246</v>
      </c>
      <c r="U58" s="46">
        <v>4565.529785</v>
      </c>
      <c r="V58" s="46">
        <v>4608.268066</v>
      </c>
      <c r="W58" s="46">
        <v>4648.781738</v>
      </c>
      <c r="X58" s="46">
        <v>4693.369629</v>
      </c>
      <c r="Y58" s="46">
        <v>4740.547852</v>
      </c>
      <c r="Z58" s="46">
        <v>4792.462402</v>
      </c>
      <c r="AA58" s="46">
        <v>4842.695312</v>
      </c>
      <c r="AB58" s="46">
        <v>4895.074219</v>
      </c>
      <c r="AC58" s="46">
        <v>4943.696777</v>
      </c>
      <c r="AD58" s="46">
        <v>4993.168945</v>
      </c>
      <c r="AE58" s="46">
        <v>5046.361816</v>
      </c>
      <c r="AF58" s="46">
        <v>5103.448242</v>
      </c>
      <c r="AG58" s="46">
        <v>5163.155762</v>
      </c>
      <c r="AH58" s="40">
        <v>0.009535</v>
      </c>
    </row>
    <row r="59" ht="15" customHeight="1"/>
    <row r="60" ht="15" customHeight="1" spans="1:34">
      <c r="A60" s="30" t="s">
        <v>312</v>
      </c>
      <c r="B60" s="33" t="s">
        <v>313</v>
      </c>
      <c r="C60" s="46">
        <v>45.686607</v>
      </c>
      <c r="D60" s="46">
        <v>47.782993</v>
      </c>
      <c r="E60" s="46">
        <v>44.248302</v>
      </c>
      <c r="F60" s="46">
        <v>42.806114</v>
      </c>
      <c r="G60" s="46">
        <v>44.99585</v>
      </c>
      <c r="H60" s="46">
        <v>42.030903</v>
      </c>
      <c r="I60" s="46">
        <v>43.029156</v>
      </c>
      <c r="J60" s="46">
        <v>47.000813</v>
      </c>
      <c r="K60" s="46">
        <v>49.179474</v>
      </c>
      <c r="L60" s="46">
        <v>48.473232</v>
      </c>
      <c r="M60" s="46">
        <v>51.198364</v>
      </c>
      <c r="N60" s="46">
        <v>48.438992</v>
      </c>
      <c r="O60" s="46">
        <v>51.096485</v>
      </c>
      <c r="P60" s="46">
        <v>50.568089</v>
      </c>
      <c r="Q60" s="46">
        <v>52.881401</v>
      </c>
      <c r="R60" s="46">
        <v>52.340782</v>
      </c>
      <c r="S60" s="46">
        <v>50.99044</v>
      </c>
      <c r="T60" s="46">
        <v>50.607582</v>
      </c>
      <c r="U60" s="46">
        <v>50.18026</v>
      </c>
      <c r="V60" s="46">
        <v>50.273159</v>
      </c>
      <c r="W60" s="46">
        <v>49.687416</v>
      </c>
      <c r="X60" s="46">
        <v>48.78336</v>
      </c>
      <c r="Y60" s="46">
        <v>48.11692</v>
      </c>
      <c r="Z60" s="46">
        <v>47.665241</v>
      </c>
      <c r="AA60" s="46">
        <v>46.780537</v>
      </c>
      <c r="AB60" s="46">
        <v>45.696491</v>
      </c>
      <c r="AC60" s="46">
        <v>45.400936</v>
      </c>
      <c r="AD60" s="46">
        <v>45.149342</v>
      </c>
      <c r="AE60" s="46">
        <v>44.728226</v>
      </c>
      <c r="AF60" s="46">
        <v>44.384773</v>
      </c>
      <c r="AG60" s="46">
        <v>44.451687</v>
      </c>
      <c r="AH60" s="40">
        <v>-0.000913</v>
      </c>
    </row>
    <row r="61" ht="15" customHeight="1"/>
    <row r="62" ht="15" customHeight="1" spans="2:2">
      <c r="B62" s="33" t="s">
        <v>314</v>
      </c>
    </row>
    <row r="63" ht="15" customHeight="1" spans="1:34">
      <c r="A63" s="30" t="s">
        <v>315</v>
      </c>
      <c r="B63" s="34" t="s">
        <v>316</v>
      </c>
      <c r="C63" s="42">
        <v>1480.87146</v>
      </c>
      <c r="D63" s="42">
        <v>1490.488647</v>
      </c>
      <c r="E63" s="42">
        <v>1493.467773</v>
      </c>
      <c r="F63" s="42">
        <v>1499.510376</v>
      </c>
      <c r="G63" s="42">
        <v>1507.114258</v>
      </c>
      <c r="H63" s="42">
        <v>1515.442749</v>
      </c>
      <c r="I63" s="42">
        <v>1525.718506</v>
      </c>
      <c r="J63" s="42">
        <v>1535.018677</v>
      </c>
      <c r="K63" s="42">
        <v>1544.633057</v>
      </c>
      <c r="L63" s="42">
        <v>1554.329834</v>
      </c>
      <c r="M63" s="42">
        <v>1563.185059</v>
      </c>
      <c r="N63" s="42">
        <v>1571.731201</v>
      </c>
      <c r="O63" s="42">
        <v>1581.058838</v>
      </c>
      <c r="P63" s="42">
        <v>1591.071045</v>
      </c>
      <c r="Q63" s="42">
        <v>1603.149048</v>
      </c>
      <c r="R63" s="42">
        <v>1616.495239</v>
      </c>
      <c r="S63" s="42">
        <v>1630.273682</v>
      </c>
      <c r="T63" s="42">
        <v>1644.358032</v>
      </c>
      <c r="U63" s="42">
        <v>1658.192261</v>
      </c>
      <c r="V63" s="42">
        <v>1672.094116</v>
      </c>
      <c r="W63" s="42">
        <v>1685.390503</v>
      </c>
      <c r="X63" s="42">
        <v>1698.494263</v>
      </c>
      <c r="Y63" s="42">
        <v>1712.005615</v>
      </c>
      <c r="Z63" s="42">
        <v>1725.797974</v>
      </c>
      <c r="AA63" s="42">
        <v>1739.923462</v>
      </c>
      <c r="AB63" s="42">
        <v>1754.121338</v>
      </c>
      <c r="AC63" s="42">
        <v>1768.686768</v>
      </c>
      <c r="AD63" s="42">
        <v>1783.277344</v>
      </c>
      <c r="AE63" s="42">
        <v>1799.207886</v>
      </c>
      <c r="AF63" s="42">
        <v>1815.744019</v>
      </c>
      <c r="AG63" s="42">
        <v>1832.776489</v>
      </c>
      <c r="AH63" s="39">
        <v>0.007132</v>
      </c>
    </row>
    <row r="64" ht="15" customHeight="1" spans="1:34">
      <c r="A64" s="30" t="s">
        <v>317</v>
      </c>
      <c r="B64" s="34" t="s">
        <v>318</v>
      </c>
      <c r="C64" s="42">
        <v>1270.641968</v>
      </c>
      <c r="D64" s="42">
        <v>1288.278198</v>
      </c>
      <c r="E64" s="42">
        <v>1316.959595</v>
      </c>
      <c r="F64" s="42">
        <v>1338.450317</v>
      </c>
      <c r="G64" s="42">
        <v>1362.832886</v>
      </c>
      <c r="H64" s="42">
        <v>1386.697998</v>
      </c>
      <c r="I64" s="42">
        <v>1392.241333</v>
      </c>
      <c r="J64" s="42">
        <v>1397.081177</v>
      </c>
      <c r="K64" s="42">
        <v>1402.2146</v>
      </c>
      <c r="L64" s="42">
        <v>1407.502319</v>
      </c>
      <c r="M64" s="42">
        <v>1409.994995</v>
      </c>
      <c r="N64" s="42">
        <v>1413.540527</v>
      </c>
      <c r="O64" s="42">
        <v>1419.607422</v>
      </c>
      <c r="P64" s="42">
        <v>1426.061401</v>
      </c>
      <c r="Q64" s="42">
        <v>1433.808838</v>
      </c>
      <c r="R64" s="42">
        <v>1442.553711</v>
      </c>
      <c r="S64" s="42">
        <v>1451.456909</v>
      </c>
      <c r="T64" s="42">
        <v>1461.651733</v>
      </c>
      <c r="U64" s="42">
        <v>1472.031982</v>
      </c>
      <c r="V64" s="42">
        <v>1482.994873</v>
      </c>
      <c r="W64" s="42">
        <v>1493.79895</v>
      </c>
      <c r="X64" s="42">
        <v>1506.374023</v>
      </c>
      <c r="Y64" s="42">
        <v>1519.838013</v>
      </c>
      <c r="Z64" s="42">
        <v>1534.437378</v>
      </c>
      <c r="AA64" s="42">
        <v>1550.100464</v>
      </c>
      <c r="AB64" s="42">
        <v>1566.598022</v>
      </c>
      <c r="AC64" s="42">
        <v>1583.598755</v>
      </c>
      <c r="AD64" s="42">
        <v>1602.97876</v>
      </c>
      <c r="AE64" s="42">
        <v>1623.716553</v>
      </c>
      <c r="AF64" s="42">
        <v>1646.174805</v>
      </c>
      <c r="AG64" s="42">
        <v>1669.446655</v>
      </c>
      <c r="AH64" s="39">
        <v>0.00914</v>
      </c>
    </row>
    <row r="65" ht="15" customHeight="1" spans="1:34">
      <c r="A65" s="30" t="s">
        <v>319</v>
      </c>
      <c r="B65" s="34" t="s">
        <v>320</v>
      </c>
      <c r="C65" s="42">
        <v>898.864258</v>
      </c>
      <c r="D65" s="42">
        <v>903.612183</v>
      </c>
      <c r="E65" s="42">
        <v>915.927429</v>
      </c>
      <c r="F65" s="42">
        <v>942.4505</v>
      </c>
      <c r="G65" s="42">
        <v>974.523254</v>
      </c>
      <c r="H65" s="42">
        <v>1000.375549</v>
      </c>
      <c r="I65" s="42">
        <v>1017.374756</v>
      </c>
      <c r="J65" s="42">
        <v>1028.8396</v>
      </c>
      <c r="K65" s="42">
        <v>1039.420288</v>
      </c>
      <c r="L65" s="42">
        <v>1046.188843</v>
      </c>
      <c r="M65" s="42">
        <v>1055.096802</v>
      </c>
      <c r="N65" s="42">
        <v>1062.436279</v>
      </c>
      <c r="O65" s="42">
        <v>1071.938477</v>
      </c>
      <c r="P65" s="42">
        <v>1076.418335</v>
      </c>
      <c r="Q65" s="42">
        <v>1084.636841</v>
      </c>
      <c r="R65" s="42">
        <v>1095.117554</v>
      </c>
      <c r="S65" s="42">
        <v>1104.916382</v>
      </c>
      <c r="T65" s="42">
        <v>1114.044434</v>
      </c>
      <c r="U65" s="42">
        <v>1123.275513</v>
      </c>
      <c r="V65" s="42">
        <v>1133.486694</v>
      </c>
      <c r="W65" s="42">
        <v>1141.331299</v>
      </c>
      <c r="X65" s="42">
        <v>1151.356689</v>
      </c>
      <c r="Y65" s="42">
        <v>1162.640625</v>
      </c>
      <c r="Z65" s="42">
        <v>1176.829956</v>
      </c>
      <c r="AA65" s="42">
        <v>1186.792603</v>
      </c>
      <c r="AB65" s="42">
        <v>1198.595947</v>
      </c>
      <c r="AC65" s="42">
        <v>1206.607788</v>
      </c>
      <c r="AD65" s="42">
        <v>1212.41394</v>
      </c>
      <c r="AE65" s="42">
        <v>1219.706909</v>
      </c>
      <c r="AF65" s="42">
        <v>1228.604004</v>
      </c>
      <c r="AG65" s="42">
        <v>1238.523438</v>
      </c>
      <c r="AH65" s="39">
        <v>0.010742</v>
      </c>
    </row>
    <row r="66" spans="1:34">
      <c r="A66" s="30" t="s">
        <v>321</v>
      </c>
      <c r="B66" s="34" t="s">
        <v>322</v>
      </c>
      <c r="C66" s="42">
        <v>10.337897</v>
      </c>
      <c r="D66" s="42">
        <v>12.443448</v>
      </c>
      <c r="E66" s="42">
        <v>14.218616</v>
      </c>
      <c r="F66" s="42">
        <v>15.859269</v>
      </c>
      <c r="G66" s="42">
        <v>17.419561</v>
      </c>
      <c r="H66" s="42">
        <v>18.972479</v>
      </c>
      <c r="I66" s="42">
        <v>20.815147</v>
      </c>
      <c r="J66" s="42">
        <v>22.709122</v>
      </c>
      <c r="K66" s="42">
        <v>24.593035</v>
      </c>
      <c r="L66" s="42">
        <v>26.563059</v>
      </c>
      <c r="M66" s="42">
        <v>28.751379</v>
      </c>
      <c r="N66" s="42">
        <v>31.07008</v>
      </c>
      <c r="O66" s="42">
        <v>33.672615</v>
      </c>
      <c r="P66" s="42">
        <v>36.526436</v>
      </c>
      <c r="Q66" s="42">
        <v>39.66885</v>
      </c>
      <c r="R66" s="42">
        <v>43.077843</v>
      </c>
      <c r="S66" s="42">
        <v>46.724785</v>
      </c>
      <c r="T66" s="42">
        <v>50.579159</v>
      </c>
      <c r="U66" s="42">
        <v>54.671406</v>
      </c>
      <c r="V66" s="42">
        <v>59.00021</v>
      </c>
      <c r="W66" s="42">
        <v>63.611961</v>
      </c>
      <c r="X66" s="42">
        <v>68.261368</v>
      </c>
      <c r="Y66" s="42">
        <v>73.00737</v>
      </c>
      <c r="Z66" s="42">
        <v>77.811287</v>
      </c>
      <c r="AA66" s="42">
        <v>82.799011</v>
      </c>
      <c r="AB66" s="42">
        <v>87.734924</v>
      </c>
      <c r="AC66" s="42">
        <v>92.757042</v>
      </c>
      <c r="AD66" s="42">
        <v>97.801956</v>
      </c>
      <c r="AE66" s="42">
        <v>103.009674</v>
      </c>
      <c r="AF66" s="42">
        <v>108.438042</v>
      </c>
      <c r="AG66" s="42">
        <v>113.912682</v>
      </c>
      <c r="AH66" s="39">
        <v>0.083273</v>
      </c>
    </row>
    <row r="67" ht="15" customHeight="1" spans="1:34">
      <c r="A67" s="30" t="s">
        <v>323</v>
      </c>
      <c r="B67" s="33" t="s">
        <v>324</v>
      </c>
      <c r="C67" s="46">
        <v>3660.71582</v>
      </c>
      <c r="D67" s="46">
        <v>3694.82251</v>
      </c>
      <c r="E67" s="46">
        <v>3740.573486</v>
      </c>
      <c r="F67" s="46">
        <v>3796.270264</v>
      </c>
      <c r="G67" s="46">
        <v>3861.890381</v>
      </c>
      <c r="H67" s="46">
        <v>3921.488525</v>
      </c>
      <c r="I67" s="46">
        <v>3956.149414</v>
      </c>
      <c r="J67" s="46">
        <v>3983.648926</v>
      </c>
      <c r="K67" s="46">
        <v>4010.86084</v>
      </c>
      <c r="L67" s="46">
        <v>4034.583984</v>
      </c>
      <c r="M67" s="46">
        <v>4057.028564</v>
      </c>
      <c r="N67" s="46">
        <v>4078.778076</v>
      </c>
      <c r="O67" s="46">
        <v>4106.277344</v>
      </c>
      <c r="P67" s="46">
        <v>4130.077148</v>
      </c>
      <c r="Q67" s="46">
        <v>4161.263184</v>
      </c>
      <c r="R67" s="46">
        <v>4197.245117</v>
      </c>
      <c r="S67" s="46">
        <v>4233.37207</v>
      </c>
      <c r="T67" s="46">
        <v>4270.633301</v>
      </c>
      <c r="U67" s="46">
        <v>4308.170898</v>
      </c>
      <c r="V67" s="46">
        <v>4347.575684</v>
      </c>
      <c r="W67" s="46">
        <v>4384.132812</v>
      </c>
      <c r="X67" s="46">
        <v>4424.486816</v>
      </c>
      <c r="Y67" s="46">
        <v>4467.491211</v>
      </c>
      <c r="Z67" s="46">
        <v>4514.876953</v>
      </c>
      <c r="AA67" s="46">
        <v>4559.615723</v>
      </c>
      <c r="AB67" s="46">
        <v>4607.050293</v>
      </c>
      <c r="AC67" s="46">
        <v>4651.650391</v>
      </c>
      <c r="AD67" s="46">
        <v>4696.47168</v>
      </c>
      <c r="AE67" s="46">
        <v>4745.640625</v>
      </c>
      <c r="AF67" s="46">
        <v>4798.960938</v>
      </c>
      <c r="AG67" s="46">
        <v>4854.65918</v>
      </c>
      <c r="AH67" s="40">
        <v>0.009454</v>
      </c>
    </row>
    <row r="68" ht="15" customHeight="1" spans="1:34">
      <c r="A68" s="30" t="s">
        <v>325</v>
      </c>
      <c r="B68" s="34" t="s">
        <v>326</v>
      </c>
      <c r="C68" s="42">
        <v>177.221268</v>
      </c>
      <c r="D68" s="42">
        <v>186.69664</v>
      </c>
      <c r="E68" s="42">
        <v>203.245789</v>
      </c>
      <c r="F68" s="42">
        <v>208.671265</v>
      </c>
      <c r="G68" s="42">
        <v>213.985138</v>
      </c>
      <c r="H68" s="42">
        <v>219.847244</v>
      </c>
      <c r="I68" s="42">
        <v>225.430527</v>
      </c>
      <c r="J68" s="42">
        <v>231.919662</v>
      </c>
      <c r="K68" s="42">
        <v>237.663422</v>
      </c>
      <c r="L68" s="42">
        <v>243.373672</v>
      </c>
      <c r="M68" s="42">
        <v>247.07048</v>
      </c>
      <c r="N68" s="42">
        <v>252.568771</v>
      </c>
      <c r="O68" s="42">
        <v>257.927124</v>
      </c>
      <c r="P68" s="42">
        <v>263.948669</v>
      </c>
      <c r="Q68" s="42">
        <v>270.15097</v>
      </c>
      <c r="R68" s="42">
        <v>276.436615</v>
      </c>
      <c r="S68" s="42">
        <v>284.152771</v>
      </c>
      <c r="T68" s="42">
        <v>290.98938</v>
      </c>
      <c r="U68" s="42">
        <v>298.277527</v>
      </c>
      <c r="V68" s="42">
        <v>306.086182</v>
      </c>
      <c r="W68" s="42">
        <v>313.303467</v>
      </c>
      <c r="X68" s="42">
        <v>321.002045</v>
      </c>
      <c r="Y68" s="42">
        <v>328.861786</v>
      </c>
      <c r="Z68" s="42">
        <v>337.070648</v>
      </c>
      <c r="AA68" s="42">
        <v>345.493195</v>
      </c>
      <c r="AB68" s="42">
        <v>354.826172</v>
      </c>
      <c r="AC68" s="42">
        <v>364.813873</v>
      </c>
      <c r="AD68" s="42">
        <v>374.559875</v>
      </c>
      <c r="AE68" s="42">
        <v>384.673492</v>
      </c>
      <c r="AF68" s="42">
        <v>394.956879</v>
      </c>
      <c r="AG68" s="42">
        <v>406.675537</v>
      </c>
      <c r="AH68" s="39">
        <v>0.028074</v>
      </c>
    </row>
    <row r="69" ht="15" customHeight="1" spans="1:34">
      <c r="A69" s="30" t="s">
        <v>327</v>
      </c>
      <c r="B69" s="33" t="s">
        <v>328</v>
      </c>
      <c r="C69" s="46">
        <v>3837.937012</v>
      </c>
      <c r="D69" s="46">
        <v>3881.519043</v>
      </c>
      <c r="E69" s="46">
        <v>3943.819336</v>
      </c>
      <c r="F69" s="46">
        <v>4004.941406</v>
      </c>
      <c r="G69" s="46">
        <v>4075.875488</v>
      </c>
      <c r="H69" s="46">
        <v>4141.335938</v>
      </c>
      <c r="I69" s="46">
        <v>4181.580078</v>
      </c>
      <c r="J69" s="46">
        <v>4215.568359</v>
      </c>
      <c r="K69" s="46">
        <v>4248.524414</v>
      </c>
      <c r="L69" s="46">
        <v>4277.95752</v>
      </c>
      <c r="M69" s="46">
        <v>4304.099121</v>
      </c>
      <c r="N69" s="46">
        <v>4331.34668</v>
      </c>
      <c r="O69" s="46">
        <v>4364.20459</v>
      </c>
      <c r="P69" s="46">
        <v>4394.025879</v>
      </c>
      <c r="Q69" s="46">
        <v>4431.414062</v>
      </c>
      <c r="R69" s="46">
        <v>4473.681641</v>
      </c>
      <c r="S69" s="46">
        <v>4517.524902</v>
      </c>
      <c r="T69" s="46">
        <v>4561.622559</v>
      </c>
      <c r="U69" s="46">
        <v>4606.448242</v>
      </c>
      <c r="V69" s="46">
        <v>4653.662109</v>
      </c>
      <c r="W69" s="46">
        <v>4697.436523</v>
      </c>
      <c r="X69" s="46">
        <v>4745.48877</v>
      </c>
      <c r="Y69" s="46">
        <v>4796.353027</v>
      </c>
      <c r="Z69" s="46">
        <v>4851.947754</v>
      </c>
      <c r="AA69" s="46">
        <v>4905.108887</v>
      </c>
      <c r="AB69" s="46">
        <v>4961.876465</v>
      </c>
      <c r="AC69" s="46">
        <v>5016.464355</v>
      </c>
      <c r="AD69" s="46">
        <v>5071.031738</v>
      </c>
      <c r="AE69" s="46">
        <v>5130.313965</v>
      </c>
      <c r="AF69" s="46">
        <v>5193.917969</v>
      </c>
      <c r="AG69" s="46">
        <v>5261.334961</v>
      </c>
      <c r="AH69" s="40">
        <v>0.010571</v>
      </c>
    </row>
    <row r="70" ht="15" customHeight="1"/>
    <row r="71" ht="15" customHeight="1" spans="2:2">
      <c r="B71" s="33" t="s">
        <v>329</v>
      </c>
    </row>
    <row r="72" ht="15" customHeight="1" spans="2:2">
      <c r="B72" s="33" t="s">
        <v>330</v>
      </c>
    </row>
    <row r="73" spans="1:34">
      <c r="A73" s="30" t="s">
        <v>331</v>
      </c>
      <c r="B73" s="34" t="s">
        <v>316</v>
      </c>
      <c r="C73" s="41">
        <v>12.204371</v>
      </c>
      <c r="D73" s="41">
        <v>12.478655</v>
      </c>
      <c r="E73" s="41">
        <v>12.351746</v>
      </c>
      <c r="F73" s="41">
        <v>12.231313</v>
      </c>
      <c r="G73" s="41">
        <v>12.131632</v>
      </c>
      <c r="H73" s="41">
        <v>12.068348</v>
      </c>
      <c r="I73" s="41">
        <v>12.034539</v>
      </c>
      <c r="J73" s="41">
        <v>12.021297</v>
      </c>
      <c r="K73" s="41">
        <v>12.003398</v>
      </c>
      <c r="L73" s="41">
        <v>11.98885</v>
      </c>
      <c r="M73" s="41">
        <v>11.980935</v>
      </c>
      <c r="N73" s="41">
        <v>12.014916</v>
      </c>
      <c r="O73" s="41">
        <v>12.015504</v>
      </c>
      <c r="P73" s="41">
        <v>12.005785</v>
      </c>
      <c r="Q73" s="41">
        <v>11.980158</v>
      </c>
      <c r="R73" s="41">
        <v>11.930067</v>
      </c>
      <c r="S73" s="41">
        <v>11.887849</v>
      </c>
      <c r="T73" s="41">
        <v>11.849989</v>
      </c>
      <c r="U73" s="41">
        <v>11.822007</v>
      </c>
      <c r="V73" s="41">
        <v>11.794379</v>
      </c>
      <c r="W73" s="41">
        <v>11.766168</v>
      </c>
      <c r="X73" s="41">
        <v>11.747133</v>
      </c>
      <c r="Y73" s="41">
        <v>11.721897</v>
      </c>
      <c r="Z73" s="41">
        <v>11.69107</v>
      </c>
      <c r="AA73" s="41">
        <v>11.662317</v>
      </c>
      <c r="AB73" s="41">
        <v>11.648088</v>
      </c>
      <c r="AC73" s="41">
        <v>11.607767</v>
      </c>
      <c r="AD73" s="41">
        <v>11.564781</v>
      </c>
      <c r="AE73" s="41">
        <v>11.504275</v>
      </c>
      <c r="AF73" s="41">
        <v>11.419585</v>
      </c>
      <c r="AG73" s="41">
        <v>11.346632</v>
      </c>
      <c r="AH73" s="39">
        <v>-0.002426</v>
      </c>
    </row>
    <row r="74" ht="15" customHeight="1" spans="1:34">
      <c r="A74" s="30" t="s">
        <v>332</v>
      </c>
      <c r="B74" s="34" t="s">
        <v>318</v>
      </c>
      <c r="C74" s="41">
        <v>10.687162</v>
      </c>
      <c r="D74" s="41">
        <v>10.833568</v>
      </c>
      <c r="E74" s="41">
        <v>10.703324</v>
      </c>
      <c r="F74" s="41">
        <v>10.499041</v>
      </c>
      <c r="G74" s="41">
        <v>10.357217</v>
      </c>
      <c r="H74" s="41">
        <v>10.275084</v>
      </c>
      <c r="I74" s="41">
        <v>10.199028</v>
      </c>
      <c r="J74" s="41">
        <v>10.167151</v>
      </c>
      <c r="K74" s="41">
        <v>10.122919</v>
      </c>
      <c r="L74" s="41">
        <v>10.0796</v>
      </c>
      <c r="M74" s="41">
        <v>10.047579</v>
      </c>
      <c r="N74" s="41">
        <v>10.070918</v>
      </c>
      <c r="O74" s="41">
        <v>10.033737</v>
      </c>
      <c r="P74" s="41">
        <v>10.018555</v>
      </c>
      <c r="Q74" s="41">
        <v>9.96544</v>
      </c>
      <c r="R74" s="41">
        <v>9.899322</v>
      </c>
      <c r="S74" s="41">
        <v>9.827607</v>
      </c>
      <c r="T74" s="41">
        <v>9.765093</v>
      </c>
      <c r="U74" s="41">
        <v>9.715919</v>
      </c>
      <c r="V74" s="41">
        <v>9.667717</v>
      </c>
      <c r="W74" s="41">
        <v>9.617172</v>
      </c>
      <c r="X74" s="41">
        <v>9.571449</v>
      </c>
      <c r="Y74" s="41">
        <v>9.517759</v>
      </c>
      <c r="Z74" s="41">
        <v>9.467813</v>
      </c>
      <c r="AA74" s="41">
        <v>9.408175</v>
      </c>
      <c r="AB74" s="41">
        <v>9.361742</v>
      </c>
      <c r="AC74" s="41">
        <v>9.303429</v>
      </c>
      <c r="AD74" s="41">
        <v>9.236622</v>
      </c>
      <c r="AE74" s="41">
        <v>9.157261</v>
      </c>
      <c r="AF74" s="41">
        <v>9.063305</v>
      </c>
      <c r="AG74" s="41">
        <v>8.985882</v>
      </c>
      <c r="AH74" s="39">
        <v>-0.005763</v>
      </c>
    </row>
    <row r="75" ht="15" customHeight="1" spans="1:34">
      <c r="A75" s="30" t="s">
        <v>333</v>
      </c>
      <c r="B75" s="34" t="s">
        <v>320</v>
      </c>
      <c r="C75" s="41">
        <v>7.064188</v>
      </c>
      <c r="D75" s="41">
        <v>7.152666</v>
      </c>
      <c r="E75" s="41">
        <v>6.983643</v>
      </c>
      <c r="F75" s="41">
        <v>6.750176</v>
      </c>
      <c r="G75" s="41">
        <v>6.604857</v>
      </c>
      <c r="H75" s="41">
        <v>6.519063</v>
      </c>
      <c r="I75" s="41">
        <v>6.470491</v>
      </c>
      <c r="J75" s="41">
        <v>6.428582</v>
      </c>
      <c r="K75" s="41">
        <v>6.392582</v>
      </c>
      <c r="L75" s="41">
        <v>6.368009</v>
      </c>
      <c r="M75" s="41">
        <v>6.352295</v>
      </c>
      <c r="N75" s="41">
        <v>6.372513</v>
      </c>
      <c r="O75" s="41">
        <v>6.358111</v>
      </c>
      <c r="P75" s="41">
        <v>6.327724</v>
      </c>
      <c r="Q75" s="41">
        <v>6.293981</v>
      </c>
      <c r="R75" s="41">
        <v>6.26159</v>
      </c>
      <c r="S75" s="41">
        <v>6.223416</v>
      </c>
      <c r="T75" s="41">
        <v>6.184045</v>
      </c>
      <c r="U75" s="41">
        <v>6.156771</v>
      </c>
      <c r="V75" s="41">
        <v>6.121122</v>
      </c>
      <c r="W75" s="41">
        <v>6.085936</v>
      </c>
      <c r="X75" s="41">
        <v>6.056531</v>
      </c>
      <c r="Y75" s="41">
        <v>6.026735</v>
      </c>
      <c r="Z75" s="41">
        <v>5.988753</v>
      </c>
      <c r="AA75" s="41">
        <v>5.967069</v>
      </c>
      <c r="AB75" s="41">
        <v>5.937226</v>
      </c>
      <c r="AC75" s="41">
        <v>5.899292</v>
      </c>
      <c r="AD75" s="41">
        <v>5.862073</v>
      </c>
      <c r="AE75" s="41">
        <v>5.817013</v>
      </c>
      <c r="AF75" s="41">
        <v>5.763669</v>
      </c>
      <c r="AG75" s="41">
        <v>5.724832</v>
      </c>
      <c r="AH75" s="39">
        <v>-0.006983</v>
      </c>
    </row>
    <row r="76" ht="15" customHeight="1" spans="1:34">
      <c r="A76" s="30" t="s">
        <v>334</v>
      </c>
      <c r="B76" s="34" t="s">
        <v>322</v>
      </c>
      <c r="C76" s="41">
        <v>11.90163</v>
      </c>
      <c r="D76" s="41">
        <v>12.430649</v>
      </c>
      <c r="E76" s="41">
        <v>12.072563</v>
      </c>
      <c r="F76" s="41">
        <v>11.773242</v>
      </c>
      <c r="G76" s="41">
        <v>11.524692</v>
      </c>
      <c r="H76" s="41">
        <v>11.454622</v>
      </c>
      <c r="I76" s="41">
        <v>11.427913</v>
      </c>
      <c r="J76" s="41">
        <v>11.417726</v>
      </c>
      <c r="K76" s="41">
        <v>11.405133</v>
      </c>
      <c r="L76" s="41">
        <v>11.4091</v>
      </c>
      <c r="M76" s="41">
        <v>11.373091</v>
      </c>
      <c r="N76" s="41">
        <v>11.451383</v>
      </c>
      <c r="O76" s="41">
        <v>11.467697</v>
      </c>
      <c r="P76" s="41">
        <v>11.478982</v>
      </c>
      <c r="Q76" s="41">
        <v>11.456745</v>
      </c>
      <c r="R76" s="41">
        <v>11.390377</v>
      </c>
      <c r="S76" s="41">
        <v>11.340187</v>
      </c>
      <c r="T76" s="41">
        <v>11.29951</v>
      </c>
      <c r="U76" s="41">
        <v>11.25721</v>
      </c>
      <c r="V76" s="41">
        <v>11.207953</v>
      </c>
      <c r="W76" s="41">
        <v>11.156333</v>
      </c>
      <c r="X76" s="41">
        <v>11.108854</v>
      </c>
      <c r="Y76" s="41">
        <v>11.057498</v>
      </c>
      <c r="Z76" s="41">
        <v>10.987246</v>
      </c>
      <c r="AA76" s="41">
        <v>10.923248</v>
      </c>
      <c r="AB76" s="41">
        <v>10.869309</v>
      </c>
      <c r="AC76" s="41">
        <v>10.796519</v>
      </c>
      <c r="AD76" s="41">
        <v>10.728971</v>
      </c>
      <c r="AE76" s="41">
        <v>10.639392</v>
      </c>
      <c r="AF76" s="41">
        <v>10.53202</v>
      </c>
      <c r="AG76" s="41">
        <v>10.434531</v>
      </c>
      <c r="AH76" s="39">
        <v>-0.004376</v>
      </c>
    </row>
    <row r="77" ht="15" customHeight="1" spans="1:34">
      <c r="A77" s="30" t="s">
        <v>335</v>
      </c>
      <c r="B77" s="33" t="s">
        <v>336</v>
      </c>
      <c r="C77" s="47">
        <v>10.414752</v>
      </c>
      <c r="D77" s="47">
        <v>10.602365</v>
      </c>
      <c r="E77" s="47">
        <v>10.455869</v>
      </c>
      <c r="F77" s="47">
        <v>10.257922</v>
      </c>
      <c r="G77" s="47">
        <v>10.108068</v>
      </c>
      <c r="H77" s="47">
        <v>10.015626</v>
      </c>
      <c r="I77" s="47">
        <v>9.954532</v>
      </c>
      <c r="J77" s="47">
        <v>9.923193</v>
      </c>
      <c r="K77" s="47">
        <v>9.888255</v>
      </c>
      <c r="L77" s="47">
        <v>9.861461</v>
      </c>
      <c r="M77" s="47">
        <v>9.840881</v>
      </c>
      <c r="N77" s="47">
        <v>9.867185</v>
      </c>
      <c r="O77" s="47">
        <v>9.849028</v>
      </c>
      <c r="P77" s="47">
        <v>9.835093</v>
      </c>
      <c r="Q77" s="47">
        <v>9.798868</v>
      </c>
      <c r="R77" s="47">
        <v>9.747597</v>
      </c>
      <c r="S77" s="47">
        <v>9.697002</v>
      </c>
      <c r="T77" s="47">
        <v>9.651874</v>
      </c>
      <c r="U77" s="47">
        <v>9.618119</v>
      </c>
      <c r="V77" s="47">
        <v>9.581885</v>
      </c>
      <c r="W77" s="47">
        <v>9.546349</v>
      </c>
      <c r="X77" s="47">
        <v>9.515716</v>
      </c>
      <c r="Y77" s="47">
        <v>9.479058</v>
      </c>
      <c r="Z77" s="47">
        <v>9.436994</v>
      </c>
      <c r="AA77" s="47">
        <v>9.400193</v>
      </c>
      <c r="AB77" s="47">
        <v>9.370029</v>
      </c>
      <c r="AC77" s="47">
        <v>9.326364</v>
      </c>
      <c r="AD77" s="47">
        <v>9.280562</v>
      </c>
      <c r="AE77" s="47">
        <v>9.220755</v>
      </c>
      <c r="AF77" s="47">
        <v>9.143264</v>
      </c>
      <c r="AG77" s="47">
        <v>9.079165</v>
      </c>
      <c r="AH77" s="40">
        <v>-0.004564</v>
      </c>
    </row>
    <row r="78" ht="15" customHeight="1" spans="2:2">
      <c r="B78" s="33" t="s">
        <v>337</v>
      </c>
    </row>
    <row r="79" spans="1:34">
      <c r="A79" s="30" t="s">
        <v>338</v>
      </c>
      <c r="B79" s="34" t="s">
        <v>316</v>
      </c>
      <c r="C79" s="41">
        <v>12.204371</v>
      </c>
      <c r="D79" s="41">
        <v>12.610307</v>
      </c>
      <c r="E79" s="41">
        <v>12.626251</v>
      </c>
      <c r="F79" s="41">
        <v>12.668453</v>
      </c>
      <c r="G79" s="41">
        <v>12.779176</v>
      </c>
      <c r="H79" s="41">
        <v>12.987722</v>
      </c>
      <c r="I79" s="41">
        <v>13.281469</v>
      </c>
      <c r="J79" s="41">
        <v>13.647092</v>
      </c>
      <c r="K79" s="41">
        <v>14.033917</v>
      </c>
      <c r="L79" s="41">
        <v>14.449106</v>
      </c>
      <c r="M79" s="41">
        <v>14.882433</v>
      </c>
      <c r="N79" s="41">
        <v>15.374309</v>
      </c>
      <c r="O79" s="41">
        <v>15.818813</v>
      </c>
      <c r="P79" s="41">
        <v>16.246103</v>
      </c>
      <c r="Q79" s="41">
        <v>16.63855</v>
      </c>
      <c r="R79" s="41">
        <v>16.986111</v>
      </c>
      <c r="S79" s="41">
        <v>17.337542</v>
      </c>
      <c r="T79" s="41">
        <v>17.688223</v>
      </c>
      <c r="U79" s="41">
        <v>18.054846</v>
      </c>
      <c r="V79" s="41">
        <v>18.414497</v>
      </c>
      <c r="W79" s="41">
        <v>18.789349</v>
      </c>
      <c r="X79" s="41">
        <v>19.188692</v>
      </c>
      <c r="Y79" s="41">
        <v>19.593113</v>
      </c>
      <c r="Z79" s="41">
        <v>20.009382</v>
      </c>
      <c r="AA79" s="41">
        <v>20.455889</v>
      </c>
      <c r="AB79" s="41">
        <v>20.942957</v>
      </c>
      <c r="AC79" s="41">
        <v>21.420864</v>
      </c>
      <c r="AD79" s="41">
        <v>21.911659</v>
      </c>
      <c r="AE79" s="41">
        <v>22.384352</v>
      </c>
      <c r="AF79" s="41">
        <v>22.83387</v>
      </c>
      <c r="AG79" s="41">
        <v>23.328157</v>
      </c>
      <c r="AH79" s="39">
        <v>0.02183</v>
      </c>
    </row>
    <row r="80" ht="15" customHeight="1" spans="1:34">
      <c r="A80" s="30" t="s">
        <v>339</v>
      </c>
      <c r="B80" s="34" t="s">
        <v>318</v>
      </c>
      <c r="C80" s="41">
        <v>10.687162</v>
      </c>
      <c r="D80" s="41">
        <v>10.947864</v>
      </c>
      <c r="E80" s="41">
        <v>10.941195</v>
      </c>
      <c r="F80" s="41">
        <v>10.874269</v>
      </c>
      <c r="G80" s="41">
        <v>10.910049</v>
      </c>
      <c r="H80" s="41">
        <v>11.057846</v>
      </c>
      <c r="I80" s="41">
        <v>11.255775</v>
      </c>
      <c r="J80" s="41">
        <v>11.542186</v>
      </c>
      <c r="K80" s="41">
        <v>11.835333</v>
      </c>
      <c r="L80" s="41">
        <v>12.148055</v>
      </c>
      <c r="M80" s="41">
        <v>12.480864</v>
      </c>
      <c r="N80" s="41">
        <v>12.886765</v>
      </c>
      <c r="O80" s="41">
        <v>13.20975</v>
      </c>
      <c r="P80" s="41">
        <v>13.557003</v>
      </c>
      <c r="Q80" s="41">
        <v>13.840424</v>
      </c>
      <c r="R80" s="41">
        <v>14.094722</v>
      </c>
      <c r="S80" s="41">
        <v>14.332832</v>
      </c>
      <c r="T80" s="41">
        <v>14.576144</v>
      </c>
      <c r="U80" s="41">
        <v>14.838378</v>
      </c>
      <c r="V80" s="41">
        <v>15.094152</v>
      </c>
      <c r="W80" s="41">
        <v>15.357625</v>
      </c>
      <c r="X80" s="41">
        <v>15.63476</v>
      </c>
      <c r="Y80" s="41">
        <v>15.908904</v>
      </c>
      <c r="Z80" s="41">
        <v>16.204254</v>
      </c>
      <c r="AA80" s="41">
        <v>16.502087</v>
      </c>
      <c r="AB80" s="41">
        <v>16.832167</v>
      </c>
      <c r="AC80" s="41">
        <v>17.168459</v>
      </c>
      <c r="AD80" s="41">
        <v>17.500523</v>
      </c>
      <c r="AE80" s="41">
        <v>17.817667</v>
      </c>
      <c r="AF80" s="41">
        <v>18.122402</v>
      </c>
      <c r="AG80" s="41">
        <v>18.474564</v>
      </c>
      <c r="AH80" s="39">
        <v>0.018412</v>
      </c>
    </row>
    <row r="81" spans="1:34">
      <c r="A81" s="30" t="s">
        <v>340</v>
      </c>
      <c r="B81" s="34" t="s">
        <v>320</v>
      </c>
      <c r="C81" s="41">
        <v>7.064188</v>
      </c>
      <c r="D81" s="41">
        <v>7.228127</v>
      </c>
      <c r="E81" s="41">
        <v>7.138847</v>
      </c>
      <c r="F81" s="41">
        <v>6.991424</v>
      </c>
      <c r="G81" s="41">
        <v>6.957402</v>
      </c>
      <c r="H81" s="41">
        <v>7.015689</v>
      </c>
      <c r="I81" s="41">
        <v>7.140916</v>
      </c>
      <c r="J81" s="41">
        <v>7.298002</v>
      </c>
      <c r="K81" s="41">
        <v>7.473965</v>
      </c>
      <c r="L81" s="41">
        <v>7.674801</v>
      </c>
      <c r="M81" s="41">
        <v>7.89067</v>
      </c>
      <c r="N81" s="41">
        <v>8.154279</v>
      </c>
      <c r="O81" s="41">
        <v>8.370666</v>
      </c>
      <c r="P81" s="41">
        <v>8.562611</v>
      </c>
      <c r="Q81" s="41">
        <v>8.741346</v>
      </c>
      <c r="R81" s="41">
        <v>8.915295</v>
      </c>
      <c r="S81" s="41">
        <v>9.076388</v>
      </c>
      <c r="T81" s="41">
        <v>9.230791</v>
      </c>
      <c r="U81" s="41">
        <v>9.402764</v>
      </c>
      <c r="V81" s="41">
        <v>9.556874</v>
      </c>
      <c r="W81" s="41">
        <v>9.718608</v>
      </c>
      <c r="X81" s="41">
        <v>9.893215</v>
      </c>
      <c r="Y81" s="41">
        <v>10.073668</v>
      </c>
      <c r="Z81" s="41">
        <v>10.249811</v>
      </c>
      <c r="AA81" s="41">
        <v>10.466333</v>
      </c>
      <c r="AB81" s="41">
        <v>10.674976</v>
      </c>
      <c r="AC81" s="41">
        <v>10.886497</v>
      </c>
      <c r="AD81" s="41">
        <v>11.106803</v>
      </c>
      <c r="AE81" s="41">
        <v>11.318407</v>
      </c>
      <c r="AF81" s="41">
        <v>11.524663</v>
      </c>
      <c r="AG81" s="41">
        <v>11.769992</v>
      </c>
      <c r="AH81" s="39">
        <v>0.017163</v>
      </c>
    </row>
    <row r="82" ht="15" customHeight="1" spans="1:34">
      <c r="A82" s="30" t="s">
        <v>341</v>
      </c>
      <c r="B82" s="34" t="s">
        <v>322</v>
      </c>
      <c r="C82" s="41">
        <v>11.90163</v>
      </c>
      <c r="D82" s="41">
        <v>12.561794</v>
      </c>
      <c r="E82" s="41">
        <v>12.340864</v>
      </c>
      <c r="F82" s="41">
        <v>12.194011</v>
      </c>
      <c r="G82" s="41">
        <v>12.139839</v>
      </c>
      <c r="H82" s="41">
        <v>12.327242</v>
      </c>
      <c r="I82" s="41">
        <v>12.611988</v>
      </c>
      <c r="J82" s="41">
        <v>12.961892</v>
      </c>
      <c r="K82" s="41">
        <v>13.334449</v>
      </c>
      <c r="L82" s="41">
        <v>13.750384</v>
      </c>
      <c r="M82" s="41">
        <v>14.127383</v>
      </c>
      <c r="N82" s="41">
        <v>14.653209</v>
      </c>
      <c r="O82" s="41">
        <v>15.097607</v>
      </c>
      <c r="P82" s="41">
        <v>15.533239</v>
      </c>
      <c r="Q82" s="41">
        <v>15.911613</v>
      </c>
      <c r="R82" s="41">
        <v>16.217697</v>
      </c>
      <c r="S82" s="41">
        <v>16.538818</v>
      </c>
      <c r="T82" s="41">
        <v>16.866535</v>
      </c>
      <c r="U82" s="41">
        <v>17.192274</v>
      </c>
      <c r="V82" s="41">
        <v>17.498915</v>
      </c>
      <c r="W82" s="41">
        <v>17.815504</v>
      </c>
      <c r="X82" s="41">
        <v>18.146078</v>
      </c>
      <c r="Y82" s="41">
        <v>18.482571</v>
      </c>
      <c r="Z82" s="41">
        <v>18.804781</v>
      </c>
      <c r="AA82" s="41">
        <v>19.15955</v>
      </c>
      <c r="AB82" s="41">
        <v>19.542732</v>
      </c>
      <c r="AC82" s="41">
        <v>19.923796</v>
      </c>
      <c r="AD82" s="41">
        <v>20.32806</v>
      </c>
      <c r="AE82" s="41">
        <v>20.701511</v>
      </c>
      <c r="AF82" s="41">
        <v>21.059151</v>
      </c>
      <c r="AG82" s="41">
        <v>21.452921</v>
      </c>
      <c r="AH82" s="39">
        <v>0.019834</v>
      </c>
    </row>
    <row r="83" ht="15" customHeight="1" spans="1:34">
      <c r="A83" s="30" t="s">
        <v>342</v>
      </c>
      <c r="B83" s="33" t="s">
        <v>336</v>
      </c>
      <c r="C83" s="47">
        <v>10.414752</v>
      </c>
      <c r="D83" s="47">
        <v>10.714222</v>
      </c>
      <c r="E83" s="47">
        <v>10.68824</v>
      </c>
      <c r="F83" s="47">
        <v>10.624535</v>
      </c>
      <c r="G83" s="47">
        <v>10.647602</v>
      </c>
      <c r="H83" s="47">
        <v>10.778623</v>
      </c>
      <c r="I83" s="47">
        <v>10.985946</v>
      </c>
      <c r="J83" s="47">
        <v>11.265234</v>
      </c>
      <c r="K83" s="47">
        <v>11.560972</v>
      </c>
      <c r="L83" s="47">
        <v>11.885151</v>
      </c>
      <c r="M83" s="47">
        <v>12.22411</v>
      </c>
      <c r="N83" s="47">
        <v>12.626067</v>
      </c>
      <c r="O83" s="47">
        <v>12.966575</v>
      </c>
      <c r="P83" s="47">
        <v>13.308745</v>
      </c>
      <c r="Q83" s="47">
        <v>13.609082</v>
      </c>
      <c r="R83" s="47">
        <v>13.878695</v>
      </c>
      <c r="S83" s="47">
        <v>14.142355</v>
      </c>
      <c r="T83" s="47">
        <v>14.407144</v>
      </c>
      <c r="U83" s="47">
        <v>14.689015</v>
      </c>
      <c r="V83" s="47">
        <v>14.960144</v>
      </c>
      <c r="W83" s="47">
        <v>15.244526</v>
      </c>
      <c r="X83" s="47">
        <v>15.543719</v>
      </c>
      <c r="Y83" s="47">
        <v>15.844214</v>
      </c>
      <c r="Z83" s="47">
        <v>16.151508</v>
      </c>
      <c r="AA83" s="47">
        <v>16.488087</v>
      </c>
      <c r="AB83" s="47">
        <v>16.847067</v>
      </c>
      <c r="AC83" s="47">
        <v>17.210785</v>
      </c>
      <c r="AD83" s="47">
        <v>17.583776</v>
      </c>
      <c r="AE83" s="47">
        <v>17.94121</v>
      </c>
      <c r="AF83" s="47">
        <v>18.282284</v>
      </c>
      <c r="AG83" s="47">
        <v>18.666349</v>
      </c>
      <c r="AH83" s="40">
        <v>0.01964</v>
      </c>
    </row>
    <row r="84" ht="15" customHeight="1"/>
    <row r="85" ht="15" customHeight="1" spans="2:2">
      <c r="B85" s="33" t="s">
        <v>343</v>
      </c>
    </row>
    <row r="86" ht="15" customHeight="1" spans="2:2">
      <c r="B86" s="33" t="s">
        <v>330</v>
      </c>
    </row>
    <row r="87" ht="15" customHeight="1" spans="1:34">
      <c r="A87" s="30" t="s">
        <v>344</v>
      </c>
      <c r="B87" s="34" t="s">
        <v>345</v>
      </c>
      <c r="C87" s="41">
        <v>5.829319</v>
      </c>
      <c r="D87" s="41">
        <v>6.181463</v>
      </c>
      <c r="E87" s="41">
        <v>6.075041</v>
      </c>
      <c r="F87" s="41">
        <v>5.771085</v>
      </c>
      <c r="G87" s="41">
        <v>5.582211</v>
      </c>
      <c r="H87" s="41">
        <v>5.419304</v>
      </c>
      <c r="I87" s="41">
        <v>5.294852</v>
      </c>
      <c r="J87" s="41">
        <v>5.23174</v>
      </c>
      <c r="K87" s="41">
        <v>5.171168</v>
      </c>
      <c r="L87" s="41">
        <v>5.134839</v>
      </c>
      <c r="M87" s="41">
        <v>5.084146</v>
      </c>
      <c r="N87" s="41">
        <v>5.083201</v>
      </c>
      <c r="O87" s="41">
        <v>5.046384</v>
      </c>
      <c r="P87" s="41">
        <v>5.008794</v>
      </c>
      <c r="Q87" s="41">
        <v>4.948797</v>
      </c>
      <c r="R87" s="41">
        <v>4.880956</v>
      </c>
      <c r="S87" s="41">
        <v>4.821514</v>
      </c>
      <c r="T87" s="41">
        <v>4.766257</v>
      </c>
      <c r="U87" s="41">
        <v>4.721427</v>
      </c>
      <c r="V87" s="41">
        <v>4.674943</v>
      </c>
      <c r="W87" s="41">
        <v>4.624556</v>
      </c>
      <c r="X87" s="41">
        <v>4.576384</v>
      </c>
      <c r="Y87" s="41">
        <v>4.530624</v>
      </c>
      <c r="Z87" s="41">
        <v>4.488742</v>
      </c>
      <c r="AA87" s="41">
        <v>4.455193</v>
      </c>
      <c r="AB87" s="41">
        <v>4.427959</v>
      </c>
      <c r="AC87" s="41">
        <v>4.389471</v>
      </c>
      <c r="AD87" s="41">
        <v>4.350416</v>
      </c>
      <c r="AE87" s="41">
        <v>4.300792</v>
      </c>
      <c r="AF87" s="41">
        <v>4.247977</v>
      </c>
      <c r="AG87" s="41">
        <v>4.218738</v>
      </c>
      <c r="AH87" s="39">
        <v>-0.010721</v>
      </c>
    </row>
    <row r="88" ht="15" customHeight="1" spans="1:34">
      <c r="A88" s="30" t="s">
        <v>346</v>
      </c>
      <c r="B88" s="34" t="s">
        <v>347</v>
      </c>
      <c r="C88" s="41">
        <v>1.35058</v>
      </c>
      <c r="D88" s="41">
        <v>1.367663</v>
      </c>
      <c r="E88" s="41">
        <v>1.391823</v>
      </c>
      <c r="F88" s="41">
        <v>1.412819</v>
      </c>
      <c r="G88" s="41">
        <v>1.426465</v>
      </c>
      <c r="H88" s="41">
        <v>1.437879</v>
      </c>
      <c r="I88" s="41">
        <v>1.451437</v>
      </c>
      <c r="J88" s="41">
        <v>1.464986</v>
      </c>
      <c r="K88" s="41">
        <v>1.473557</v>
      </c>
      <c r="L88" s="41">
        <v>1.476421</v>
      </c>
      <c r="M88" s="41">
        <v>1.478171</v>
      </c>
      <c r="N88" s="41">
        <v>1.479439</v>
      </c>
      <c r="O88" s="41">
        <v>1.47926</v>
      </c>
      <c r="P88" s="41">
        <v>1.48267</v>
      </c>
      <c r="Q88" s="41">
        <v>1.489444</v>
      </c>
      <c r="R88" s="41">
        <v>1.497982</v>
      </c>
      <c r="S88" s="41">
        <v>1.5051</v>
      </c>
      <c r="T88" s="41">
        <v>1.51215</v>
      </c>
      <c r="U88" s="41">
        <v>1.519644</v>
      </c>
      <c r="V88" s="41">
        <v>1.52634</v>
      </c>
      <c r="W88" s="41">
        <v>1.534516</v>
      </c>
      <c r="X88" s="41">
        <v>1.544551</v>
      </c>
      <c r="Y88" s="41">
        <v>1.545846</v>
      </c>
      <c r="Z88" s="41">
        <v>1.541872</v>
      </c>
      <c r="AA88" s="41">
        <v>1.537983</v>
      </c>
      <c r="AB88" s="41">
        <v>1.534549</v>
      </c>
      <c r="AC88" s="41">
        <v>1.531537</v>
      </c>
      <c r="AD88" s="41">
        <v>1.528889</v>
      </c>
      <c r="AE88" s="41">
        <v>1.527072</v>
      </c>
      <c r="AF88" s="41">
        <v>1.523871</v>
      </c>
      <c r="AG88" s="41">
        <v>1.517487</v>
      </c>
      <c r="AH88" s="39">
        <v>0.003892</v>
      </c>
    </row>
    <row r="89" ht="15" customHeight="1" spans="1:34">
      <c r="A89" s="30" t="s">
        <v>348</v>
      </c>
      <c r="B89" s="34" t="s">
        <v>349</v>
      </c>
      <c r="C89" s="41">
        <v>3.254018</v>
      </c>
      <c r="D89" s="41">
        <v>3.04101</v>
      </c>
      <c r="E89" s="41">
        <v>2.97821</v>
      </c>
      <c r="F89" s="41">
        <v>3.062244</v>
      </c>
      <c r="G89" s="41">
        <v>3.088476</v>
      </c>
      <c r="H89" s="41">
        <v>3.146364</v>
      </c>
      <c r="I89" s="41">
        <v>3.194538</v>
      </c>
      <c r="J89" s="41">
        <v>3.212979</v>
      </c>
      <c r="K89" s="41">
        <v>3.230645</v>
      </c>
      <c r="L89" s="41">
        <v>3.23625</v>
      </c>
      <c r="M89" s="41">
        <v>3.265004</v>
      </c>
      <c r="N89" s="41">
        <v>3.290956</v>
      </c>
      <c r="O89" s="41">
        <v>3.309948</v>
      </c>
      <c r="P89" s="41">
        <v>3.329672</v>
      </c>
      <c r="Q89" s="41">
        <v>3.346074</v>
      </c>
      <c r="R89" s="41">
        <v>3.353091</v>
      </c>
      <c r="S89" s="41">
        <v>3.355502</v>
      </c>
      <c r="T89" s="41">
        <v>3.358593</v>
      </c>
      <c r="U89" s="41">
        <v>3.362552</v>
      </c>
      <c r="V89" s="41">
        <v>3.366081</v>
      </c>
      <c r="W89" s="41">
        <v>3.372445</v>
      </c>
      <c r="X89" s="41">
        <v>3.381077</v>
      </c>
      <c r="Y89" s="41">
        <v>3.388447</v>
      </c>
      <c r="Z89" s="41">
        <v>3.391072</v>
      </c>
      <c r="AA89" s="41">
        <v>3.391641</v>
      </c>
      <c r="AB89" s="41">
        <v>3.392307</v>
      </c>
      <c r="AC89" s="41">
        <v>3.389993</v>
      </c>
      <c r="AD89" s="41">
        <v>3.385307</v>
      </c>
      <c r="AE89" s="41">
        <v>3.377174</v>
      </c>
      <c r="AF89" s="41">
        <v>3.355398</v>
      </c>
      <c r="AG89" s="41">
        <v>3.326494</v>
      </c>
      <c r="AH89" s="39">
        <v>0.000735</v>
      </c>
    </row>
    <row r="90" ht="15" customHeight="1" spans="2:2">
      <c r="B90" s="33" t="s">
        <v>337</v>
      </c>
    </row>
    <row r="91" ht="15" customHeight="1" spans="1:34">
      <c r="A91" s="30" t="s">
        <v>350</v>
      </c>
      <c r="B91" s="34" t="s">
        <v>345</v>
      </c>
      <c r="C91" s="41">
        <v>5.829319</v>
      </c>
      <c r="D91" s="41">
        <v>6.246678</v>
      </c>
      <c r="E91" s="41">
        <v>6.210052</v>
      </c>
      <c r="F91" s="41">
        <v>5.97734</v>
      </c>
      <c r="G91" s="41">
        <v>5.88017</v>
      </c>
      <c r="H91" s="41">
        <v>5.83215</v>
      </c>
      <c r="I91" s="41">
        <v>5.843465</v>
      </c>
      <c r="J91" s="41">
        <v>5.939296</v>
      </c>
      <c r="K91" s="41">
        <v>6.045933</v>
      </c>
      <c r="L91" s="41">
        <v>6.18857</v>
      </c>
      <c r="M91" s="41">
        <v>6.315406</v>
      </c>
      <c r="N91" s="41">
        <v>6.504473</v>
      </c>
      <c r="O91" s="41">
        <v>6.643734</v>
      </c>
      <c r="P91" s="41">
        <v>6.777847</v>
      </c>
      <c r="Q91" s="41">
        <v>6.873098</v>
      </c>
      <c r="R91" s="41">
        <v>6.949539</v>
      </c>
      <c r="S91" s="41">
        <v>7.031818</v>
      </c>
      <c r="T91" s="41">
        <v>7.114489</v>
      </c>
      <c r="U91" s="41">
        <v>7.210674</v>
      </c>
      <c r="V91" s="41">
        <v>7.298963</v>
      </c>
      <c r="W91" s="41">
        <v>7.384934</v>
      </c>
      <c r="X91" s="41">
        <v>7.475426</v>
      </c>
      <c r="Y91" s="41">
        <v>7.572923</v>
      </c>
      <c r="Z91" s="41">
        <v>7.682527</v>
      </c>
      <c r="AA91" s="41">
        <v>7.814478</v>
      </c>
      <c r="AB91" s="41">
        <v>7.961354</v>
      </c>
      <c r="AC91" s="41">
        <v>8.100288</v>
      </c>
      <c r="AD91" s="41">
        <v>8.242683</v>
      </c>
      <c r="AE91" s="41">
        <v>8.368231</v>
      </c>
      <c r="AF91" s="41">
        <v>8.493982</v>
      </c>
      <c r="AG91" s="41">
        <v>8.673532</v>
      </c>
      <c r="AH91" s="39">
        <v>0.013334</v>
      </c>
    </row>
    <row r="92" spans="1:34">
      <c r="A92" s="30" t="s">
        <v>351</v>
      </c>
      <c r="B92" s="34" t="s">
        <v>347</v>
      </c>
      <c r="C92" s="41">
        <v>1.35058</v>
      </c>
      <c r="D92" s="41">
        <v>1.382092</v>
      </c>
      <c r="E92" s="41">
        <v>1.422755</v>
      </c>
      <c r="F92" s="41">
        <v>1.463312</v>
      </c>
      <c r="G92" s="41">
        <v>1.502605</v>
      </c>
      <c r="H92" s="41">
        <v>1.547417</v>
      </c>
      <c r="I92" s="41">
        <v>1.601824</v>
      </c>
      <c r="J92" s="41">
        <v>1.663115</v>
      </c>
      <c r="K92" s="41">
        <v>1.722827</v>
      </c>
      <c r="L92" s="41">
        <v>1.7794</v>
      </c>
      <c r="M92" s="41">
        <v>1.836149</v>
      </c>
      <c r="N92" s="41">
        <v>1.893093</v>
      </c>
      <c r="O92" s="41">
        <v>1.947495</v>
      </c>
      <c r="P92" s="41">
        <v>2.006334</v>
      </c>
      <c r="Q92" s="41">
        <v>2.068602</v>
      </c>
      <c r="R92" s="41">
        <v>2.132837</v>
      </c>
      <c r="S92" s="41">
        <v>2.195076</v>
      </c>
      <c r="T92" s="41">
        <v>2.257153</v>
      </c>
      <c r="U92" s="41">
        <v>2.320837</v>
      </c>
      <c r="V92" s="41">
        <v>2.383066</v>
      </c>
      <c r="W92" s="41">
        <v>2.450462</v>
      </c>
      <c r="X92" s="41">
        <v>2.522991</v>
      </c>
      <c r="Y92" s="41">
        <v>2.583877</v>
      </c>
      <c r="Z92" s="41">
        <v>2.63893</v>
      </c>
      <c r="AA92" s="41">
        <v>2.697647</v>
      </c>
      <c r="AB92" s="41">
        <v>2.759078</v>
      </c>
      <c r="AC92" s="41">
        <v>2.826284</v>
      </c>
      <c r="AD92" s="41">
        <v>2.896768</v>
      </c>
      <c r="AE92" s="41">
        <v>2.971289</v>
      </c>
      <c r="AF92" s="41">
        <v>3.047035</v>
      </c>
      <c r="AG92" s="41">
        <v>3.119883</v>
      </c>
      <c r="AH92" s="39">
        <v>0.028302</v>
      </c>
    </row>
    <row r="93" ht="15" customHeight="1" spans="1:34">
      <c r="A93" s="30" t="s">
        <v>352</v>
      </c>
      <c r="B93" s="34" t="s">
        <v>349</v>
      </c>
      <c r="C93" s="41">
        <v>3.254018</v>
      </c>
      <c r="D93" s="41">
        <v>3.073094</v>
      </c>
      <c r="E93" s="41">
        <v>3.044398</v>
      </c>
      <c r="F93" s="41">
        <v>3.171687</v>
      </c>
      <c r="G93" s="41">
        <v>3.253329</v>
      </c>
      <c r="H93" s="41">
        <v>3.386056</v>
      </c>
      <c r="I93" s="41">
        <v>3.525532</v>
      </c>
      <c r="J93" s="41">
        <v>3.647511</v>
      </c>
      <c r="K93" s="41">
        <v>3.777148</v>
      </c>
      <c r="L93" s="41">
        <v>3.900367</v>
      </c>
      <c r="M93" s="41">
        <v>4.05571</v>
      </c>
      <c r="N93" s="41">
        <v>4.211113</v>
      </c>
      <c r="O93" s="41">
        <v>4.357657</v>
      </c>
      <c r="P93" s="41">
        <v>4.505677</v>
      </c>
      <c r="Q93" s="41">
        <v>4.647169</v>
      </c>
      <c r="R93" s="41">
        <v>4.774154</v>
      </c>
      <c r="S93" s="41">
        <v>4.893749</v>
      </c>
      <c r="T93" s="41">
        <v>5.013299</v>
      </c>
      <c r="U93" s="41">
        <v>5.135368</v>
      </c>
      <c r="V93" s="41">
        <v>5.255443</v>
      </c>
      <c r="W93" s="41">
        <v>5.385444</v>
      </c>
      <c r="X93" s="41">
        <v>5.522917</v>
      </c>
      <c r="Y93" s="41">
        <v>5.663778</v>
      </c>
      <c r="Z93" s="41">
        <v>5.803853</v>
      </c>
      <c r="AA93" s="41">
        <v>5.948993</v>
      </c>
      <c r="AB93" s="41">
        <v>6.099278</v>
      </c>
      <c r="AC93" s="41">
        <v>6.255862</v>
      </c>
      <c r="AD93" s="41">
        <v>6.414104</v>
      </c>
      <c r="AE93" s="41">
        <v>6.571108</v>
      </c>
      <c r="AF93" s="41">
        <v>6.709238</v>
      </c>
      <c r="AG93" s="41">
        <v>6.839119</v>
      </c>
      <c r="AH93" s="39">
        <v>0.025068</v>
      </c>
    </row>
    <row r="94" ht="15" customHeight="1"/>
    <row r="95" ht="15" customHeight="1" spans="2:2">
      <c r="B95" s="33" t="s">
        <v>353</v>
      </c>
    </row>
    <row r="96" ht="15" customHeight="1" spans="1:34">
      <c r="A96" s="30" t="s">
        <v>354</v>
      </c>
      <c r="B96" s="34" t="s">
        <v>355</v>
      </c>
      <c r="C96" s="35">
        <v>0.643637</v>
      </c>
      <c r="D96" s="35">
        <v>0.731581</v>
      </c>
      <c r="E96" s="35">
        <v>0.807145</v>
      </c>
      <c r="F96" s="35">
        <v>0.599578</v>
      </c>
      <c r="G96" s="35">
        <v>0.483814</v>
      </c>
      <c r="H96" s="35">
        <v>0.342479</v>
      </c>
      <c r="I96" s="35">
        <v>0.38087</v>
      </c>
      <c r="J96" s="35">
        <v>0.378779</v>
      </c>
      <c r="K96" s="35">
        <v>0.373064</v>
      </c>
      <c r="L96" s="35">
        <v>0.374595</v>
      </c>
      <c r="M96" s="35">
        <v>0.351078</v>
      </c>
      <c r="N96" s="35">
        <v>0.331532</v>
      </c>
      <c r="O96" s="35">
        <v>0.325986</v>
      </c>
      <c r="P96" s="35">
        <v>0.327727</v>
      </c>
      <c r="Q96" s="35">
        <v>0.321853</v>
      </c>
      <c r="R96" s="35">
        <v>0.315901</v>
      </c>
      <c r="S96" s="35">
        <v>0.313606</v>
      </c>
      <c r="T96" s="35">
        <v>0.307579</v>
      </c>
      <c r="U96" s="35">
        <v>0.313662</v>
      </c>
      <c r="V96" s="35">
        <v>0.314562</v>
      </c>
      <c r="W96" s="35">
        <v>0.316203</v>
      </c>
      <c r="X96" s="35">
        <v>0.322427</v>
      </c>
      <c r="Y96" s="35">
        <v>0.321413</v>
      </c>
      <c r="Z96" s="35">
        <v>0.32996</v>
      </c>
      <c r="AA96" s="35">
        <v>0.354623</v>
      </c>
      <c r="AB96" s="35">
        <v>0.345596</v>
      </c>
      <c r="AC96" s="35">
        <v>0.337976</v>
      </c>
      <c r="AD96" s="35">
        <v>0.332037</v>
      </c>
      <c r="AE96" s="35">
        <v>0.329019</v>
      </c>
      <c r="AF96" s="35">
        <v>0.327599</v>
      </c>
      <c r="AG96" s="35">
        <v>0.322639</v>
      </c>
      <c r="AH96" s="39">
        <v>-0.022757</v>
      </c>
    </row>
    <row r="97" ht="15" customHeight="1" spans="1:34">
      <c r="A97" s="30" t="s">
        <v>356</v>
      </c>
      <c r="B97" s="34" t="s">
        <v>357</v>
      </c>
      <c r="C97" s="35">
        <v>0.772714</v>
      </c>
      <c r="D97" s="35">
        <v>0.775249</v>
      </c>
      <c r="E97" s="35">
        <v>0.766875</v>
      </c>
      <c r="F97" s="35">
        <v>0.639829</v>
      </c>
      <c r="G97" s="35">
        <v>0.611599</v>
      </c>
      <c r="H97" s="35">
        <v>0.497994</v>
      </c>
      <c r="I97" s="35">
        <v>0.50603</v>
      </c>
      <c r="J97" s="35">
        <v>0.499758</v>
      </c>
      <c r="K97" s="35">
        <v>0.492741</v>
      </c>
      <c r="L97" s="35">
        <v>0.487162</v>
      </c>
      <c r="M97" s="35">
        <v>0.484305</v>
      </c>
      <c r="N97" s="35">
        <v>0.469523</v>
      </c>
      <c r="O97" s="35">
        <v>0.461364</v>
      </c>
      <c r="P97" s="35">
        <v>0.462618</v>
      </c>
      <c r="Q97" s="35">
        <v>0.466155</v>
      </c>
      <c r="R97" s="35">
        <v>0.455004</v>
      </c>
      <c r="S97" s="35">
        <v>0.454491</v>
      </c>
      <c r="T97" s="35">
        <v>0.451105</v>
      </c>
      <c r="U97" s="35">
        <v>0.445798</v>
      </c>
      <c r="V97" s="35">
        <v>0.442621</v>
      </c>
      <c r="W97" s="35">
        <v>0.446128</v>
      </c>
      <c r="X97" s="35">
        <v>0.445555</v>
      </c>
      <c r="Y97" s="35">
        <v>0.445928</v>
      </c>
      <c r="Z97" s="35">
        <v>0.450125</v>
      </c>
      <c r="AA97" s="35">
        <v>0.451448</v>
      </c>
      <c r="AB97" s="35">
        <v>0.448882</v>
      </c>
      <c r="AC97" s="35">
        <v>0.446485</v>
      </c>
      <c r="AD97" s="35">
        <v>0.442489</v>
      </c>
      <c r="AE97" s="35">
        <v>0.439602</v>
      </c>
      <c r="AF97" s="35">
        <v>0.436924</v>
      </c>
      <c r="AG97" s="35">
        <v>0.436871</v>
      </c>
      <c r="AH97" s="39">
        <v>-0.01883</v>
      </c>
    </row>
    <row r="98" ht="15" customHeight="1" spans="1:34">
      <c r="A98" s="30" t="s">
        <v>358</v>
      </c>
      <c r="B98" s="34" t="s">
        <v>359</v>
      </c>
      <c r="C98" s="35">
        <v>3.324252</v>
      </c>
      <c r="D98" s="35">
        <v>4.188443</v>
      </c>
      <c r="E98" s="35">
        <v>4.227201</v>
      </c>
      <c r="F98" s="35">
        <v>3.387354</v>
      </c>
      <c r="G98" s="35">
        <v>2.750278</v>
      </c>
      <c r="H98" s="35">
        <v>2.037581</v>
      </c>
      <c r="I98" s="35">
        <v>2.063682</v>
      </c>
      <c r="J98" s="35">
        <v>2.023</v>
      </c>
      <c r="K98" s="35">
        <v>2.078435</v>
      </c>
      <c r="L98" s="35">
        <v>2.077778</v>
      </c>
      <c r="M98" s="35">
        <v>2.158028</v>
      </c>
      <c r="N98" s="35">
        <v>2.133353</v>
      </c>
      <c r="O98" s="35">
        <v>2.050678</v>
      </c>
      <c r="P98" s="35">
        <v>2.029812</v>
      </c>
      <c r="Q98" s="35">
        <v>1.989408</v>
      </c>
      <c r="R98" s="35">
        <v>1.908327</v>
      </c>
      <c r="S98" s="35">
        <v>1.874903</v>
      </c>
      <c r="T98" s="35">
        <v>1.812011</v>
      </c>
      <c r="U98" s="35">
        <v>1.805969</v>
      </c>
      <c r="V98" s="35">
        <v>1.71825</v>
      </c>
      <c r="W98" s="35">
        <v>1.746682</v>
      </c>
      <c r="X98" s="35">
        <v>1.760831</v>
      </c>
      <c r="Y98" s="35">
        <v>1.763412</v>
      </c>
      <c r="Z98" s="35">
        <v>1.809983</v>
      </c>
      <c r="AA98" s="35">
        <v>1.911409</v>
      </c>
      <c r="AB98" s="35">
        <v>1.850891</v>
      </c>
      <c r="AC98" s="35">
        <v>1.795673</v>
      </c>
      <c r="AD98" s="35">
        <v>1.716277</v>
      </c>
      <c r="AE98" s="35">
        <v>1.636321</v>
      </c>
      <c r="AF98" s="35">
        <v>1.6094</v>
      </c>
      <c r="AG98" s="35">
        <v>1.649372</v>
      </c>
      <c r="AH98" s="39">
        <v>-0.023091</v>
      </c>
    </row>
    <row r="99" ht="15" customHeight="1"/>
    <row r="100" ht="15" customHeight="1" spans="2:34">
      <c r="B100" s="43" t="s">
        <v>360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2:2">
      <c r="B101" s="45" t="s">
        <v>361</v>
      </c>
    </row>
    <row r="102" spans="2:2">
      <c r="B102" s="45" t="s">
        <v>362</v>
      </c>
    </row>
    <row r="103" ht="15" customHeight="1" spans="2:2">
      <c r="B103" s="45" t="s">
        <v>363</v>
      </c>
    </row>
    <row r="104" ht="15" customHeight="1" spans="2:2">
      <c r="B104" s="45" t="s">
        <v>364</v>
      </c>
    </row>
    <row r="105" ht="15" customHeight="1" spans="2:2">
      <c r="B105" s="45" t="s">
        <v>365</v>
      </c>
    </row>
    <row r="106" ht="15" customHeight="1" spans="2:2">
      <c r="B106" s="45" t="s">
        <v>366</v>
      </c>
    </row>
    <row r="107" ht="15" customHeight="1" spans="2:2">
      <c r="B107" s="45" t="s">
        <v>367</v>
      </c>
    </row>
    <row r="108" ht="15" customHeight="1" spans="2:2">
      <c r="B108" s="45" t="s">
        <v>368</v>
      </c>
    </row>
    <row r="109" ht="15" customHeight="1" spans="2:2">
      <c r="B109" s="45" t="s">
        <v>369</v>
      </c>
    </row>
    <row r="110" ht="15" customHeight="1" spans="2:2">
      <c r="B110" s="45" t="s">
        <v>370</v>
      </c>
    </row>
    <row r="111" ht="15" customHeight="1" spans="2:2">
      <c r="B111" s="45" t="s">
        <v>371</v>
      </c>
    </row>
    <row r="112" ht="15" customHeight="1" spans="2:2">
      <c r="B112" s="45" t="s">
        <v>372</v>
      </c>
    </row>
    <row r="113" ht="15" customHeight="1" spans="2:2">
      <c r="B113" s="45" t="s">
        <v>373</v>
      </c>
    </row>
    <row r="114" ht="15" customHeight="1" spans="2:2">
      <c r="B114" s="45" t="s">
        <v>374</v>
      </c>
    </row>
    <row r="115" ht="15" customHeight="1" spans="2:2">
      <c r="B115" s="45" t="s">
        <v>375</v>
      </c>
    </row>
    <row r="116" ht="15" customHeight="1" spans="2:2">
      <c r="B116" s="45" t="s">
        <v>376</v>
      </c>
    </row>
    <row r="117" ht="15" customHeight="1" spans="2:2">
      <c r="B117" s="45" t="s">
        <v>240</v>
      </c>
    </row>
    <row r="118" ht="15" customHeight="1" spans="2:2">
      <c r="B118" s="45" t="s">
        <v>241</v>
      </c>
    </row>
    <row r="119" ht="15" customHeight="1" spans="2:2">
      <c r="B119" s="45" t="s">
        <v>377</v>
      </c>
    </row>
    <row r="120" ht="15" customHeight="1" spans="2:2">
      <c r="B120" s="45" t="s">
        <v>378</v>
      </c>
    </row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153:AH2153"/>
    <mergeCell ref="B2317:AH2317"/>
    <mergeCell ref="B2419:AH2419"/>
    <mergeCell ref="B2509:AH2509"/>
    <mergeCell ref="B2598:AH2598"/>
    <mergeCell ref="B2719:AH2719"/>
    <mergeCell ref="B2837:AH283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837"/>
  <sheetViews>
    <sheetView workbookViewId="0">
      <selection activeCell="A1" sqref="A1"/>
    </sheetView>
  </sheetViews>
  <sheetFormatPr defaultColWidth="9.12727272727273" defaultRowHeight="14"/>
  <cols>
    <col min="1" max="1" width="24.3727272727273" customWidth="1"/>
    <col min="2" max="2" width="49" customWidth="1"/>
  </cols>
  <sheetData>
    <row r="1" ht="15" customHeight="1" spans="2:33">
      <c r="B1" s="26" t="s">
        <v>119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ht="15" customHeight="1"/>
    <row r="3" ht="15" customHeight="1" spans="3:8">
      <c r="C3" s="28" t="s">
        <v>120</v>
      </c>
      <c r="D3" s="28" t="s">
        <v>28</v>
      </c>
      <c r="E3" s="29"/>
      <c r="F3" s="29"/>
      <c r="G3" s="29"/>
      <c r="H3" s="29"/>
    </row>
    <row r="4" ht="15" customHeight="1" spans="3:8">
      <c r="C4" s="28" t="s">
        <v>121</v>
      </c>
      <c r="D4" s="28" t="s">
        <v>122</v>
      </c>
      <c r="E4" s="29"/>
      <c r="F4" s="29"/>
      <c r="G4" s="28" t="s">
        <v>123</v>
      </c>
      <c r="H4" s="29"/>
    </row>
    <row r="5" ht="15" customHeight="1" spans="3:8">
      <c r="C5" s="28" t="s">
        <v>124</v>
      </c>
      <c r="D5" s="28" t="s">
        <v>125</v>
      </c>
      <c r="E5" s="29"/>
      <c r="F5" s="29"/>
      <c r="G5" s="29"/>
      <c r="H5" s="29"/>
    </row>
    <row r="6" ht="15" customHeight="1" spans="3:8">
      <c r="C6" s="28" t="s">
        <v>126</v>
      </c>
      <c r="D6" s="29"/>
      <c r="E6" s="28" t="s">
        <v>127</v>
      </c>
      <c r="F6" s="29"/>
      <c r="G6" s="29"/>
      <c r="H6" s="29"/>
    </row>
    <row r="7" ht="15" customHeight="1" spans="3:8">
      <c r="C7" s="29"/>
      <c r="D7" s="29"/>
      <c r="E7" s="29"/>
      <c r="F7" s="29"/>
      <c r="G7" s="29"/>
      <c r="H7" s="29"/>
    </row>
    <row r="10" ht="15" customHeight="1" spans="1:34">
      <c r="A10" s="30" t="s">
        <v>379</v>
      </c>
      <c r="B10" s="31" t="s">
        <v>380</v>
      </c>
      <c r="AH10" s="37" t="s">
        <v>130</v>
      </c>
    </row>
    <row r="11" ht="15" customHeight="1" spans="2:34">
      <c r="B11" s="26" t="s">
        <v>381</v>
      </c>
      <c r="AH11" s="37" t="s">
        <v>132</v>
      </c>
    </row>
    <row r="12" ht="15" customHeight="1" spans="2:34">
      <c r="B12" s="26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7" t="s">
        <v>133</v>
      </c>
    </row>
    <row r="13" ht="15" customHeight="1" spans="2:34">
      <c r="B13" s="27" t="s">
        <v>382</v>
      </c>
      <c r="C13" s="27">
        <v>2020</v>
      </c>
      <c r="D13" s="27">
        <v>2021</v>
      </c>
      <c r="E13" s="27">
        <v>2022</v>
      </c>
      <c r="F13" s="27">
        <v>2023</v>
      </c>
      <c r="G13" s="27">
        <v>2024</v>
      </c>
      <c r="H13" s="27">
        <v>2025</v>
      </c>
      <c r="I13" s="27">
        <v>2026</v>
      </c>
      <c r="J13" s="27">
        <v>2027</v>
      </c>
      <c r="K13" s="27">
        <v>2028</v>
      </c>
      <c r="L13" s="27">
        <v>2029</v>
      </c>
      <c r="M13" s="27">
        <v>2030</v>
      </c>
      <c r="N13" s="27">
        <v>2031</v>
      </c>
      <c r="O13" s="27">
        <v>2032</v>
      </c>
      <c r="P13" s="27">
        <v>2033</v>
      </c>
      <c r="Q13" s="27">
        <v>2034</v>
      </c>
      <c r="R13" s="27">
        <v>2035</v>
      </c>
      <c r="S13" s="27">
        <v>2036</v>
      </c>
      <c r="T13" s="27">
        <v>2037</v>
      </c>
      <c r="U13" s="27">
        <v>2038</v>
      </c>
      <c r="V13" s="27">
        <v>2039</v>
      </c>
      <c r="W13" s="27">
        <v>2040</v>
      </c>
      <c r="X13" s="27">
        <v>2041</v>
      </c>
      <c r="Y13" s="27">
        <v>2042</v>
      </c>
      <c r="Z13" s="27">
        <v>2043</v>
      </c>
      <c r="AA13" s="27">
        <v>2044</v>
      </c>
      <c r="AB13" s="27">
        <v>2045</v>
      </c>
      <c r="AC13" s="27">
        <v>2046</v>
      </c>
      <c r="AD13" s="27">
        <v>2047</v>
      </c>
      <c r="AE13" s="27">
        <v>2048</v>
      </c>
      <c r="AF13" s="27">
        <v>2049</v>
      </c>
      <c r="AG13" s="27">
        <v>2050</v>
      </c>
      <c r="AH13" s="38" t="s">
        <v>135</v>
      </c>
    </row>
    <row r="14" ht="15" customHeight="1"/>
    <row r="15" ht="15" customHeight="1" spans="2:2">
      <c r="B15" s="33" t="s">
        <v>383</v>
      </c>
    </row>
    <row r="16" ht="15" customHeight="1" spans="1:34">
      <c r="A16" s="30" t="s">
        <v>384</v>
      </c>
      <c r="B16" s="34" t="s">
        <v>385</v>
      </c>
      <c r="C16" s="35">
        <v>11.470048</v>
      </c>
      <c r="D16" s="35">
        <v>11.393803</v>
      </c>
      <c r="E16" s="35">
        <v>11.802375</v>
      </c>
      <c r="F16" s="35">
        <v>13.463839</v>
      </c>
      <c r="G16" s="35">
        <v>14.764209</v>
      </c>
      <c r="H16" s="35">
        <v>15.909644</v>
      </c>
      <c r="I16" s="35">
        <v>16.658766</v>
      </c>
      <c r="J16" s="35">
        <v>17.065018</v>
      </c>
      <c r="K16" s="35">
        <v>17.395397</v>
      </c>
      <c r="L16" s="35">
        <v>17.593847</v>
      </c>
      <c r="M16" s="35">
        <v>17.711958</v>
      </c>
      <c r="N16" s="35">
        <v>17.862158</v>
      </c>
      <c r="O16" s="35">
        <v>18.046314</v>
      </c>
      <c r="P16" s="35">
        <v>18.076929</v>
      </c>
      <c r="Q16" s="35">
        <v>18.215654</v>
      </c>
      <c r="R16" s="35">
        <v>18.377293</v>
      </c>
      <c r="S16" s="35">
        <v>18.469908</v>
      </c>
      <c r="T16" s="35">
        <v>18.521105</v>
      </c>
      <c r="U16" s="35">
        <v>18.442879</v>
      </c>
      <c r="V16" s="35">
        <v>18.536312</v>
      </c>
      <c r="W16" s="35">
        <v>18.643</v>
      </c>
      <c r="X16" s="35">
        <v>18.699743</v>
      </c>
      <c r="Y16" s="35">
        <v>18.727303</v>
      </c>
      <c r="Z16" s="35">
        <v>18.785597</v>
      </c>
      <c r="AA16" s="35">
        <v>18.7243</v>
      </c>
      <c r="AB16" s="35">
        <v>18.783882</v>
      </c>
      <c r="AC16" s="35">
        <v>18.666399</v>
      </c>
      <c r="AD16" s="35">
        <v>18.600128</v>
      </c>
      <c r="AE16" s="35">
        <v>18.491758</v>
      </c>
      <c r="AF16" s="35">
        <v>18.308939</v>
      </c>
      <c r="AG16" s="35">
        <v>18.083735</v>
      </c>
      <c r="AH16" s="39">
        <v>0.015292</v>
      </c>
    </row>
    <row r="17" ht="15" customHeight="1" spans="1:34">
      <c r="A17" s="30" t="s">
        <v>386</v>
      </c>
      <c r="B17" s="34" t="s">
        <v>387</v>
      </c>
      <c r="C17" s="35">
        <v>0.457568</v>
      </c>
      <c r="D17" s="35">
        <v>0.485528</v>
      </c>
      <c r="E17" s="35">
        <v>0.472</v>
      </c>
      <c r="F17" s="35">
        <v>0.571869</v>
      </c>
      <c r="G17" s="35">
        <v>0.587268</v>
      </c>
      <c r="H17" s="35">
        <v>0.575323</v>
      </c>
      <c r="I17" s="35">
        <v>0.630084</v>
      </c>
      <c r="J17" s="35">
        <v>0.650015</v>
      </c>
      <c r="K17" s="35">
        <v>0.63542</v>
      </c>
      <c r="L17" s="35">
        <v>0.620317</v>
      </c>
      <c r="M17" s="35">
        <v>0.596319</v>
      </c>
      <c r="N17" s="35">
        <v>0.634163</v>
      </c>
      <c r="O17" s="35">
        <v>0.73086</v>
      </c>
      <c r="P17" s="35">
        <v>0.777783</v>
      </c>
      <c r="Q17" s="35">
        <v>0.787859</v>
      </c>
      <c r="R17" s="35">
        <v>0.850958</v>
      </c>
      <c r="S17" s="35">
        <v>0.920024</v>
      </c>
      <c r="T17" s="35">
        <v>0.973387</v>
      </c>
      <c r="U17" s="35">
        <v>0.96486</v>
      </c>
      <c r="V17" s="35">
        <v>0.993433</v>
      </c>
      <c r="W17" s="35">
        <v>1.0002</v>
      </c>
      <c r="X17" s="35">
        <v>0.983506</v>
      </c>
      <c r="Y17" s="35">
        <v>0.958657</v>
      </c>
      <c r="Z17" s="35">
        <v>0.936162</v>
      </c>
      <c r="AA17" s="35">
        <v>0.91327</v>
      </c>
      <c r="AB17" s="35">
        <v>0.866046</v>
      </c>
      <c r="AC17" s="35">
        <v>0.812754</v>
      </c>
      <c r="AD17" s="35">
        <v>0.979238</v>
      </c>
      <c r="AE17" s="35">
        <v>0.983367</v>
      </c>
      <c r="AF17" s="35">
        <v>0.962642</v>
      </c>
      <c r="AG17" s="35">
        <v>0.911095</v>
      </c>
      <c r="AH17" s="39">
        <v>0.023223</v>
      </c>
    </row>
    <row r="18" ht="15" customHeight="1" spans="1:34">
      <c r="A18" s="30" t="s">
        <v>388</v>
      </c>
      <c r="B18" s="34" t="s">
        <v>389</v>
      </c>
      <c r="C18" s="35">
        <v>11.01248</v>
      </c>
      <c r="D18" s="35">
        <v>10.908275</v>
      </c>
      <c r="E18" s="35">
        <v>11.330375</v>
      </c>
      <c r="F18" s="35">
        <v>12.89197</v>
      </c>
      <c r="G18" s="35">
        <v>14.176941</v>
      </c>
      <c r="H18" s="35">
        <v>15.334321</v>
      </c>
      <c r="I18" s="35">
        <v>16.028681</v>
      </c>
      <c r="J18" s="35">
        <v>16.415003</v>
      </c>
      <c r="K18" s="35">
        <v>16.759977</v>
      </c>
      <c r="L18" s="35">
        <v>16.973532</v>
      </c>
      <c r="M18" s="35">
        <v>17.115639</v>
      </c>
      <c r="N18" s="35">
        <v>17.227995</v>
      </c>
      <c r="O18" s="35">
        <v>17.315453</v>
      </c>
      <c r="P18" s="35">
        <v>17.299145</v>
      </c>
      <c r="Q18" s="35">
        <v>17.427795</v>
      </c>
      <c r="R18" s="35">
        <v>17.526333</v>
      </c>
      <c r="S18" s="35">
        <v>17.549885</v>
      </c>
      <c r="T18" s="35">
        <v>17.547718</v>
      </c>
      <c r="U18" s="35">
        <v>17.47802</v>
      </c>
      <c r="V18" s="35">
        <v>17.542879</v>
      </c>
      <c r="W18" s="35">
        <v>17.642799</v>
      </c>
      <c r="X18" s="35">
        <v>17.716238</v>
      </c>
      <c r="Y18" s="35">
        <v>17.768644</v>
      </c>
      <c r="Z18" s="35">
        <v>17.849436</v>
      </c>
      <c r="AA18" s="35">
        <v>17.811031</v>
      </c>
      <c r="AB18" s="35">
        <v>17.917837</v>
      </c>
      <c r="AC18" s="35">
        <v>17.853643</v>
      </c>
      <c r="AD18" s="35">
        <v>17.62089</v>
      </c>
      <c r="AE18" s="35">
        <v>17.508392</v>
      </c>
      <c r="AF18" s="35">
        <v>17.346296</v>
      </c>
      <c r="AG18" s="35">
        <v>17.17264</v>
      </c>
      <c r="AH18" s="39">
        <v>0.01492</v>
      </c>
    </row>
    <row r="19" ht="15" customHeight="1" spans="1:34">
      <c r="A19" s="30" t="s">
        <v>390</v>
      </c>
      <c r="B19" s="34" t="s">
        <v>391</v>
      </c>
      <c r="C19" s="35">
        <v>2.83</v>
      </c>
      <c r="D19" s="35">
        <v>4.5</v>
      </c>
      <c r="E19" s="35">
        <v>4.978331</v>
      </c>
      <c r="F19" s="35">
        <v>3.593823</v>
      </c>
      <c r="G19" s="35">
        <v>2.457359</v>
      </c>
      <c r="H19" s="35">
        <v>1.407645</v>
      </c>
      <c r="I19" s="35">
        <v>0.784519</v>
      </c>
      <c r="J19" s="35">
        <v>0.352411</v>
      </c>
      <c r="K19" s="35">
        <v>-0.037097</v>
      </c>
      <c r="L19" s="35">
        <v>-0.212519</v>
      </c>
      <c r="M19" s="35">
        <v>-0.334625</v>
      </c>
      <c r="N19" s="35">
        <v>-0.628728</v>
      </c>
      <c r="O19" s="35">
        <v>-0.833347</v>
      </c>
      <c r="P19" s="35">
        <v>-0.918711</v>
      </c>
      <c r="Q19" s="35">
        <v>-1.03619</v>
      </c>
      <c r="R19" s="35">
        <v>-1.246972</v>
      </c>
      <c r="S19" s="35">
        <v>-1.324448</v>
      </c>
      <c r="T19" s="35">
        <v>-1.333416</v>
      </c>
      <c r="U19" s="35">
        <v>-1.264689</v>
      </c>
      <c r="V19" s="35">
        <v>-1.311267</v>
      </c>
      <c r="W19" s="35">
        <v>-1.486557</v>
      </c>
      <c r="X19" s="35">
        <v>-1.52511</v>
      </c>
      <c r="Y19" s="35">
        <v>-1.56215</v>
      </c>
      <c r="Z19" s="35">
        <v>-1.689595</v>
      </c>
      <c r="AA19" s="35">
        <v>-1.614141</v>
      </c>
      <c r="AB19" s="35">
        <v>-1.725721</v>
      </c>
      <c r="AC19" s="35">
        <v>-1.664545</v>
      </c>
      <c r="AD19" s="35">
        <v>-1.538841</v>
      </c>
      <c r="AE19" s="35">
        <v>-1.536279</v>
      </c>
      <c r="AF19" s="35">
        <v>-1.36718</v>
      </c>
      <c r="AG19" s="35">
        <v>-1.096508</v>
      </c>
      <c r="AH19" s="39" t="s">
        <v>176</v>
      </c>
    </row>
    <row r="20" ht="15" customHeight="1" spans="1:34">
      <c r="A20" s="30" t="s">
        <v>392</v>
      </c>
      <c r="B20" s="34" t="s">
        <v>393</v>
      </c>
      <c r="C20" s="35">
        <v>6.053</v>
      </c>
      <c r="D20" s="35">
        <v>7.55</v>
      </c>
      <c r="E20" s="35">
        <v>7.722823</v>
      </c>
      <c r="F20" s="35">
        <v>6.579804</v>
      </c>
      <c r="G20" s="35">
        <v>5.623703</v>
      </c>
      <c r="H20" s="35">
        <v>4.518443</v>
      </c>
      <c r="I20" s="35">
        <v>4.136553</v>
      </c>
      <c r="J20" s="35">
        <v>3.73939</v>
      </c>
      <c r="K20" s="35">
        <v>3.41854</v>
      </c>
      <c r="L20" s="35">
        <v>3.283296</v>
      </c>
      <c r="M20" s="35">
        <v>3.169227</v>
      </c>
      <c r="N20" s="35">
        <v>2.903329</v>
      </c>
      <c r="O20" s="35">
        <v>2.735321</v>
      </c>
      <c r="P20" s="35">
        <v>2.650543</v>
      </c>
      <c r="Q20" s="35">
        <v>2.551661</v>
      </c>
      <c r="R20" s="35">
        <v>2.452317</v>
      </c>
      <c r="S20" s="35">
        <v>2.478246</v>
      </c>
      <c r="T20" s="35">
        <v>2.523237</v>
      </c>
      <c r="U20" s="35">
        <v>2.534668</v>
      </c>
      <c r="V20" s="35">
        <v>2.589993</v>
      </c>
      <c r="W20" s="35">
        <v>2.350442</v>
      </c>
      <c r="X20" s="35">
        <v>2.329482</v>
      </c>
      <c r="Y20" s="35">
        <v>2.359202</v>
      </c>
      <c r="Z20" s="35">
        <v>2.338904</v>
      </c>
      <c r="AA20" s="35">
        <v>2.216702</v>
      </c>
      <c r="AB20" s="35">
        <v>2.092495</v>
      </c>
      <c r="AC20" s="35">
        <v>2.03558</v>
      </c>
      <c r="AD20" s="35">
        <v>2.212379</v>
      </c>
      <c r="AE20" s="35">
        <v>2.306695</v>
      </c>
      <c r="AF20" s="35">
        <v>2.395366</v>
      </c>
      <c r="AG20" s="35">
        <v>2.561332</v>
      </c>
      <c r="AH20" s="39">
        <v>-0.028261</v>
      </c>
    </row>
    <row r="21" ht="15" customHeight="1" spans="1:34">
      <c r="A21" s="30" t="s">
        <v>394</v>
      </c>
      <c r="B21" s="34" t="s">
        <v>395</v>
      </c>
      <c r="C21" s="35">
        <v>3.223</v>
      </c>
      <c r="D21" s="35">
        <v>3.05</v>
      </c>
      <c r="E21" s="35">
        <v>2.744491</v>
      </c>
      <c r="F21" s="35">
        <v>2.985981</v>
      </c>
      <c r="G21" s="35">
        <v>3.166344</v>
      </c>
      <c r="H21" s="35">
        <v>3.110797</v>
      </c>
      <c r="I21" s="35">
        <v>3.352034</v>
      </c>
      <c r="J21" s="35">
        <v>3.38698</v>
      </c>
      <c r="K21" s="35">
        <v>3.455637</v>
      </c>
      <c r="L21" s="35">
        <v>3.495814</v>
      </c>
      <c r="M21" s="35">
        <v>3.503852</v>
      </c>
      <c r="N21" s="35">
        <v>3.532057</v>
      </c>
      <c r="O21" s="35">
        <v>3.568667</v>
      </c>
      <c r="P21" s="35">
        <v>3.569253</v>
      </c>
      <c r="Q21" s="35">
        <v>3.587851</v>
      </c>
      <c r="R21" s="35">
        <v>3.699289</v>
      </c>
      <c r="S21" s="35">
        <v>3.802694</v>
      </c>
      <c r="T21" s="35">
        <v>3.856652</v>
      </c>
      <c r="U21" s="35">
        <v>3.799357</v>
      </c>
      <c r="V21" s="35">
        <v>3.90126</v>
      </c>
      <c r="W21" s="35">
        <v>3.836999</v>
      </c>
      <c r="X21" s="35">
        <v>3.854593</v>
      </c>
      <c r="Y21" s="35">
        <v>3.921353</v>
      </c>
      <c r="Z21" s="35">
        <v>4.028498</v>
      </c>
      <c r="AA21" s="35">
        <v>3.830842</v>
      </c>
      <c r="AB21" s="35">
        <v>3.818216</v>
      </c>
      <c r="AC21" s="35">
        <v>3.700125</v>
      </c>
      <c r="AD21" s="35">
        <v>3.75122</v>
      </c>
      <c r="AE21" s="35">
        <v>3.842975</v>
      </c>
      <c r="AF21" s="35">
        <v>3.762546</v>
      </c>
      <c r="AG21" s="35">
        <v>3.65784</v>
      </c>
      <c r="AH21" s="39">
        <v>0.004228</v>
      </c>
    </row>
    <row r="22" ht="15" customHeight="1" spans="1:34">
      <c r="A22" s="30" t="s">
        <v>396</v>
      </c>
      <c r="B22" s="34" t="s">
        <v>397</v>
      </c>
      <c r="C22" s="35">
        <v>0.042</v>
      </c>
      <c r="D22" s="35">
        <v>0.296</v>
      </c>
      <c r="E22" s="35">
        <v>0.03425</v>
      </c>
      <c r="F22" s="35">
        <v>0.0774</v>
      </c>
      <c r="G22" s="35">
        <v>0.09563</v>
      </c>
      <c r="H22" s="35">
        <v>0.07192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9" t="s">
        <v>176</v>
      </c>
    </row>
    <row r="23" ht="15" customHeight="1" spans="1:34">
      <c r="A23" s="30" t="s">
        <v>398</v>
      </c>
      <c r="B23" s="33" t="s">
        <v>399</v>
      </c>
      <c r="C23" s="36">
        <v>14.342048</v>
      </c>
      <c r="D23" s="36">
        <v>16.189802</v>
      </c>
      <c r="E23" s="36">
        <v>16.814957</v>
      </c>
      <c r="F23" s="36">
        <v>17.135061</v>
      </c>
      <c r="G23" s="36">
        <v>17.317198</v>
      </c>
      <c r="H23" s="36">
        <v>17.38921</v>
      </c>
      <c r="I23" s="36">
        <v>17.443285</v>
      </c>
      <c r="J23" s="36">
        <v>17.417429</v>
      </c>
      <c r="K23" s="36">
        <v>17.358299</v>
      </c>
      <c r="L23" s="36">
        <v>17.381329</v>
      </c>
      <c r="M23" s="36">
        <v>17.377333</v>
      </c>
      <c r="N23" s="36">
        <v>17.233431</v>
      </c>
      <c r="O23" s="36">
        <v>17.212967</v>
      </c>
      <c r="P23" s="36">
        <v>17.158218</v>
      </c>
      <c r="Q23" s="36">
        <v>17.179464</v>
      </c>
      <c r="R23" s="36">
        <v>17.130322</v>
      </c>
      <c r="S23" s="36">
        <v>17.14546</v>
      </c>
      <c r="T23" s="36">
        <v>17.187689</v>
      </c>
      <c r="U23" s="36">
        <v>17.17819</v>
      </c>
      <c r="V23" s="36">
        <v>17.225044</v>
      </c>
      <c r="W23" s="36">
        <v>17.156443</v>
      </c>
      <c r="X23" s="36">
        <v>17.174633</v>
      </c>
      <c r="Y23" s="36">
        <v>17.165152</v>
      </c>
      <c r="Z23" s="36">
        <v>17.096003</v>
      </c>
      <c r="AA23" s="36">
        <v>17.110159</v>
      </c>
      <c r="AB23" s="36">
        <v>17.058161</v>
      </c>
      <c r="AC23" s="36">
        <v>17.001854</v>
      </c>
      <c r="AD23" s="36">
        <v>17.061287</v>
      </c>
      <c r="AE23" s="36">
        <v>16.955479</v>
      </c>
      <c r="AF23" s="36">
        <v>16.941759</v>
      </c>
      <c r="AG23" s="36">
        <v>16.987226</v>
      </c>
      <c r="AH23" s="40">
        <v>0.005658</v>
      </c>
    </row>
    <row r="24" ht="15" customHeight="1"/>
    <row r="25" ht="15" customHeight="1" spans="1:34">
      <c r="A25" s="30" t="s">
        <v>400</v>
      </c>
      <c r="B25" s="34" t="s">
        <v>401</v>
      </c>
      <c r="C25" s="35">
        <v>-3.217</v>
      </c>
      <c r="D25" s="35">
        <v>-3.635</v>
      </c>
      <c r="E25" s="35">
        <v>-5.141167</v>
      </c>
      <c r="F25" s="35">
        <v>-5.805974</v>
      </c>
      <c r="G25" s="35">
        <v>-6.059433</v>
      </c>
      <c r="H25" s="35">
        <v>-6.04869</v>
      </c>
      <c r="I25" s="35">
        <v>-6.184619</v>
      </c>
      <c r="J25" s="35">
        <v>-6.237433</v>
      </c>
      <c r="K25" s="35">
        <v>-6.240508</v>
      </c>
      <c r="L25" s="35">
        <v>-6.326443</v>
      </c>
      <c r="M25" s="35">
        <v>-6.397605</v>
      </c>
      <c r="N25" s="35">
        <v>-6.276576</v>
      </c>
      <c r="O25" s="35">
        <v>-6.315968</v>
      </c>
      <c r="P25" s="35">
        <v>-6.283312</v>
      </c>
      <c r="Q25" s="35">
        <v>-6.330205</v>
      </c>
      <c r="R25" s="35">
        <v>-6.219929</v>
      </c>
      <c r="S25" s="35">
        <v>-6.17811</v>
      </c>
      <c r="T25" s="35">
        <v>-6.19302</v>
      </c>
      <c r="U25" s="35">
        <v>-6.103359</v>
      </c>
      <c r="V25" s="35">
        <v>-6.065829</v>
      </c>
      <c r="W25" s="35">
        <v>-5.923633</v>
      </c>
      <c r="X25" s="35">
        <v>-5.859826</v>
      </c>
      <c r="Y25" s="35">
        <v>-5.78972</v>
      </c>
      <c r="Z25" s="35">
        <v>-5.652426</v>
      </c>
      <c r="AA25" s="35">
        <v>-5.600543</v>
      </c>
      <c r="AB25" s="35">
        <v>-5.483555</v>
      </c>
      <c r="AC25" s="35">
        <v>-5.30813</v>
      </c>
      <c r="AD25" s="35">
        <v>-5.279297</v>
      </c>
      <c r="AE25" s="35">
        <v>-5.1047</v>
      </c>
      <c r="AF25" s="35">
        <v>-4.931165</v>
      </c>
      <c r="AG25" s="35">
        <v>-4.803639</v>
      </c>
      <c r="AH25" s="39">
        <v>0.013454</v>
      </c>
    </row>
    <row r="26" ht="15" customHeight="1" spans="1:34">
      <c r="A26" s="30" t="s">
        <v>402</v>
      </c>
      <c r="B26" s="34" t="s">
        <v>403</v>
      </c>
      <c r="C26" s="35">
        <v>0.974</v>
      </c>
      <c r="D26" s="35">
        <v>0.852</v>
      </c>
      <c r="E26" s="35">
        <v>0.663636</v>
      </c>
      <c r="F26" s="35">
        <v>0.688918</v>
      </c>
      <c r="G26" s="35">
        <v>0.593925</v>
      </c>
      <c r="H26" s="35">
        <v>0.655942</v>
      </c>
      <c r="I26" s="35">
        <v>0.746345</v>
      </c>
      <c r="J26" s="35">
        <v>0.743055</v>
      </c>
      <c r="K26" s="35">
        <v>0.739624</v>
      </c>
      <c r="L26" s="35">
        <v>0.717576</v>
      </c>
      <c r="M26" s="35">
        <v>0.720043</v>
      </c>
      <c r="N26" s="35">
        <v>0.755148</v>
      </c>
      <c r="O26" s="35">
        <v>0.741328</v>
      </c>
      <c r="P26" s="35">
        <v>0.740191</v>
      </c>
      <c r="Q26" s="35">
        <v>0.740899</v>
      </c>
      <c r="R26" s="35">
        <v>0.766817</v>
      </c>
      <c r="S26" s="35">
        <v>0.753493</v>
      </c>
      <c r="T26" s="35">
        <v>0.786423</v>
      </c>
      <c r="U26" s="35">
        <v>0.79697</v>
      </c>
      <c r="V26" s="35">
        <v>0.784161</v>
      </c>
      <c r="W26" s="35">
        <v>0.801886</v>
      </c>
      <c r="X26" s="35">
        <v>0.824219</v>
      </c>
      <c r="Y26" s="35">
        <v>0.819259</v>
      </c>
      <c r="Z26" s="35">
        <v>0.786224</v>
      </c>
      <c r="AA26" s="35">
        <v>0.79239</v>
      </c>
      <c r="AB26" s="35">
        <v>0.82423</v>
      </c>
      <c r="AC26" s="35">
        <v>0.821949</v>
      </c>
      <c r="AD26" s="35">
        <v>0.786805</v>
      </c>
      <c r="AE26" s="35">
        <v>0.809824</v>
      </c>
      <c r="AF26" s="35">
        <v>0.815385</v>
      </c>
      <c r="AG26" s="35">
        <v>0.797282</v>
      </c>
      <c r="AH26" s="39">
        <v>-0.006651</v>
      </c>
    </row>
    <row r="27" ht="15" customHeight="1" spans="1:34">
      <c r="A27" s="30" t="s">
        <v>404</v>
      </c>
      <c r="B27" s="34" t="s">
        <v>405</v>
      </c>
      <c r="C27" s="35">
        <v>0.563</v>
      </c>
      <c r="D27" s="35">
        <v>0.698</v>
      </c>
      <c r="E27" s="35">
        <v>0.664649</v>
      </c>
      <c r="F27" s="35">
        <v>0.657648</v>
      </c>
      <c r="G27" s="35">
        <v>0.646594</v>
      </c>
      <c r="H27" s="35">
        <v>0.646558</v>
      </c>
      <c r="I27" s="35">
        <v>0.599429</v>
      </c>
      <c r="J27" s="35">
        <v>0.597477</v>
      </c>
      <c r="K27" s="35">
        <v>0.595157</v>
      </c>
      <c r="L27" s="35">
        <v>0.593301</v>
      </c>
      <c r="M27" s="35">
        <v>0.591622</v>
      </c>
      <c r="N27" s="35">
        <v>0.589303</v>
      </c>
      <c r="O27" s="35">
        <v>0.587351</v>
      </c>
      <c r="P27" s="35">
        <v>0.585399</v>
      </c>
      <c r="Q27" s="35">
        <v>0.583448</v>
      </c>
      <c r="R27" s="35">
        <v>0.581496</v>
      </c>
      <c r="S27" s="35">
        <v>0.573561</v>
      </c>
      <c r="T27" s="35">
        <v>0.569843</v>
      </c>
      <c r="U27" s="35">
        <v>0.567892</v>
      </c>
      <c r="V27" s="35">
        <v>0.566057</v>
      </c>
      <c r="W27" s="35">
        <v>0.564222</v>
      </c>
      <c r="X27" s="35">
        <v>0.562007</v>
      </c>
      <c r="Y27" s="35">
        <v>0.560094</v>
      </c>
      <c r="Z27" s="35">
        <v>0.56428</v>
      </c>
      <c r="AA27" s="35">
        <v>0.556503</v>
      </c>
      <c r="AB27" s="35">
        <v>0.554668</v>
      </c>
      <c r="AC27" s="35">
        <v>0.552833</v>
      </c>
      <c r="AD27" s="35">
        <v>0.550861</v>
      </c>
      <c r="AE27" s="35">
        <v>0.549163</v>
      </c>
      <c r="AF27" s="35">
        <v>0.547328</v>
      </c>
      <c r="AG27" s="35">
        <v>0.545356</v>
      </c>
      <c r="AH27" s="39">
        <v>-0.001061</v>
      </c>
    </row>
    <row r="28" ht="15" customHeight="1" spans="1:34">
      <c r="A28" s="30" t="s">
        <v>406</v>
      </c>
      <c r="B28" s="34" t="s">
        <v>407</v>
      </c>
      <c r="C28" s="35">
        <v>0.359</v>
      </c>
      <c r="D28" s="35">
        <v>0.442</v>
      </c>
      <c r="E28" s="35">
        <v>0.598164</v>
      </c>
      <c r="F28" s="35">
        <v>0.607896</v>
      </c>
      <c r="G28" s="35">
        <v>0.627103</v>
      </c>
      <c r="H28" s="35">
        <v>0.637533</v>
      </c>
      <c r="I28" s="35">
        <v>0.610735</v>
      </c>
      <c r="J28" s="35">
        <v>0.567054</v>
      </c>
      <c r="K28" s="35">
        <v>0.520912</v>
      </c>
      <c r="L28" s="35">
        <v>0.48718</v>
      </c>
      <c r="M28" s="35">
        <v>0.458625</v>
      </c>
      <c r="N28" s="35">
        <v>0.432668</v>
      </c>
      <c r="O28" s="35">
        <v>0.409924</v>
      </c>
      <c r="P28" s="35">
        <v>0.388623</v>
      </c>
      <c r="Q28" s="35">
        <v>0.370196</v>
      </c>
      <c r="R28" s="35">
        <v>0.339486</v>
      </c>
      <c r="S28" s="35">
        <v>0.306775</v>
      </c>
      <c r="T28" s="35">
        <v>0.266764</v>
      </c>
      <c r="U28" s="35">
        <v>0.269021</v>
      </c>
      <c r="V28" s="35">
        <v>0.261552</v>
      </c>
      <c r="W28" s="35">
        <v>0.27168</v>
      </c>
      <c r="X28" s="35">
        <v>0.275688</v>
      </c>
      <c r="Y28" s="35">
        <v>0.27082</v>
      </c>
      <c r="Z28" s="35">
        <v>0.281929</v>
      </c>
      <c r="AA28" s="35">
        <v>0.280153</v>
      </c>
      <c r="AB28" s="35">
        <v>0.272917</v>
      </c>
      <c r="AC28" s="35">
        <v>0.277627</v>
      </c>
      <c r="AD28" s="35">
        <v>0.282305</v>
      </c>
      <c r="AE28" s="35">
        <v>0.288714</v>
      </c>
      <c r="AF28" s="35">
        <v>0.293345</v>
      </c>
      <c r="AG28" s="35">
        <v>0.308649</v>
      </c>
      <c r="AH28" s="39">
        <v>-0.005025</v>
      </c>
    </row>
    <row r="29" ht="15" customHeight="1" spans="1:34">
      <c r="A29" s="30" t="s">
        <v>408</v>
      </c>
      <c r="B29" s="34" t="s">
        <v>409</v>
      </c>
      <c r="C29" s="35">
        <v>5.113</v>
      </c>
      <c r="D29" s="35">
        <v>5.627</v>
      </c>
      <c r="E29" s="35">
        <v>7.067616</v>
      </c>
      <c r="F29" s="35">
        <v>7.760436</v>
      </c>
      <c r="G29" s="35">
        <v>7.927055</v>
      </c>
      <c r="H29" s="35">
        <v>7.988723</v>
      </c>
      <c r="I29" s="35">
        <v>8.141129</v>
      </c>
      <c r="J29" s="35">
        <v>8.14502</v>
      </c>
      <c r="K29" s="35">
        <v>8.096202</v>
      </c>
      <c r="L29" s="35">
        <v>8.1245</v>
      </c>
      <c r="M29" s="35">
        <v>8.167895</v>
      </c>
      <c r="N29" s="35">
        <v>8.053695</v>
      </c>
      <c r="O29" s="35">
        <v>8.05457</v>
      </c>
      <c r="P29" s="35">
        <v>7.997526</v>
      </c>
      <c r="Q29" s="35">
        <v>8.024747</v>
      </c>
      <c r="R29" s="35">
        <v>7.907728</v>
      </c>
      <c r="S29" s="35">
        <v>7.811939</v>
      </c>
      <c r="T29" s="35">
        <v>7.81605</v>
      </c>
      <c r="U29" s="35">
        <v>7.737242</v>
      </c>
      <c r="V29" s="35">
        <v>7.677599</v>
      </c>
      <c r="W29" s="35">
        <v>7.561421</v>
      </c>
      <c r="X29" s="35">
        <v>7.52174</v>
      </c>
      <c r="Y29" s="35">
        <v>7.439892</v>
      </c>
      <c r="Z29" s="35">
        <v>7.28486</v>
      </c>
      <c r="AA29" s="35">
        <v>7.229589</v>
      </c>
      <c r="AB29" s="35">
        <v>7.13537</v>
      </c>
      <c r="AC29" s="35">
        <v>6.960539</v>
      </c>
      <c r="AD29" s="35">
        <v>6.899268</v>
      </c>
      <c r="AE29" s="35">
        <v>6.7524</v>
      </c>
      <c r="AF29" s="35">
        <v>6.587223</v>
      </c>
      <c r="AG29" s="35">
        <v>6.454926</v>
      </c>
      <c r="AH29" s="39">
        <v>0.007799</v>
      </c>
    </row>
    <row r="30" ht="15" customHeight="1" spans="1:34">
      <c r="A30" s="30" t="s">
        <v>410</v>
      </c>
      <c r="B30" s="34" t="s">
        <v>411</v>
      </c>
      <c r="C30" s="35">
        <v>0.963</v>
      </c>
      <c r="D30" s="35">
        <v>1.093</v>
      </c>
      <c r="E30" s="35">
        <v>1.014167</v>
      </c>
      <c r="F30" s="35">
        <v>0.961397</v>
      </c>
      <c r="G30" s="35">
        <v>0.87176</v>
      </c>
      <c r="H30" s="35">
        <v>0.871038</v>
      </c>
      <c r="I30" s="35">
        <v>0.880233</v>
      </c>
      <c r="J30" s="35">
        <v>0.857901</v>
      </c>
      <c r="K30" s="35">
        <v>0.851445</v>
      </c>
      <c r="L30" s="35">
        <v>0.863227</v>
      </c>
      <c r="M30" s="35">
        <v>0.891242</v>
      </c>
      <c r="N30" s="35">
        <v>0.86306</v>
      </c>
      <c r="O30" s="35">
        <v>0.86306</v>
      </c>
      <c r="P30" s="35">
        <v>0.864255</v>
      </c>
      <c r="Q30" s="35">
        <v>0.881839</v>
      </c>
      <c r="R30" s="35">
        <v>0.880527</v>
      </c>
      <c r="S30" s="35">
        <v>0.897274</v>
      </c>
      <c r="T30" s="35">
        <v>0.903207</v>
      </c>
      <c r="U30" s="35">
        <v>0.910719</v>
      </c>
      <c r="V30" s="35">
        <v>0.920223</v>
      </c>
      <c r="W30" s="35">
        <v>0.916578</v>
      </c>
      <c r="X30" s="35">
        <v>0.92058</v>
      </c>
      <c r="Y30" s="35">
        <v>0.922656</v>
      </c>
      <c r="Z30" s="35">
        <v>0.922068</v>
      </c>
      <c r="AA30" s="35">
        <v>0.918539</v>
      </c>
      <c r="AB30" s="35">
        <v>0.923866</v>
      </c>
      <c r="AC30" s="35">
        <v>0.916862</v>
      </c>
      <c r="AD30" s="35">
        <v>0.909595</v>
      </c>
      <c r="AE30" s="35">
        <v>0.911573</v>
      </c>
      <c r="AF30" s="35">
        <v>0.907981</v>
      </c>
      <c r="AG30" s="35">
        <v>0.910409</v>
      </c>
      <c r="AH30" s="39">
        <v>-0.00187</v>
      </c>
    </row>
    <row r="31" spans="1:34">
      <c r="A31" s="30" t="s">
        <v>412</v>
      </c>
      <c r="B31" s="34" t="s">
        <v>413</v>
      </c>
      <c r="C31" s="35">
        <v>-0.083</v>
      </c>
      <c r="D31" s="35">
        <v>0.052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9" t="s">
        <v>176</v>
      </c>
    </row>
    <row r="32" spans="1:34">
      <c r="A32" s="30" t="s">
        <v>414</v>
      </c>
      <c r="B32" s="34" t="s">
        <v>415</v>
      </c>
      <c r="C32" s="35">
        <v>5.02603</v>
      </c>
      <c r="D32" s="35">
        <v>5.285623</v>
      </c>
      <c r="E32" s="35">
        <v>5.76939</v>
      </c>
      <c r="F32" s="35">
        <v>6.422579</v>
      </c>
      <c r="G32" s="35">
        <v>6.776206</v>
      </c>
      <c r="H32" s="35">
        <v>6.878848</v>
      </c>
      <c r="I32" s="35">
        <v>7.008146</v>
      </c>
      <c r="J32" s="35">
        <v>7.111195</v>
      </c>
      <c r="K32" s="35">
        <v>7.202125</v>
      </c>
      <c r="L32" s="35">
        <v>7.249544</v>
      </c>
      <c r="M32" s="35">
        <v>7.337009</v>
      </c>
      <c r="N32" s="35">
        <v>7.418206</v>
      </c>
      <c r="O32" s="35">
        <v>7.503762</v>
      </c>
      <c r="P32" s="35">
        <v>7.554772</v>
      </c>
      <c r="Q32" s="35">
        <v>7.645989</v>
      </c>
      <c r="R32" s="35">
        <v>7.704407</v>
      </c>
      <c r="S32" s="35">
        <v>7.722834</v>
      </c>
      <c r="T32" s="35">
        <v>7.782059</v>
      </c>
      <c r="U32" s="35">
        <v>7.78563</v>
      </c>
      <c r="V32" s="35">
        <v>7.789093</v>
      </c>
      <c r="W32" s="35">
        <v>7.796106</v>
      </c>
      <c r="X32" s="35">
        <v>7.815091</v>
      </c>
      <c r="Y32" s="35">
        <v>7.856374</v>
      </c>
      <c r="Z32" s="35">
        <v>7.942744</v>
      </c>
      <c r="AA32" s="35">
        <v>8.007849</v>
      </c>
      <c r="AB32" s="35">
        <v>8.097505</v>
      </c>
      <c r="AC32" s="35">
        <v>8.094134</v>
      </c>
      <c r="AD32" s="35">
        <v>8.098942</v>
      </c>
      <c r="AE32" s="35">
        <v>8.126827</v>
      </c>
      <c r="AF32" s="35">
        <v>8.10097</v>
      </c>
      <c r="AG32" s="35">
        <v>8.069332</v>
      </c>
      <c r="AH32" s="39">
        <v>0.015907</v>
      </c>
    </row>
    <row r="33" spans="1:34">
      <c r="A33" s="30" t="s">
        <v>416</v>
      </c>
      <c r="B33" s="34" t="s">
        <v>417</v>
      </c>
      <c r="C33" s="35">
        <v>0.967845</v>
      </c>
      <c r="D33" s="35">
        <v>1.097808</v>
      </c>
      <c r="E33" s="35">
        <v>1.104058</v>
      </c>
      <c r="F33" s="35">
        <v>1.120966</v>
      </c>
      <c r="G33" s="35">
        <v>1.125115</v>
      </c>
      <c r="H33" s="35">
        <v>1.130476</v>
      </c>
      <c r="I33" s="35">
        <v>1.135142</v>
      </c>
      <c r="J33" s="35">
        <v>1.139263</v>
      </c>
      <c r="K33" s="35">
        <v>1.143153</v>
      </c>
      <c r="L33" s="35">
        <v>1.146663</v>
      </c>
      <c r="M33" s="35">
        <v>1.150105</v>
      </c>
      <c r="N33" s="35">
        <v>1.150014</v>
      </c>
      <c r="O33" s="35">
        <v>1.15023</v>
      </c>
      <c r="P33" s="35">
        <v>1.150846</v>
      </c>
      <c r="Q33" s="35">
        <v>1.15183</v>
      </c>
      <c r="R33" s="35">
        <v>1.153152</v>
      </c>
      <c r="S33" s="35">
        <v>1.154273</v>
      </c>
      <c r="T33" s="35">
        <v>1.155634</v>
      </c>
      <c r="U33" s="35">
        <v>1.157011</v>
      </c>
      <c r="V33" s="35">
        <v>1.15884</v>
      </c>
      <c r="W33" s="35">
        <v>1.160657</v>
      </c>
      <c r="X33" s="35">
        <v>1.162442</v>
      </c>
      <c r="Y33" s="35">
        <v>1.164779</v>
      </c>
      <c r="Z33" s="35">
        <v>1.167083</v>
      </c>
      <c r="AA33" s="35">
        <v>1.168769</v>
      </c>
      <c r="AB33" s="35">
        <v>1.170503</v>
      </c>
      <c r="AC33" s="35">
        <v>1.174558</v>
      </c>
      <c r="AD33" s="35">
        <v>1.19087</v>
      </c>
      <c r="AE33" s="35">
        <v>1.200681</v>
      </c>
      <c r="AF33" s="35">
        <v>1.215252</v>
      </c>
      <c r="AG33" s="35">
        <v>1.225938</v>
      </c>
      <c r="AH33" s="39">
        <v>0.007911</v>
      </c>
    </row>
    <row r="34" spans="1:34">
      <c r="A34" s="30" t="s">
        <v>418</v>
      </c>
      <c r="B34" s="34" t="s">
        <v>419</v>
      </c>
      <c r="C34" s="35">
        <v>0.801417</v>
      </c>
      <c r="D34" s="35">
        <v>0.883641</v>
      </c>
      <c r="E34" s="35">
        <v>0.874685</v>
      </c>
      <c r="F34" s="35">
        <v>0.878798</v>
      </c>
      <c r="G34" s="35">
        <v>0.88033</v>
      </c>
      <c r="H34" s="35">
        <v>0.885404</v>
      </c>
      <c r="I34" s="35">
        <v>0.88809</v>
      </c>
      <c r="J34" s="35">
        <v>0.889003</v>
      </c>
      <c r="K34" s="35">
        <v>0.889875</v>
      </c>
      <c r="L34" s="35">
        <v>0.889895</v>
      </c>
      <c r="M34" s="35">
        <v>0.889761</v>
      </c>
      <c r="N34" s="35">
        <v>0.889682</v>
      </c>
      <c r="O34" s="35">
        <v>0.890284</v>
      </c>
      <c r="P34" s="35">
        <v>0.891999</v>
      </c>
      <c r="Q34" s="35">
        <v>0.894517</v>
      </c>
      <c r="R34" s="35">
        <v>0.898732</v>
      </c>
      <c r="S34" s="35">
        <v>0.902113</v>
      </c>
      <c r="T34" s="35">
        <v>0.905669</v>
      </c>
      <c r="U34" s="35">
        <v>0.909392</v>
      </c>
      <c r="V34" s="35">
        <v>0.914147</v>
      </c>
      <c r="W34" s="35">
        <v>0.919855</v>
      </c>
      <c r="X34" s="35">
        <v>0.92519</v>
      </c>
      <c r="Y34" s="35">
        <v>0.931044</v>
      </c>
      <c r="Z34" s="35">
        <v>0.937228</v>
      </c>
      <c r="AA34" s="35">
        <v>0.942831</v>
      </c>
      <c r="AB34" s="35">
        <v>0.948713</v>
      </c>
      <c r="AC34" s="35">
        <v>0.954968</v>
      </c>
      <c r="AD34" s="35">
        <v>0.960909</v>
      </c>
      <c r="AE34" s="35">
        <v>0.967574</v>
      </c>
      <c r="AF34" s="35">
        <v>0.974553</v>
      </c>
      <c r="AG34" s="35">
        <v>0.981719</v>
      </c>
      <c r="AH34" s="39">
        <v>0.006787</v>
      </c>
    </row>
    <row r="35" spans="1:34">
      <c r="A35" s="30" t="s">
        <v>420</v>
      </c>
      <c r="B35" s="34" t="s">
        <v>421</v>
      </c>
      <c r="C35" s="35">
        <v>0.87759</v>
      </c>
      <c r="D35" s="35">
        <v>0.967299</v>
      </c>
      <c r="E35" s="35">
        <v>0.981763</v>
      </c>
      <c r="F35" s="35">
        <v>0.988554</v>
      </c>
      <c r="G35" s="35">
        <v>0.998455</v>
      </c>
      <c r="H35" s="35">
        <v>1.00648</v>
      </c>
      <c r="I35" s="35">
        <v>1.012189</v>
      </c>
      <c r="J35" s="35">
        <v>1.016204</v>
      </c>
      <c r="K35" s="35">
        <v>1.020262</v>
      </c>
      <c r="L35" s="35">
        <v>1.023537</v>
      </c>
      <c r="M35" s="35">
        <v>1.033262</v>
      </c>
      <c r="N35" s="35">
        <v>1.036776</v>
      </c>
      <c r="O35" s="35">
        <v>1.041058</v>
      </c>
      <c r="P35" s="35">
        <v>1.046536</v>
      </c>
      <c r="Q35" s="35">
        <v>1.052917</v>
      </c>
      <c r="R35" s="35">
        <v>1.058686</v>
      </c>
      <c r="S35" s="35">
        <v>1.068531</v>
      </c>
      <c r="T35" s="35">
        <v>1.076254</v>
      </c>
      <c r="U35" s="35">
        <v>1.084243</v>
      </c>
      <c r="V35" s="35">
        <v>1.093362</v>
      </c>
      <c r="W35" s="35">
        <v>1.103555</v>
      </c>
      <c r="X35" s="35">
        <v>1.113485</v>
      </c>
      <c r="Y35" s="35">
        <v>1.124045</v>
      </c>
      <c r="Z35" s="35">
        <v>1.135057</v>
      </c>
      <c r="AA35" s="35">
        <v>1.154791</v>
      </c>
      <c r="AB35" s="35">
        <v>1.165999</v>
      </c>
      <c r="AC35" s="35">
        <v>1.177684</v>
      </c>
      <c r="AD35" s="35">
        <v>1.189197</v>
      </c>
      <c r="AE35" s="35">
        <v>1.20156</v>
      </c>
      <c r="AF35" s="35">
        <v>1.214392</v>
      </c>
      <c r="AG35" s="35">
        <v>1.227564</v>
      </c>
      <c r="AH35" s="39">
        <v>0.01125</v>
      </c>
    </row>
    <row r="36" spans="1:34">
      <c r="A36" s="30" t="s">
        <v>422</v>
      </c>
      <c r="B36" s="34" t="s">
        <v>423</v>
      </c>
      <c r="C36" s="35">
        <v>-0.076173</v>
      </c>
      <c r="D36" s="35">
        <v>-0.083658</v>
      </c>
      <c r="E36" s="35">
        <v>-0.107078</v>
      </c>
      <c r="F36" s="35">
        <v>-0.109756</v>
      </c>
      <c r="G36" s="35">
        <v>-0.118125</v>
      </c>
      <c r="H36" s="35">
        <v>-0.121077</v>
      </c>
      <c r="I36" s="35">
        <v>-0.124098</v>
      </c>
      <c r="J36" s="35">
        <v>-0.127202</v>
      </c>
      <c r="K36" s="35">
        <v>-0.130387</v>
      </c>
      <c r="L36" s="35">
        <v>-0.133642</v>
      </c>
      <c r="M36" s="35">
        <v>-0.143501</v>
      </c>
      <c r="N36" s="35">
        <v>-0.147094</v>
      </c>
      <c r="O36" s="35">
        <v>-0.150773</v>
      </c>
      <c r="P36" s="35">
        <v>-0.154538</v>
      </c>
      <c r="Q36" s="35">
        <v>-0.1584</v>
      </c>
      <c r="R36" s="35">
        <v>-0.159954</v>
      </c>
      <c r="S36" s="35">
        <v>-0.166418</v>
      </c>
      <c r="T36" s="35">
        <v>-0.170586</v>
      </c>
      <c r="U36" s="35">
        <v>-0.174851</v>
      </c>
      <c r="V36" s="35">
        <v>-0.179214</v>
      </c>
      <c r="W36" s="35">
        <v>-0.1837</v>
      </c>
      <c r="X36" s="35">
        <v>-0.188296</v>
      </c>
      <c r="Y36" s="35">
        <v>-0.193001</v>
      </c>
      <c r="Z36" s="35">
        <v>-0.197829</v>
      </c>
      <c r="AA36" s="35">
        <v>-0.21196</v>
      </c>
      <c r="AB36" s="35">
        <v>-0.217286</v>
      </c>
      <c r="AC36" s="35">
        <v>-0.222717</v>
      </c>
      <c r="AD36" s="35">
        <v>-0.228288</v>
      </c>
      <c r="AE36" s="35">
        <v>-0.233987</v>
      </c>
      <c r="AF36" s="35">
        <v>-0.239839</v>
      </c>
      <c r="AG36" s="35">
        <v>-0.245844</v>
      </c>
      <c r="AH36" s="39">
        <v>0.039829</v>
      </c>
    </row>
    <row r="37" spans="1:34">
      <c r="A37" s="30" t="s">
        <v>424</v>
      </c>
      <c r="B37" s="34" t="s">
        <v>425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9" t="s">
        <v>176</v>
      </c>
    </row>
    <row r="38" spans="1:34">
      <c r="A38" s="30" t="s">
        <v>426</v>
      </c>
      <c r="B38" s="34" t="s">
        <v>427</v>
      </c>
      <c r="C38" s="35">
        <v>0.116096</v>
      </c>
      <c r="D38" s="35">
        <v>0.137044</v>
      </c>
      <c r="E38" s="35">
        <v>0.129119</v>
      </c>
      <c r="F38" s="35">
        <v>0.130764</v>
      </c>
      <c r="G38" s="35">
        <v>0.131831</v>
      </c>
      <c r="H38" s="35">
        <v>0.130462</v>
      </c>
      <c r="I38" s="35">
        <v>0.131206</v>
      </c>
      <c r="J38" s="35">
        <v>0.133105</v>
      </c>
      <c r="K38" s="35">
        <v>0.133297</v>
      </c>
      <c r="L38" s="35">
        <v>0.13351</v>
      </c>
      <c r="M38" s="35">
        <v>0.133897</v>
      </c>
      <c r="N38" s="35">
        <v>0.134112</v>
      </c>
      <c r="O38" s="35">
        <v>0.134149</v>
      </c>
      <c r="P38" s="35">
        <v>0.134362</v>
      </c>
      <c r="Q38" s="35">
        <v>0.134575</v>
      </c>
      <c r="R38" s="35">
        <v>0.132059</v>
      </c>
      <c r="S38" s="35">
        <v>0.130764</v>
      </c>
      <c r="T38" s="35">
        <v>0.130938</v>
      </c>
      <c r="U38" s="35">
        <v>0.130918</v>
      </c>
      <c r="V38" s="35">
        <v>0.130894</v>
      </c>
      <c r="W38" s="35">
        <v>0.12767</v>
      </c>
      <c r="X38" s="35">
        <v>0.125501</v>
      </c>
      <c r="Y38" s="35">
        <v>0.126454</v>
      </c>
      <c r="Z38" s="35">
        <v>0.125863</v>
      </c>
      <c r="AA38" s="35">
        <v>0.123127</v>
      </c>
      <c r="AB38" s="35">
        <v>0.118713</v>
      </c>
      <c r="AC38" s="35">
        <v>0.116801</v>
      </c>
      <c r="AD38" s="35">
        <v>0.125897</v>
      </c>
      <c r="AE38" s="35">
        <v>0.127572</v>
      </c>
      <c r="AF38" s="35">
        <v>0.129693</v>
      </c>
      <c r="AG38" s="35">
        <v>0.131716</v>
      </c>
      <c r="AH38" s="39" t="s">
        <v>176</v>
      </c>
    </row>
    <row r="39" spans="1:34">
      <c r="A39" s="30" t="s">
        <v>428</v>
      </c>
      <c r="B39" s="34" t="s">
        <v>421</v>
      </c>
      <c r="C39" s="35">
        <v>0.113001</v>
      </c>
      <c r="D39" s="35">
        <v>0.133948</v>
      </c>
      <c r="E39" s="35">
        <v>0.119328</v>
      </c>
      <c r="F39" s="35">
        <v>0.120925</v>
      </c>
      <c r="G39" s="35">
        <v>0.123813</v>
      </c>
      <c r="H39" s="35">
        <v>0.122403</v>
      </c>
      <c r="I39" s="35">
        <v>0.123108</v>
      </c>
      <c r="J39" s="35">
        <v>0.124966</v>
      </c>
      <c r="K39" s="35">
        <v>0.125117</v>
      </c>
      <c r="L39" s="35">
        <v>0.125289</v>
      </c>
      <c r="M39" s="35">
        <v>0.125635</v>
      </c>
      <c r="N39" s="35">
        <v>0.125809</v>
      </c>
      <c r="O39" s="35">
        <v>0.125805</v>
      </c>
      <c r="P39" s="35">
        <v>0.125976</v>
      </c>
      <c r="Q39" s="35">
        <v>0.126147</v>
      </c>
      <c r="R39" s="35">
        <v>0.123589</v>
      </c>
      <c r="S39" s="35">
        <v>0.122251</v>
      </c>
      <c r="T39" s="35">
        <v>0.122383</v>
      </c>
      <c r="U39" s="35">
        <v>0.12232</v>
      </c>
      <c r="V39" s="35">
        <v>0.122253</v>
      </c>
      <c r="W39" s="35">
        <v>0.118986</v>
      </c>
      <c r="X39" s="35">
        <v>0.116773</v>
      </c>
      <c r="Y39" s="35">
        <v>0.117683</v>
      </c>
      <c r="Z39" s="35">
        <v>0.117048</v>
      </c>
      <c r="AA39" s="35">
        <v>0.114268</v>
      </c>
      <c r="AB39" s="35">
        <v>0.10981</v>
      </c>
      <c r="AC39" s="35">
        <v>0.107853</v>
      </c>
      <c r="AD39" s="35">
        <v>0.116904</v>
      </c>
      <c r="AE39" s="35">
        <v>0.118535</v>
      </c>
      <c r="AF39" s="35">
        <v>0.12061</v>
      </c>
      <c r="AG39" s="35">
        <v>0.122588</v>
      </c>
      <c r="AH39" s="39">
        <v>0.002718</v>
      </c>
    </row>
    <row r="40" spans="1:34">
      <c r="A40" s="30" t="s">
        <v>429</v>
      </c>
      <c r="B40" s="34" t="s">
        <v>423</v>
      </c>
      <c r="C40" s="35">
        <v>0.003095</v>
      </c>
      <c r="D40" s="35">
        <v>0.003095</v>
      </c>
      <c r="E40" s="35">
        <v>0.009791</v>
      </c>
      <c r="F40" s="35">
        <v>0.00984</v>
      </c>
      <c r="G40" s="35">
        <v>0.008018</v>
      </c>
      <c r="H40" s="35">
        <v>0.008058</v>
      </c>
      <c r="I40" s="35">
        <v>0.008098</v>
      </c>
      <c r="J40" s="35">
        <v>0.008139</v>
      </c>
      <c r="K40" s="35">
        <v>0.00818</v>
      </c>
      <c r="L40" s="35">
        <v>0.00822</v>
      </c>
      <c r="M40" s="35">
        <v>0.008262</v>
      </c>
      <c r="N40" s="35">
        <v>0.008303</v>
      </c>
      <c r="O40" s="35">
        <v>0.008344</v>
      </c>
      <c r="P40" s="35">
        <v>0.008386</v>
      </c>
      <c r="Q40" s="35">
        <v>0.008428</v>
      </c>
      <c r="R40" s="35">
        <v>0.00847</v>
      </c>
      <c r="S40" s="35">
        <v>0.008512</v>
      </c>
      <c r="T40" s="35">
        <v>0.008555</v>
      </c>
      <c r="U40" s="35">
        <v>0.008598</v>
      </c>
      <c r="V40" s="35">
        <v>0.008641</v>
      </c>
      <c r="W40" s="35">
        <v>0.008684</v>
      </c>
      <c r="X40" s="35">
        <v>0.008727</v>
      </c>
      <c r="Y40" s="35">
        <v>0.008771</v>
      </c>
      <c r="Z40" s="35">
        <v>0.008815</v>
      </c>
      <c r="AA40" s="35">
        <v>0.008859</v>
      </c>
      <c r="AB40" s="35">
        <v>0.008903</v>
      </c>
      <c r="AC40" s="35">
        <v>0.008948</v>
      </c>
      <c r="AD40" s="35">
        <v>0.008993</v>
      </c>
      <c r="AE40" s="35">
        <v>0.009038</v>
      </c>
      <c r="AF40" s="35">
        <v>0.009083</v>
      </c>
      <c r="AG40" s="35">
        <v>0.009128</v>
      </c>
      <c r="AH40" s="39">
        <v>0.036709</v>
      </c>
    </row>
    <row r="41" spans="1:34">
      <c r="A41" s="30" t="s">
        <v>430</v>
      </c>
      <c r="B41" s="34" t="s">
        <v>425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9" t="s">
        <v>176</v>
      </c>
    </row>
    <row r="42" spans="1:34">
      <c r="A42" s="30" t="s">
        <v>431</v>
      </c>
      <c r="B42" s="34" t="s">
        <v>432</v>
      </c>
      <c r="C42" s="35">
        <v>0.050332</v>
      </c>
      <c r="D42" s="35">
        <v>0.077123</v>
      </c>
      <c r="E42" s="35">
        <v>0.100255</v>
      </c>
      <c r="F42" s="35">
        <v>0.111404</v>
      </c>
      <c r="G42" s="35">
        <v>0.112953</v>
      </c>
      <c r="H42" s="35">
        <v>0.114611</v>
      </c>
      <c r="I42" s="35">
        <v>0.115846</v>
      </c>
      <c r="J42" s="35">
        <v>0.117155</v>
      </c>
      <c r="K42" s="35">
        <v>0.119981</v>
      </c>
      <c r="L42" s="35">
        <v>0.123258</v>
      </c>
      <c r="M42" s="35">
        <v>0.126447</v>
      </c>
      <c r="N42" s="35">
        <v>0.12622</v>
      </c>
      <c r="O42" s="35">
        <v>0.125796</v>
      </c>
      <c r="P42" s="35">
        <v>0.124485</v>
      </c>
      <c r="Q42" s="35">
        <v>0.122737</v>
      </c>
      <c r="R42" s="35">
        <v>0.122361</v>
      </c>
      <c r="S42" s="35">
        <v>0.121396</v>
      </c>
      <c r="T42" s="35">
        <v>0.119028</v>
      </c>
      <c r="U42" s="35">
        <v>0.1167</v>
      </c>
      <c r="V42" s="35">
        <v>0.113799</v>
      </c>
      <c r="W42" s="35">
        <v>0.113132</v>
      </c>
      <c r="X42" s="35">
        <v>0.111752</v>
      </c>
      <c r="Y42" s="35">
        <v>0.107281</v>
      </c>
      <c r="Z42" s="35">
        <v>0.103993</v>
      </c>
      <c r="AA42" s="35">
        <v>0.102811</v>
      </c>
      <c r="AB42" s="35">
        <v>0.103077</v>
      </c>
      <c r="AC42" s="35">
        <v>0.10279</v>
      </c>
      <c r="AD42" s="35">
        <v>0.104064</v>
      </c>
      <c r="AE42" s="35">
        <v>0.105535</v>
      </c>
      <c r="AF42" s="35">
        <v>0.111006</v>
      </c>
      <c r="AG42" s="35">
        <v>0.112503</v>
      </c>
      <c r="AH42" s="39">
        <v>0.027174</v>
      </c>
    </row>
    <row r="43" spans="1:34">
      <c r="A43" s="30" t="s">
        <v>433</v>
      </c>
      <c r="B43" s="34" t="s">
        <v>421</v>
      </c>
      <c r="C43" s="35">
        <v>0.032683</v>
      </c>
      <c r="D43" s="35">
        <v>0.051092</v>
      </c>
      <c r="E43" s="35">
        <v>0.075904</v>
      </c>
      <c r="F43" s="35">
        <v>0.086749</v>
      </c>
      <c r="G43" s="35">
        <v>0.08799</v>
      </c>
      <c r="H43" s="35">
        <v>0.089336</v>
      </c>
      <c r="I43" s="35">
        <v>0.090255</v>
      </c>
      <c r="J43" s="35">
        <v>0.091244</v>
      </c>
      <c r="K43" s="35">
        <v>0.093746</v>
      </c>
      <c r="L43" s="35">
        <v>0.096695</v>
      </c>
      <c r="M43" s="35">
        <v>0.099553</v>
      </c>
      <c r="N43" s="35">
        <v>0.098989</v>
      </c>
      <c r="O43" s="35">
        <v>0.098225</v>
      </c>
      <c r="P43" s="35">
        <v>0.096569</v>
      </c>
      <c r="Q43" s="35">
        <v>0.094472</v>
      </c>
      <c r="R43" s="35">
        <v>0.093743</v>
      </c>
      <c r="S43" s="35">
        <v>0.09242</v>
      </c>
      <c r="T43" s="35">
        <v>0.08969</v>
      </c>
      <c r="U43" s="35">
        <v>0.086995</v>
      </c>
      <c r="V43" s="35">
        <v>0.083722</v>
      </c>
      <c r="W43" s="35">
        <v>0.082679</v>
      </c>
      <c r="X43" s="35">
        <v>0.080919</v>
      </c>
      <c r="Y43" s="35">
        <v>0.081969</v>
      </c>
      <c r="Z43" s="35">
        <v>0.078364</v>
      </c>
      <c r="AA43" s="35">
        <v>0.076862</v>
      </c>
      <c r="AB43" s="35">
        <v>0.076803</v>
      </c>
      <c r="AC43" s="35">
        <v>0.076188</v>
      </c>
      <c r="AD43" s="35">
        <v>0.07713</v>
      </c>
      <c r="AE43" s="35">
        <v>0.078264</v>
      </c>
      <c r="AF43" s="35">
        <v>0.083394</v>
      </c>
      <c r="AG43" s="35">
        <v>0.084546</v>
      </c>
      <c r="AH43" s="39">
        <v>0.032188</v>
      </c>
    </row>
    <row r="44" spans="1:34">
      <c r="A44" s="30" t="s">
        <v>434</v>
      </c>
      <c r="B44" s="34" t="s">
        <v>423</v>
      </c>
      <c r="C44" s="35">
        <v>0.017648</v>
      </c>
      <c r="D44" s="35">
        <v>0.026031</v>
      </c>
      <c r="E44" s="35">
        <v>0.024351</v>
      </c>
      <c r="F44" s="35">
        <v>0.024655</v>
      </c>
      <c r="G44" s="35">
        <v>0.024963</v>
      </c>
      <c r="H44" s="35">
        <v>0.025275</v>
      </c>
      <c r="I44" s="35">
        <v>0.025591</v>
      </c>
      <c r="J44" s="35">
        <v>0.025911</v>
      </c>
      <c r="K44" s="35">
        <v>0.026235</v>
      </c>
      <c r="L44" s="35">
        <v>0.026563</v>
      </c>
      <c r="M44" s="35">
        <v>0.026895</v>
      </c>
      <c r="N44" s="35">
        <v>0.027231</v>
      </c>
      <c r="O44" s="35">
        <v>0.027572</v>
      </c>
      <c r="P44" s="35">
        <v>0.027916</v>
      </c>
      <c r="Q44" s="35">
        <v>0.028265</v>
      </c>
      <c r="R44" s="35">
        <v>0.028618</v>
      </c>
      <c r="S44" s="35">
        <v>0.028976</v>
      </c>
      <c r="T44" s="35">
        <v>0.029338</v>
      </c>
      <c r="U44" s="35">
        <v>0.029705</v>
      </c>
      <c r="V44" s="35">
        <v>0.030076</v>
      </c>
      <c r="W44" s="35">
        <v>0.030452</v>
      </c>
      <c r="X44" s="35">
        <v>0.030833</v>
      </c>
      <c r="Y44" s="35">
        <v>0.025312</v>
      </c>
      <c r="Z44" s="35">
        <v>0.025629</v>
      </c>
      <c r="AA44" s="35">
        <v>0.025949</v>
      </c>
      <c r="AB44" s="35">
        <v>0.026273</v>
      </c>
      <c r="AC44" s="35">
        <v>0.026602</v>
      </c>
      <c r="AD44" s="35">
        <v>0.026934</v>
      </c>
      <c r="AE44" s="35">
        <v>0.027271</v>
      </c>
      <c r="AF44" s="35">
        <v>0.027612</v>
      </c>
      <c r="AG44" s="35">
        <v>0.027957</v>
      </c>
      <c r="AH44" s="39">
        <v>0.015452</v>
      </c>
    </row>
    <row r="45" spans="1:34">
      <c r="A45" s="30" t="s">
        <v>435</v>
      </c>
      <c r="B45" s="34" t="s">
        <v>425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9" t="s">
        <v>176</v>
      </c>
    </row>
    <row r="46" spans="1:34">
      <c r="A46" s="30" t="s">
        <v>436</v>
      </c>
      <c r="B46" s="34" t="s">
        <v>437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9" t="s">
        <v>176</v>
      </c>
    </row>
    <row r="47" spans="1:34">
      <c r="A47" s="30" t="s">
        <v>438</v>
      </c>
      <c r="B47" s="34" t="s">
        <v>439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9" t="s">
        <v>176</v>
      </c>
    </row>
    <row r="48" spans="1:34">
      <c r="A48" s="30" t="s">
        <v>440</v>
      </c>
      <c r="B48" s="34" t="s">
        <v>441</v>
      </c>
      <c r="C48" s="35">
        <v>0.209</v>
      </c>
      <c r="D48" s="35">
        <v>0.209</v>
      </c>
      <c r="E48" s="35">
        <v>0.241013</v>
      </c>
      <c r="F48" s="35">
        <v>0.237738</v>
      </c>
      <c r="G48" s="35">
        <v>0.237247</v>
      </c>
      <c r="H48" s="35">
        <v>0.23082</v>
      </c>
      <c r="I48" s="35">
        <v>0.23361</v>
      </c>
      <c r="J48" s="35">
        <v>0.228032</v>
      </c>
      <c r="K48" s="35">
        <v>0.229734</v>
      </c>
      <c r="L48" s="35">
        <v>0.22795</v>
      </c>
      <c r="M48" s="35">
        <v>0.21169</v>
      </c>
      <c r="N48" s="35">
        <v>0.208019</v>
      </c>
      <c r="O48" s="35">
        <v>0.205903</v>
      </c>
      <c r="P48" s="35">
        <v>0.204848</v>
      </c>
      <c r="Q48" s="35">
        <v>0.204765</v>
      </c>
      <c r="R48" s="35">
        <v>0.203793</v>
      </c>
      <c r="S48" s="35">
        <v>0.20511</v>
      </c>
      <c r="T48" s="35">
        <v>0.206495</v>
      </c>
      <c r="U48" s="35">
        <v>0.207527</v>
      </c>
      <c r="V48" s="35">
        <v>0.210066</v>
      </c>
      <c r="W48" s="35">
        <v>0.207169</v>
      </c>
      <c r="X48" s="35">
        <v>0.208026</v>
      </c>
      <c r="Y48" s="35">
        <v>0.20891</v>
      </c>
      <c r="Z48" s="35">
        <v>0.209019</v>
      </c>
      <c r="AA48" s="35">
        <v>0.209721</v>
      </c>
      <c r="AB48" s="35">
        <v>0.210405</v>
      </c>
      <c r="AC48" s="35">
        <v>0.209831</v>
      </c>
      <c r="AD48" s="35">
        <v>0.210234</v>
      </c>
      <c r="AE48" s="35">
        <v>0.210247</v>
      </c>
      <c r="AF48" s="35">
        <v>0.211588</v>
      </c>
      <c r="AG48" s="35">
        <v>0.214493</v>
      </c>
      <c r="AH48" s="39">
        <v>0.000865</v>
      </c>
    </row>
    <row r="50" ht="15" customHeight="1" spans="1:34">
      <c r="A50" s="30" t="s">
        <v>442</v>
      </c>
      <c r="B50" s="33" t="s">
        <v>443</v>
      </c>
      <c r="C50" s="36">
        <v>18.207922</v>
      </c>
      <c r="D50" s="36">
        <v>20.292234</v>
      </c>
      <c r="E50" s="36">
        <v>19.802418</v>
      </c>
      <c r="F50" s="36">
        <v>20.071768</v>
      </c>
      <c r="G50" s="36">
        <v>20.268093</v>
      </c>
      <c r="H50" s="36">
        <v>20.451702</v>
      </c>
      <c r="I50" s="36">
        <v>20.515797</v>
      </c>
      <c r="J50" s="36">
        <v>20.516388</v>
      </c>
      <c r="K50" s="36">
        <v>20.544249</v>
      </c>
      <c r="L50" s="36">
        <v>20.542269</v>
      </c>
      <c r="M50" s="36">
        <v>20.569773</v>
      </c>
      <c r="N50" s="36">
        <v>20.596153</v>
      </c>
      <c r="O50" s="36">
        <v>20.619953</v>
      </c>
      <c r="P50" s="36">
        <v>20.649628</v>
      </c>
      <c r="Q50" s="36">
        <v>20.733683</v>
      </c>
      <c r="R50" s="36">
        <v>20.852272</v>
      </c>
      <c r="S50" s="36">
        <v>20.94684</v>
      </c>
      <c r="T50" s="36">
        <v>21.042065</v>
      </c>
      <c r="U50" s="36">
        <v>21.135717</v>
      </c>
      <c r="V50" s="36">
        <v>21.237436</v>
      </c>
      <c r="W50" s="36">
        <v>21.31332</v>
      </c>
      <c r="X50" s="36">
        <v>21.420948</v>
      </c>
      <c r="Y50" s="36">
        <v>21.528152</v>
      </c>
      <c r="Z50" s="36">
        <v>21.684492</v>
      </c>
      <c r="AA50" s="36">
        <v>21.814495</v>
      </c>
      <c r="AB50" s="36">
        <v>21.976885</v>
      </c>
      <c r="AC50" s="36">
        <v>22.089111</v>
      </c>
      <c r="AD50" s="36">
        <v>22.191629</v>
      </c>
      <c r="AE50" s="36">
        <v>22.300106</v>
      </c>
      <c r="AF50" s="36">
        <v>22.446384</v>
      </c>
      <c r="AG50" s="36">
        <v>22.60376</v>
      </c>
      <c r="AH50" s="40">
        <v>0.007235</v>
      </c>
    </row>
    <row r="51" ht="15" customHeight="1"/>
    <row r="52" ht="15" customHeight="1"/>
    <row r="53" ht="15" customHeight="1" spans="2:2">
      <c r="B53" s="33" t="s">
        <v>444</v>
      </c>
    </row>
    <row r="54" ht="15" customHeight="1" spans="2:2">
      <c r="B54" s="33" t="s">
        <v>445</v>
      </c>
    </row>
    <row r="55" ht="15" customHeight="1" spans="1:34">
      <c r="A55" s="30" t="s">
        <v>446</v>
      </c>
      <c r="B55" s="34" t="s">
        <v>447</v>
      </c>
      <c r="C55" s="35">
        <v>2.989</v>
      </c>
      <c r="D55" s="35">
        <v>3.255</v>
      </c>
      <c r="E55" s="35">
        <v>3.604372</v>
      </c>
      <c r="F55" s="35">
        <v>3.732103</v>
      </c>
      <c r="G55" s="35">
        <v>3.860669</v>
      </c>
      <c r="H55" s="35">
        <v>3.966659</v>
      </c>
      <c r="I55" s="35">
        <v>4.042544</v>
      </c>
      <c r="J55" s="35">
        <v>4.095257</v>
      </c>
      <c r="K55" s="35">
        <v>4.160868</v>
      </c>
      <c r="L55" s="35">
        <v>4.220334</v>
      </c>
      <c r="M55" s="35">
        <v>4.291</v>
      </c>
      <c r="N55" s="35">
        <v>4.362333</v>
      </c>
      <c r="O55" s="35">
        <v>4.42358</v>
      </c>
      <c r="P55" s="35">
        <v>4.479095</v>
      </c>
      <c r="Q55" s="35">
        <v>4.565146</v>
      </c>
      <c r="R55" s="35">
        <v>4.649643</v>
      </c>
      <c r="S55" s="35">
        <v>4.718194</v>
      </c>
      <c r="T55" s="35">
        <v>4.787489</v>
      </c>
      <c r="U55" s="35">
        <v>4.84917</v>
      </c>
      <c r="V55" s="35">
        <v>4.909141</v>
      </c>
      <c r="W55" s="35">
        <v>4.935193</v>
      </c>
      <c r="X55" s="35">
        <v>4.972879</v>
      </c>
      <c r="Y55" s="35">
        <v>5.018482</v>
      </c>
      <c r="Z55" s="35">
        <v>5.099008</v>
      </c>
      <c r="AA55" s="35">
        <v>5.161953</v>
      </c>
      <c r="AB55" s="35">
        <v>5.24518</v>
      </c>
      <c r="AC55" s="35">
        <v>5.290096</v>
      </c>
      <c r="AD55" s="35">
        <v>5.329566</v>
      </c>
      <c r="AE55" s="35">
        <v>5.370471</v>
      </c>
      <c r="AF55" s="35">
        <v>5.440702</v>
      </c>
      <c r="AG55" s="35">
        <v>5.513741</v>
      </c>
      <c r="AH55" s="39">
        <v>0.02062</v>
      </c>
    </row>
    <row r="56" ht="15" customHeight="1" spans="1:34">
      <c r="A56" s="30" t="s">
        <v>448</v>
      </c>
      <c r="B56" s="34" t="s">
        <v>449</v>
      </c>
      <c r="C56" s="35">
        <v>8.222</v>
      </c>
      <c r="D56" s="35">
        <v>8.975</v>
      </c>
      <c r="E56" s="35">
        <v>8.657175</v>
      </c>
      <c r="F56" s="35">
        <v>8.684562</v>
      </c>
      <c r="G56" s="35">
        <v>8.693211</v>
      </c>
      <c r="H56" s="35">
        <v>8.689879</v>
      </c>
      <c r="I56" s="35">
        <v>8.663253</v>
      </c>
      <c r="J56" s="35">
        <v>8.620702</v>
      </c>
      <c r="K56" s="35">
        <v>8.578095</v>
      </c>
      <c r="L56" s="35">
        <v>8.527926</v>
      </c>
      <c r="M56" s="35">
        <v>8.47879</v>
      </c>
      <c r="N56" s="35">
        <v>8.428187</v>
      </c>
      <c r="O56" s="35">
        <v>8.384891</v>
      </c>
      <c r="P56" s="35">
        <v>8.352187</v>
      </c>
      <c r="Q56" s="35">
        <v>8.32745</v>
      </c>
      <c r="R56" s="35">
        <v>8.316978</v>
      </c>
      <c r="S56" s="35">
        <v>8.310866</v>
      </c>
      <c r="T56" s="35">
        <v>8.305867</v>
      </c>
      <c r="U56" s="35">
        <v>8.302365</v>
      </c>
      <c r="V56" s="35">
        <v>8.307825</v>
      </c>
      <c r="W56" s="35">
        <v>8.321878</v>
      </c>
      <c r="X56" s="35">
        <v>8.337771</v>
      </c>
      <c r="Y56" s="35">
        <v>8.35798</v>
      </c>
      <c r="Z56" s="35">
        <v>8.381071</v>
      </c>
      <c r="AA56" s="35">
        <v>8.401033</v>
      </c>
      <c r="AB56" s="35">
        <v>8.421335</v>
      </c>
      <c r="AC56" s="35">
        <v>8.444576</v>
      </c>
      <c r="AD56" s="35">
        <v>8.464875</v>
      </c>
      <c r="AE56" s="35">
        <v>8.491099</v>
      </c>
      <c r="AF56" s="35">
        <v>8.5202</v>
      </c>
      <c r="AG56" s="35">
        <v>8.55072</v>
      </c>
      <c r="AH56" s="39">
        <v>0.001308</v>
      </c>
    </row>
    <row r="57" ht="15" customHeight="1" spans="1:34">
      <c r="A57" s="30" t="s">
        <v>450</v>
      </c>
      <c r="B57" s="34" t="s">
        <v>451</v>
      </c>
      <c r="C57" s="35">
        <v>0.020757</v>
      </c>
      <c r="D57" s="35">
        <v>0.022324</v>
      </c>
      <c r="E57" s="35">
        <v>0.021262</v>
      </c>
      <c r="F57" s="35">
        <v>0.022173</v>
      </c>
      <c r="G57" s="35">
        <v>0.022164</v>
      </c>
      <c r="H57" s="35">
        <v>0.022022</v>
      </c>
      <c r="I57" s="35">
        <v>0.021788</v>
      </c>
      <c r="J57" s="35">
        <v>0.021374</v>
      </c>
      <c r="K57" s="35">
        <v>0.020972</v>
      </c>
      <c r="L57" s="35">
        <v>0.020559</v>
      </c>
      <c r="M57" s="35">
        <v>0.020169</v>
      </c>
      <c r="N57" s="35">
        <v>0.019863</v>
      </c>
      <c r="O57" s="35">
        <v>0.019572</v>
      </c>
      <c r="P57" s="35">
        <v>0.019354</v>
      </c>
      <c r="Q57" s="35">
        <v>0.019176</v>
      </c>
      <c r="R57" s="35">
        <v>0.019171</v>
      </c>
      <c r="S57" s="35">
        <v>0.019178</v>
      </c>
      <c r="T57" s="35">
        <v>0.019238</v>
      </c>
      <c r="U57" s="35">
        <v>0.019313</v>
      </c>
      <c r="V57" s="35">
        <v>0.019488</v>
      </c>
      <c r="W57" s="35">
        <v>0.019695</v>
      </c>
      <c r="X57" s="35">
        <v>0.01991</v>
      </c>
      <c r="Y57" s="35">
        <v>0.020163</v>
      </c>
      <c r="Z57" s="35">
        <v>0.020412</v>
      </c>
      <c r="AA57" s="35">
        <v>0.020678</v>
      </c>
      <c r="AB57" s="35">
        <v>0.020895</v>
      </c>
      <c r="AC57" s="35">
        <v>0.021119</v>
      </c>
      <c r="AD57" s="35">
        <v>0.021434</v>
      </c>
      <c r="AE57" s="35">
        <v>0.021668</v>
      </c>
      <c r="AF57" s="35">
        <v>0.022022</v>
      </c>
      <c r="AG57" s="35">
        <v>0.022347</v>
      </c>
      <c r="AH57" s="39">
        <v>0.002463</v>
      </c>
    </row>
    <row r="58" ht="15" customHeight="1" spans="1:34">
      <c r="A58" s="30" t="s">
        <v>452</v>
      </c>
      <c r="B58" s="34" t="s">
        <v>453</v>
      </c>
      <c r="C58" s="35">
        <v>1.076</v>
      </c>
      <c r="D58" s="35">
        <v>1.542</v>
      </c>
      <c r="E58" s="35">
        <v>1.572523</v>
      </c>
      <c r="F58" s="35">
        <v>1.635418</v>
      </c>
      <c r="G58" s="35">
        <v>1.675895</v>
      </c>
      <c r="H58" s="35">
        <v>1.709393</v>
      </c>
      <c r="I58" s="35">
        <v>1.720585</v>
      </c>
      <c r="J58" s="35">
        <v>1.728874</v>
      </c>
      <c r="K58" s="35">
        <v>1.740105</v>
      </c>
      <c r="L58" s="35">
        <v>1.74889</v>
      </c>
      <c r="M58" s="35">
        <v>1.758133</v>
      </c>
      <c r="N58" s="35">
        <v>1.770804</v>
      </c>
      <c r="O58" s="35">
        <v>1.789863</v>
      </c>
      <c r="P58" s="35">
        <v>1.808664</v>
      </c>
      <c r="Q58" s="35">
        <v>1.829695</v>
      </c>
      <c r="R58" s="35">
        <v>1.853937</v>
      </c>
      <c r="S58" s="35">
        <v>1.874058</v>
      </c>
      <c r="T58" s="35">
        <v>1.891263</v>
      </c>
      <c r="U58" s="35">
        <v>1.909415</v>
      </c>
      <c r="V58" s="35">
        <v>1.929898</v>
      </c>
      <c r="W58" s="35">
        <v>1.955443</v>
      </c>
      <c r="X58" s="35">
        <v>1.979069</v>
      </c>
      <c r="Y58" s="35">
        <v>2.003375</v>
      </c>
      <c r="Z58" s="35">
        <v>2.026495</v>
      </c>
      <c r="AA58" s="35">
        <v>2.050412</v>
      </c>
      <c r="AB58" s="35">
        <v>2.076371</v>
      </c>
      <c r="AC58" s="35">
        <v>2.10007</v>
      </c>
      <c r="AD58" s="35">
        <v>2.118226</v>
      </c>
      <c r="AE58" s="35">
        <v>2.137698</v>
      </c>
      <c r="AF58" s="35">
        <v>2.15547</v>
      </c>
      <c r="AG58" s="35">
        <v>2.17356</v>
      </c>
      <c r="AH58" s="39">
        <v>0.023714</v>
      </c>
    </row>
    <row r="59" ht="15" customHeight="1" spans="1:34">
      <c r="A59" s="30" t="s">
        <v>454</v>
      </c>
      <c r="B59" s="34" t="s">
        <v>455</v>
      </c>
      <c r="C59" s="35">
        <v>3.752</v>
      </c>
      <c r="D59" s="35">
        <v>3.959</v>
      </c>
      <c r="E59" s="35">
        <v>3.861734</v>
      </c>
      <c r="F59" s="35">
        <v>3.881676</v>
      </c>
      <c r="G59" s="35">
        <v>3.955108</v>
      </c>
      <c r="H59" s="35">
        <v>3.982955</v>
      </c>
      <c r="I59" s="35">
        <v>3.984574</v>
      </c>
      <c r="J59" s="35">
        <v>3.986018</v>
      </c>
      <c r="K59" s="35">
        <v>3.970302</v>
      </c>
      <c r="L59" s="35">
        <v>3.953537</v>
      </c>
      <c r="M59" s="35">
        <v>3.934709</v>
      </c>
      <c r="N59" s="35">
        <v>3.90601</v>
      </c>
      <c r="O59" s="35">
        <v>3.901268</v>
      </c>
      <c r="P59" s="35">
        <v>3.885172</v>
      </c>
      <c r="Q59" s="35">
        <v>3.878841</v>
      </c>
      <c r="R59" s="35">
        <v>3.875316</v>
      </c>
      <c r="S59" s="35">
        <v>3.888998</v>
      </c>
      <c r="T59" s="35">
        <v>3.891939</v>
      </c>
      <c r="U59" s="35">
        <v>3.890528</v>
      </c>
      <c r="V59" s="35">
        <v>3.910004</v>
      </c>
      <c r="W59" s="35">
        <v>3.918881</v>
      </c>
      <c r="X59" s="35">
        <v>3.926719</v>
      </c>
      <c r="Y59" s="35">
        <v>3.954267</v>
      </c>
      <c r="Z59" s="35">
        <v>3.980762</v>
      </c>
      <c r="AA59" s="35">
        <v>4.003316</v>
      </c>
      <c r="AB59" s="35">
        <v>4.024115</v>
      </c>
      <c r="AC59" s="35">
        <v>4.043456</v>
      </c>
      <c r="AD59" s="35">
        <v>4.059392</v>
      </c>
      <c r="AE59" s="35">
        <v>4.077638</v>
      </c>
      <c r="AF59" s="35">
        <v>4.09857</v>
      </c>
      <c r="AG59" s="35">
        <v>4.124047</v>
      </c>
      <c r="AH59" s="39">
        <v>0.003157</v>
      </c>
    </row>
    <row r="60" ht="15" customHeight="1" spans="1:34">
      <c r="A60" s="30" t="s">
        <v>456</v>
      </c>
      <c r="B60" s="34" t="s">
        <v>457</v>
      </c>
      <c r="C60" s="35">
        <v>3.456</v>
      </c>
      <c r="D60" s="35">
        <v>3.657</v>
      </c>
      <c r="E60" s="35">
        <v>3.430426</v>
      </c>
      <c r="F60" s="35">
        <v>3.457324</v>
      </c>
      <c r="G60" s="35">
        <v>3.53528</v>
      </c>
      <c r="H60" s="35">
        <v>3.567334</v>
      </c>
      <c r="I60" s="35">
        <v>3.572263</v>
      </c>
      <c r="J60" s="35">
        <v>3.577855</v>
      </c>
      <c r="K60" s="35">
        <v>3.565653</v>
      </c>
      <c r="L60" s="35">
        <v>3.551593</v>
      </c>
      <c r="M60" s="35">
        <v>3.535158</v>
      </c>
      <c r="N60" s="35">
        <v>3.509258</v>
      </c>
      <c r="O60" s="35">
        <v>3.506011</v>
      </c>
      <c r="P60" s="35">
        <v>3.491449</v>
      </c>
      <c r="Q60" s="35">
        <v>3.486466</v>
      </c>
      <c r="R60" s="35">
        <v>3.483612</v>
      </c>
      <c r="S60" s="35">
        <v>3.497813</v>
      </c>
      <c r="T60" s="35">
        <v>3.501861</v>
      </c>
      <c r="U60" s="35">
        <v>3.502287</v>
      </c>
      <c r="V60" s="35">
        <v>3.522241</v>
      </c>
      <c r="W60" s="35">
        <v>3.531663</v>
      </c>
      <c r="X60" s="35">
        <v>3.539937</v>
      </c>
      <c r="Y60" s="35">
        <v>3.568032</v>
      </c>
      <c r="Z60" s="35">
        <v>3.594852</v>
      </c>
      <c r="AA60" s="35">
        <v>3.617754</v>
      </c>
      <c r="AB60" s="35">
        <v>3.63915</v>
      </c>
      <c r="AC60" s="35">
        <v>3.658426</v>
      </c>
      <c r="AD60" s="35">
        <v>3.674474</v>
      </c>
      <c r="AE60" s="35">
        <v>3.692658</v>
      </c>
      <c r="AF60" s="35">
        <v>3.713261</v>
      </c>
      <c r="AG60" s="35">
        <v>3.738063</v>
      </c>
      <c r="AH60" s="39">
        <v>0.002619</v>
      </c>
    </row>
    <row r="61" ht="15" customHeight="1" spans="1:34">
      <c r="A61" s="30" t="s">
        <v>458</v>
      </c>
      <c r="B61" s="34" t="s">
        <v>459</v>
      </c>
      <c r="C61" s="35">
        <v>0.222</v>
      </c>
      <c r="D61" s="35">
        <v>0.251</v>
      </c>
      <c r="E61" s="35">
        <v>0.346333</v>
      </c>
      <c r="F61" s="35">
        <v>0.364142</v>
      </c>
      <c r="G61" s="35">
        <v>0.307846</v>
      </c>
      <c r="H61" s="35">
        <v>0.310977</v>
      </c>
      <c r="I61" s="35">
        <v>0.323161</v>
      </c>
      <c r="J61" s="35">
        <v>0.297828</v>
      </c>
      <c r="K61" s="35">
        <v>0.298565</v>
      </c>
      <c r="L61" s="35">
        <v>0.289215</v>
      </c>
      <c r="M61" s="35">
        <v>0.291241</v>
      </c>
      <c r="N61" s="35">
        <v>0.309516</v>
      </c>
      <c r="O61" s="35">
        <v>0.292936</v>
      </c>
      <c r="P61" s="35">
        <v>0.29286</v>
      </c>
      <c r="Q61" s="35">
        <v>0.289742</v>
      </c>
      <c r="R61" s="35">
        <v>0.305329</v>
      </c>
      <c r="S61" s="35">
        <v>0.288981</v>
      </c>
      <c r="T61" s="35">
        <v>0.28773</v>
      </c>
      <c r="U61" s="35">
        <v>0.298017</v>
      </c>
      <c r="V61" s="35">
        <v>0.282537</v>
      </c>
      <c r="W61" s="35">
        <v>0.279794</v>
      </c>
      <c r="X61" s="35">
        <v>0.292272</v>
      </c>
      <c r="Y61" s="35">
        <v>0.273559</v>
      </c>
      <c r="Z61" s="35">
        <v>0.27139</v>
      </c>
      <c r="AA61" s="35">
        <v>0.262897</v>
      </c>
      <c r="AB61" s="35">
        <v>0.261945</v>
      </c>
      <c r="AC61" s="35">
        <v>0.257325</v>
      </c>
      <c r="AD61" s="35">
        <v>0.254472</v>
      </c>
      <c r="AE61" s="35">
        <v>0.254552</v>
      </c>
      <c r="AF61" s="35">
        <v>0.252572</v>
      </c>
      <c r="AG61" s="35">
        <v>0.249507</v>
      </c>
      <c r="AH61" s="39">
        <v>0.003901</v>
      </c>
    </row>
    <row r="62" ht="15" customHeight="1" spans="1:34">
      <c r="A62" s="30" t="s">
        <v>460</v>
      </c>
      <c r="B62" s="34" t="s">
        <v>461</v>
      </c>
      <c r="C62" s="35">
        <v>1.793</v>
      </c>
      <c r="D62" s="35">
        <v>1.902</v>
      </c>
      <c r="E62" s="35">
        <v>1.790973</v>
      </c>
      <c r="F62" s="35">
        <v>1.791549</v>
      </c>
      <c r="G62" s="35">
        <v>1.795389</v>
      </c>
      <c r="H62" s="35">
        <v>1.81094</v>
      </c>
      <c r="I62" s="35">
        <v>1.799253</v>
      </c>
      <c r="J62" s="35">
        <v>1.804059</v>
      </c>
      <c r="K62" s="35">
        <v>1.813616</v>
      </c>
      <c r="L62" s="35">
        <v>1.825217</v>
      </c>
      <c r="M62" s="35">
        <v>1.832235</v>
      </c>
      <c r="N62" s="35">
        <v>1.832819</v>
      </c>
      <c r="O62" s="35">
        <v>1.839037</v>
      </c>
      <c r="P62" s="35">
        <v>1.846218</v>
      </c>
      <c r="Q62" s="35">
        <v>1.859742</v>
      </c>
      <c r="R62" s="35">
        <v>1.867668</v>
      </c>
      <c r="S62" s="35">
        <v>1.884649</v>
      </c>
      <c r="T62" s="35">
        <v>1.896437</v>
      </c>
      <c r="U62" s="35">
        <v>1.905491</v>
      </c>
      <c r="V62" s="35">
        <v>1.92032</v>
      </c>
      <c r="W62" s="35">
        <v>1.921902</v>
      </c>
      <c r="X62" s="35">
        <v>1.932495</v>
      </c>
      <c r="Y62" s="35">
        <v>1.941043</v>
      </c>
      <c r="Z62" s="35">
        <v>1.947494</v>
      </c>
      <c r="AA62" s="35">
        <v>1.956467</v>
      </c>
      <c r="AB62" s="35">
        <v>1.971357</v>
      </c>
      <c r="AC62" s="35">
        <v>1.976281</v>
      </c>
      <c r="AD62" s="35">
        <v>1.986244</v>
      </c>
      <c r="AE62" s="35">
        <v>1.993266</v>
      </c>
      <c r="AF62" s="35">
        <v>2.002773</v>
      </c>
      <c r="AG62" s="35">
        <v>2.016311</v>
      </c>
      <c r="AH62" s="39">
        <v>0.00392</v>
      </c>
    </row>
    <row r="63" ht="15" customHeight="1" spans="2:2">
      <c r="B63" s="33" t="s">
        <v>462</v>
      </c>
    </row>
    <row r="64" ht="15" customHeight="1" spans="1:34">
      <c r="A64" s="30" t="s">
        <v>463</v>
      </c>
      <c r="B64" s="34" t="s">
        <v>464</v>
      </c>
      <c r="C64" s="35">
        <v>0.973008</v>
      </c>
      <c r="D64" s="35">
        <v>1.020979</v>
      </c>
      <c r="E64" s="35">
        <v>1.026637</v>
      </c>
      <c r="F64" s="35">
        <v>1.022589</v>
      </c>
      <c r="G64" s="35">
        <v>1.019827</v>
      </c>
      <c r="H64" s="35">
        <v>1.019208</v>
      </c>
      <c r="I64" s="35">
        <v>1.01547</v>
      </c>
      <c r="J64" s="35">
        <v>1.011518</v>
      </c>
      <c r="K64" s="35">
        <v>1.007246</v>
      </c>
      <c r="L64" s="35">
        <v>1.002867</v>
      </c>
      <c r="M64" s="35">
        <v>0.997279</v>
      </c>
      <c r="N64" s="35">
        <v>0.992987</v>
      </c>
      <c r="O64" s="35">
        <v>0.988853</v>
      </c>
      <c r="P64" s="35">
        <v>0.985342</v>
      </c>
      <c r="Q64" s="35">
        <v>0.981959</v>
      </c>
      <c r="R64" s="35">
        <v>0.979685</v>
      </c>
      <c r="S64" s="35">
        <v>0.977649</v>
      </c>
      <c r="T64" s="35">
        <v>0.974966</v>
      </c>
      <c r="U64" s="35">
        <v>0.971993</v>
      </c>
      <c r="V64" s="35">
        <v>0.969735</v>
      </c>
      <c r="W64" s="35">
        <v>0.967097</v>
      </c>
      <c r="X64" s="35">
        <v>0.964665</v>
      </c>
      <c r="Y64" s="35">
        <v>0.962407</v>
      </c>
      <c r="Z64" s="35">
        <v>0.960429</v>
      </c>
      <c r="AA64" s="35">
        <v>0.958328</v>
      </c>
      <c r="AB64" s="35">
        <v>0.95605</v>
      </c>
      <c r="AC64" s="35">
        <v>0.954079</v>
      </c>
      <c r="AD64" s="35">
        <v>0.952119</v>
      </c>
      <c r="AE64" s="35">
        <v>0.950446</v>
      </c>
      <c r="AF64" s="35">
        <v>0.948465</v>
      </c>
      <c r="AG64" s="35">
        <v>0.946509</v>
      </c>
      <c r="AH64" s="39">
        <v>-0.00092</v>
      </c>
    </row>
    <row r="65" ht="15" customHeight="1" spans="1:34">
      <c r="A65" s="30" t="s">
        <v>465</v>
      </c>
      <c r="B65" s="34" t="s">
        <v>466</v>
      </c>
      <c r="C65" s="35">
        <v>5.030379</v>
      </c>
      <c r="D65" s="35">
        <v>5.383756</v>
      </c>
      <c r="E65" s="35">
        <v>5.597005</v>
      </c>
      <c r="F65" s="35">
        <v>5.744824</v>
      </c>
      <c r="G65" s="35">
        <v>5.897583</v>
      </c>
      <c r="H65" s="35">
        <v>6.039657</v>
      </c>
      <c r="I65" s="35">
        <v>6.123591</v>
      </c>
      <c r="J65" s="35">
        <v>6.19396</v>
      </c>
      <c r="K65" s="35">
        <v>6.278667</v>
      </c>
      <c r="L65" s="35">
        <v>6.352832</v>
      </c>
      <c r="M65" s="35">
        <v>6.443603</v>
      </c>
      <c r="N65" s="35">
        <v>6.528697</v>
      </c>
      <c r="O65" s="35">
        <v>6.610246</v>
      </c>
      <c r="P65" s="35">
        <v>6.679773</v>
      </c>
      <c r="Q65" s="35">
        <v>6.787716</v>
      </c>
      <c r="R65" s="35">
        <v>6.892727</v>
      </c>
      <c r="S65" s="35">
        <v>6.987999</v>
      </c>
      <c r="T65" s="35">
        <v>7.081006</v>
      </c>
      <c r="U65" s="35">
        <v>7.16252</v>
      </c>
      <c r="V65" s="35">
        <v>7.246692</v>
      </c>
      <c r="W65" s="35">
        <v>7.288557</v>
      </c>
      <c r="X65" s="35">
        <v>7.350134</v>
      </c>
      <c r="Y65" s="35">
        <v>7.416965</v>
      </c>
      <c r="Z65" s="35">
        <v>7.516633</v>
      </c>
      <c r="AA65" s="35">
        <v>7.602343</v>
      </c>
      <c r="AB65" s="35">
        <v>7.712737</v>
      </c>
      <c r="AC65" s="35">
        <v>7.777409</v>
      </c>
      <c r="AD65" s="35">
        <v>7.841191</v>
      </c>
      <c r="AE65" s="35">
        <v>7.899417</v>
      </c>
      <c r="AF65" s="35">
        <v>7.994868</v>
      </c>
      <c r="AG65" s="35">
        <v>8.097711</v>
      </c>
      <c r="AH65" s="39">
        <v>0.015996</v>
      </c>
    </row>
    <row r="66" spans="1:34">
      <c r="A66" s="30" t="s">
        <v>467</v>
      </c>
      <c r="B66" s="34" t="s">
        <v>468</v>
      </c>
      <c r="C66" s="35">
        <v>12.307612</v>
      </c>
      <c r="D66" s="35">
        <v>13.094597</v>
      </c>
      <c r="E66" s="35">
        <v>13.377822</v>
      </c>
      <c r="F66" s="35">
        <v>13.497843</v>
      </c>
      <c r="G66" s="35">
        <v>13.550045</v>
      </c>
      <c r="H66" s="35">
        <v>13.594745</v>
      </c>
      <c r="I66" s="35">
        <v>13.58159</v>
      </c>
      <c r="J66" s="35">
        <v>13.517565</v>
      </c>
      <c r="K66" s="35">
        <v>13.465025</v>
      </c>
      <c r="L66" s="35">
        <v>13.39225</v>
      </c>
      <c r="M66" s="35">
        <v>13.330294</v>
      </c>
      <c r="N66" s="35">
        <v>13.274874</v>
      </c>
      <c r="O66" s="35">
        <v>13.220904</v>
      </c>
      <c r="P66" s="35">
        <v>13.18398</v>
      </c>
      <c r="Q66" s="35">
        <v>13.163384</v>
      </c>
      <c r="R66" s="35">
        <v>13.179141</v>
      </c>
      <c r="S66" s="35">
        <v>13.181767</v>
      </c>
      <c r="T66" s="35">
        <v>13.188197</v>
      </c>
      <c r="U66" s="35">
        <v>13.205051</v>
      </c>
      <c r="V66" s="35">
        <v>13.226828</v>
      </c>
      <c r="W66" s="35">
        <v>13.264089</v>
      </c>
      <c r="X66" s="35">
        <v>13.314484</v>
      </c>
      <c r="Y66" s="35">
        <v>13.359959</v>
      </c>
      <c r="Z66" s="35">
        <v>13.421528</v>
      </c>
      <c r="AA66" s="35">
        <v>13.470854</v>
      </c>
      <c r="AB66" s="35">
        <v>13.527092</v>
      </c>
      <c r="AC66" s="35">
        <v>13.578077</v>
      </c>
      <c r="AD66" s="35">
        <v>13.619713</v>
      </c>
      <c r="AE66" s="35">
        <v>13.673492</v>
      </c>
      <c r="AF66" s="35">
        <v>13.727857</v>
      </c>
      <c r="AG66" s="35">
        <v>13.785959</v>
      </c>
      <c r="AH66" s="39">
        <v>0.003788</v>
      </c>
    </row>
    <row r="67" ht="15" customHeight="1" spans="1:34">
      <c r="A67" s="30" t="s">
        <v>469</v>
      </c>
      <c r="B67" s="34" t="s">
        <v>470</v>
      </c>
      <c r="C67" s="35">
        <v>0.069714</v>
      </c>
      <c r="D67" s="35">
        <v>0.054526</v>
      </c>
      <c r="E67" s="35">
        <v>0.05438</v>
      </c>
      <c r="F67" s="35">
        <v>0.049597</v>
      </c>
      <c r="G67" s="35">
        <v>0.04647</v>
      </c>
      <c r="H67" s="35">
        <v>0.042784</v>
      </c>
      <c r="I67" s="35">
        <v>0.040819</v>
      </c>
      <c r="J67" s="35">
        <v>0.038591</v>
      </c>
      <c r="K67" s="35">
        <v>0.037055</v>
      </c>
      <c r="L67" s="35">
        <v>0.036353</v>
      </c>
      <c r="M67" s="35">
        <v>0.035649</v>
      </c>
      <c r="N67" s="35">
        <v>0.034271</v>
      </c>
      <c r="O67" s="35">
        <v>0.033804</v>
      </c>
      <c r="P67" s="35">
        <v>0.033575</v>
      </c>
      <c r="Q67" s="35">
        <v>0.03324</v>
      </c>
      <c r="R67" s="35">
        <v>0.032893</v>
      </c>
      <c r="S67" s="35">
        <v>0.032459</v>
      </c>
      <c r="T67" s="35">
        <v>0.031744</v>
      </c>
      <c r="U67" s="35">
        <v>0.030361</v>
      </c>
      <c r="V67" s="35">
        <v>0.029949</v>
      </c>
      <c r="W67" s="35">
        <v>0.029541</v>
      </c>
      <c r="X67" s="35">
        <v>0.028386</v>
      </c>
      <c r="Y67" s="35">
        <v>0.027163</v>
      </c>
      <c r="Z67" s="35">
        <v>0.025928</v>
      </c>
      <c r="AA67" s="35">
        <v>0.02472</v>
      </c>
      <c r="AB67" s="35">
        <v>0.023212</v>
      </c>
      <c r="AC67" s="35">
        <v>0.023145</v>
      </c>
      <c r="AD67" s="35">
        <v>0.023111</v>
      </c>
      <c r="AE67" s="35">
        <v>0.023007</v>
      </c>
      <c r="AF67" s="35">
        <v>0.022983</v>
      </c>
      <c r="AG67" s="35">
        <v>0.023147</v>
      </c>
      <c r="AH67" s="39">
        <v>-0.036084</v>
      </c>
    </row>
    <row r="68" ht="15" customHeight="1" spans="1:34">
      <c r="A68" s="30" t="s">
        <v>471</v>
      </c>
      <c r="B68" s="34" t="s">
        <v>472</v>
      </c>
      <c r="C68" s="35">
        <v>-0.213168</v>
      </c>
      <c r="D68" s="35">
        <v>-0.22063</v>
      </c>
      <c r="E68" s="35">
        <v>-0.22216</v>
      </c>
      <c r="F68" s="35">
        <v>-0.223278</v>
      </c>
      <c r="G68" s="35">
        <v>-0.226125</v>
      </c>
      <c r="H68" s="35">
        <v>-0.226876</v>
      </c>
      <c r="I68" s="35">
        <v>-0.226318</v>
      </c>
      <c r="J68" s="35">
        <v>-0.225785</v>
      </c>
      <c r="K68" s="35">
        <v>-0.224543</v>
      </c>
      <c r="L68" s="35">
        <v>-0.223191</v>
      </c>
      <c r="M68" s="35">
        <v>-0.221753</v>
      </c>
      <c r="N68" s="35">
        <v>-0.219859</v>
      </c>
      <c r="O68" s="35">
        <v>-0.21899</v>
      </c>
      <c r="P68" s="35">
        <v>-0.217815</v>
      </c>
      <c r="Q68" s="35">
        <v>-0.217111</v>
      </c>
      <c r="R68" s="35">
        <v>-0.216597</v>
      </c>
      <c r="S68" s="35">
        <v>-0.216858</v>
      </c>
      <c r="T68" s="35">
        <v>-0.216728</v>
      </c>
      <c r="U68" s="35">
        <v>-0.21647</v>
      </c>
      <c r="V68" s="35">
        <v>-0.217113</v>
      </c>
      <c r="W68" s="35">
        <v>-0.217421</v>
      </c>
      <c r="X68" s="35">
        <v>-0.217644</v>
      </c>
      <c r="Y68" s="35">
        <v>-0.21878</v>
      </c>
      <c r="Z68" s="35">
        <v>-0.21986</v>
      </c>
      <c r="AA68" s="35">
        <v>-0.220752</v>
      </c>
      <c r="AB68" s="35">
        <v>-0.221535</v>
      </c>
      <c r="AC68" s="35">
        <v>-0.22229</v>
      </c>
      <c r="AD68" s="35">
        <v>-0.222887</v>
      </c>
      <c r="AE68" s="35">
        <v>-0.223636</v>
      </c>
      <c r="AF68" s="35">
        <v>-0.224469</v>
      </c>
      <c r="AG68" s="35">
        <v>-0.225453</v>
      </c>
      <c r="AH68" s="39">
        <v>0.001869</v>
      </c>
    </row>
    <row r="69" ht="15" customHeight="1" spans="1:34">
      <c r="A69" s="30" t="s">
        <v>473</v>
      </c>
      <c r="B69" s="33" t="s">
        <v>474</v>
      </c>
      <c r="C69" s="36">
        <v>18.053999</v>
      </c>
      <c r="D69" s="36">
        <v>19.884001</v>
      </c>
      <c r="E69" s="36">
        <v>19.833109</v>
      </c>
      <c r="F69" s="36">
        <v>20.089451</v>
      </c>
      <c r="G69" s="36">
        <v>20.288118</v>
      </c>
      <c r="H69" s="36">
        <v>20.4708</v>
      </c>
      <c r="I69" s="36">
        <v>20.533371</v>
      </c>
      <c r="J69" s="36">
        <v>20.532738</v>
      </c>
      <c r="K69" s="36">
        <v>20.56155</v>
      </c>
      <c r="L69" s="36">
        <v>20.565119</v>
      </c>
      <c r="M69" s="36">
        <v>20.586109</v>
      </c>
      <c r="N69" s="36">
        <v>20.609669</v>
      </c>
      <c r="O69" s="36">
        <v>20.631577</v>
      </c>
      <c r="P69" s="36">
        <v>20.664198</v>
      </c>
      <c r="Q69" s="36">
        <v>20.750614</v>
      </c>
      <c r="R69" s="36">
        <v>20.868872</v>
      </c>
      <c r="S69" s="36">
        <v>20.965746</v>
      </c>
      <c r="T69" s="36">
        <v>21.060726</v>
      </c>
      <c r="U69" s="36">
        <v>21.154987</v>
      </c>
      <c r="V69" s="36">
        <v>21.259727</v>
      </c>
      <c r="W69" s="36">
        <v>21.333092</v>
      </c>
      <c r="X69" s="36">
        <v>21.441206</v>
      </c>
      <c r="Y69" s="36">
        <v>21.548706</v>
      </c>
      <c r="Z69" s="36">
        <v>21.706219</v>
      </c>
      <c r="AA69" s="36">
        <v>21.836081</v>
      </c>
      <c r="AB69" s="36">
        <v>22.000301</v>
      </c>
      <c r="AC69" s="36">
        <v>22.111807</v>
      </c>
      <c r="AD69" s="36">
        <v>22.212776</v>
      </c>
      <c r="AE69" s="36">
        <v>22.324724</v>
      </c>
      <c r="AF69" s="36">
        <v>22.470287</v>
      </c>
      <c r="AG69" s="36">
        <v>22.627884</v>
      </c>
      <c r="AH69" s="40">
        <v>0.007556</v>
      </c>
    </row>
    <row r="70" ht="15" customHeight="1"/>
    <row r="71" ht="15" customHeight="1" spans="1:34">
      <c r="A71" s="30" t="s">
        <v>475</v>
      </c>
      <c r="B71" s="34" t="s">
        <v>476</v>
      </c>
      <c r="C71" s="35">
        <v>0.153923</v>
      </c>
      <c r="D71" s="35">
        <v>0.408234</v>
      </c>
      <c r="E71" s="35">
        <v>-0.030691</v>
      </c>
      <c r="F71" s="35">
        <v>-0.017683</v>
      </c>
      <c r="G71" s="35">
        <v>-0.020025</v>
      </c>
      <c r="H71" s="35">
        <v>-0.019098</v>
      </c>
      <c r="I71" s="35">
        <v>-0.017574</v>
      </c>
      <c r="J71" s="35">
        <v>-0.01635</v>
      </c>
      <c r="K71" s="35">
        <v>-0.017302</v>
      </c>
      <c r="L71" s="35">
        <v>-0.02285</v>
      </c>
      <c r="M71" s="35">
        <v>-0.016336</v>
      </c>
      <c r="N71" s="35">
        <v>-0.013515</v>
      </c>
      <c r="O71" s="35">
        <v>-0.011623</v>
      </c>
      <c r="P71" s="35">
        <v>-0.01457</v>
      </c>
      <c r="Q71" s="35">
        <v>-0.016932</v>
      </c>
      <c r="R71" s="35">
        <v>-0.0166</v>
      </c>
      <c r="S71" s="35">
        <v>-0.018906</v>
      </c>
      <c r="T71" s="35">
        <v>-0.018661</v>
      </c>
      <c r="U71" s="35">
        <v>-0.01927</v>
      </c>
      <c r="V71" s="35">
        <v>-0.022291</v>
      </c>
      <c r="W71" s="35">
        <v>-0.019772</v>
      </c>
      <c r="X71" s="35">
        <v>-0.020258</v>
      </c>
      <c r="Y71" s="35">
        <v>-0.020554</v>
      </c>
      <c r="Z71" s="35">
        <v>-0.021727</v>
      </c>
      <c r="AA71" s="35">
        <v>-0.021585</v>
      </c>
      <c r="AB71" s="35">
        <v>-0.023417</v>
      </c>
      <c r="AC71" s="35">
        <v>-0.022696</v>
      </c>
      <c r="AD71" s="35">
        <v>-0.021147</v>
      </c>
      <c r="AE71" s="35">
        <v>-0.024618</v>
      </c>
      <c r="AF71" s="35">
        <v>-0.023903</v>
      </c>
      <c r="AG71" s="35">
        <v>-0.024124</v>
      </c>
      <c r="AH71" s="39" t="s">
        <v>176</v>
      </c>
    </row>
    <row r="72" ht="15" customHeight="1"/>
    <row r="73" spans="1:34">
      <c r="A73" s="30" t="s">
        <v>477</v>
      </c>
      <c r="B73" s="34" t="s">
        <v>478</v>
      </c>
      <c r="C73" s="41">
        <v>18.662001</v>
      </c>
      <c r="D73" s="41">
        <v>18.386</v>
      </c>
      <c r="E73" s="41">
        <v>18.757694</v>
      </c>
      <c r="F73" s="41">
        <v>18.994705</v>
      </c>
      <c r="G73" s="41">
        <v>19.118315</v>
      </c>
      <c r="H73" s="41">
        <v>19.241924</v>
      </c>
      <c r="I73" s="41">
        <v>19.291925</v>
      </c>
      <c r="J73" s="41">
        <v>19.341925</v>
      </c>
      <c r="K73" s="41">
        <v>19.391926</v>
      </c>
      <c r="L73" s="41">
        <v>19.391926</v>
      </c>
      <c r="M73" s="41">
        <v>19.391926</v>
      </c>
      <c r="N73" s="41">
        <v>19.391926</v>
      </c>
      <c r="O73" s="41">
        <v>19.391926</v>
      </c>
      <c r="P73" s="41">
        <v>19.391926</v>
      </c>
      <c r="Q73" s="41">
        <v>19.391926</v>
      </c>
      <c r="R73" s="41">
        <v>19.391926</v>
      </c>
      <c r="S73" s="41">
        <v>19.391926</v>
      </c>
      <c r="T73" s="41">
        <v>19.391926</v>
      </c>
      <c r="U73" s="41">
        <v>19.391926</v>
      </c>
      <c r="V73" s="41">
        <v>19.391926</v>
      </c>
      <c r="W73" s="41">
        <v>19.391926</v>
      </c>
      <c r="X73" s="41">
        <v>19.391926</v>
      </c>
      <c r="Y73" s="41">
        <v>19.391926</v>
      </c>
      <c r="Z73" s="41">
        <v>19.391926</v>
      </c>
      <c r="AA73" s="41">
        <v>19.391926</v>
      </c>
      <c r="AB73" s="41">
        <v>19.391926</v>
      </c>
      <c r="AC73" s="41">
        <v>19.391926</v>
      </c>
      <c r="AD73" s="41">
        <v>19.391926</v>
      </c>
      <c r="AE73" s="41">
        <v>19.391926</v>
      </c>
      <c r="AF73" s="41">
        <v>19.391926</v>
      </c>
      <c r="AG73" s="41">
        <v>19.391926</v>
      </c>
      <c r="AH73" s="39">
        <v>0.00128</v>
      </c>
    </row>
    <row r="74" ht="15" customHeight="1" spans="1:34">
      <c r="A74" s="30" t="s">
        <v>479</v>
      </c>
      <c r="B74" s="34" t="s">
        <v>480</v>
      </c>
      <c r="C74" s="41">
        <v>79.660004</v>
      </c>
      <c r="D74" s="41">
        <v>88.108002</v>
      </c>
      <c r="E74" s="41">
        <v>90.876717</v>
      </c>
      <c r="F74" s="41">
        <v>91.362862</v>
      </c>
      <c r="G74" s="41">
        <v>91.705627</v>
      </c>
      <c r="H74" s="41">
        <v>91.490753</v>
      </c>
      <c r="I74" s="41">
        <v>91.452728</v>
      </c>
      <c r="J74" s="41">
        <v>91.079384</v>
      </c>
      <c r="K74" s="41">
        <v>90.535789</v>
      </c>
      <c r="L74" s="41">
        <v>90.651443</v>
      </c>
      <c r="M74" s="41">
        <v>90.628082</v>
      </c>
      <c r="N74" s="41">
        <v>89.882179</v>
      </c>
      <c r="O74" s="41">
        <v>89.77343</v>
      </c>
      <c r="P74" s="41">
        <v>89.487862</v>
      </c>
      <c r="Q74" s="41">
        <v>89.594254</v>
      </c>
      <c r="R74" s="41">
        <v>89.337608</v>
      </c>
      <c r="S74" s="41">
        <v>89.402206</v>
      </c>
      <c r="T74" s="41">
        <v>89.61512</v>
      </c>
      <c r="U74" s="41">
        <v>89.563248</v>
      </c>
      <c r="V74" s="41">
        <v>89.802101</v>
      </c>
      <c r="W74" s="41">
        <v>89.445648</v>
      </c>
      <c r="X74" s="41">
        <v>89.536964</v>
      </c>
      <c r="Y74" s="41">
        <v>89.485359</v>
      </c>
      <c r="Z74" s="41">
        <v>89.136421</v>
      </c>
      <c r="AA74" s="41">
        <v>89.196365</v>
      </c>
      <c r="AB74" s="41">
        <v>88.925346</v>
      </c>
      <c r="AC74" s="41">
        <v>88.632065</v>
      </c>
      <c r="AD74" s="41">
        <v>88.935455</v>
      </c>
      <c r="AE74" s="41">
        <v>88.387123</v>
      </c>
      <c r="AF74" s="41">
        <v>88.313438</v>
      </c>
      <c r="AG74" s="41">
        <v>88.544701</v>
      </c>
      <c r="AH74" s="39">
        <v>0.003531</v>
      </c>
    </row>
    <row r="75" ht="15" customHeight="1" spans="1:34">
      <c r="A75" s="30" t="s">
        <v>481</v>
      </c>
      <c r="B75" s="34" t="s">
        <v>482</v>
      </c>
      <c r="C75" s="35">
        <v>7.994856</v>
      </c>
      <c r="D75" s="35">
        <v>9.588755</v>
      </c>
      <c r="E75" s="35">
        <v>9.683413</v>
      </c>
      <c r="F75" s="35">
        <v>8.56876</v>
      </c>
      <c r="G75" s="35">
        <v>7.524306</v>
      </c>
      <c r="H75" s="35">
        <v>6.491809</v>
      </c>
      <c r="I75" s="35">
        <v>6.126752</v>
      </c>
      <c r="J75" s="35">
        <v>5.681026</v>
      </c>
      <c r="K75" s="35">
        <v>5.308647</v>
      </c>
      <c r="L75" s="35">
        <v>5.116136</v>
      </c>
      <c r="M75" s="35">
        <v>4.974673</v>
      </c>
      <c r="N75" s="35">
        <v>4.715982</v>
      </c>
      <c r="O75" s="35">
        <v>4.50984</v>
      </c>
      <c r="P75" s="35">
        <v>4.401059</v>
      </c>
      <c r="Q75" s="35">
        <v>4.282896</v>
      </c>
      <c r="R75" s="35">
        <v>4.177204</v>
      </c>
      <c r="S75" s="35">
        <v>4.149563</v>
      </c>
      <c r="T75" s="35">
        <v>4.184159</v>
      </c>
      <c r="U75" s="35">
        <v>4.206854</v>
      </c>
      <c r="V75" s="35">
        <v>4.24048</v>
      </c>
      <c r="W75" s="35">
        <v>4.027368</v>
      </c>
      <c r="X75" s="35">
        <v>4.030957</v>
      </c>
      <c r="Y75" s="35">
        <v>4.043459</v>
      </c>
      <c r="Z75" s="35">
        <v>4.005781</v>
      </c>
      <c r="AA75" s="35">
        <v>3.880555</v>
      </c>
      <c r="AB75" s="35">
        <v>3.779487</v>
      </c>
      <c r="AC75" s="35">
        <v>3.723539</v>
      </c>
      <c r="AD75" s="35">
        <v>3.868277</v>
      </c>
      <c r="AE75" s="35">
        <v>3.990704</v>
      </c>
      <c r="AF75" s="35">
        <v>4.088119</v>
      </c>
      <c r="AG75" s="35">
        <v>4.249704</v>
      </c>
      <c r="AH75" s="39">
        <v>-0.020845</v>
      </c>
    </row>
    <row r="76" ht="15" customHeight="1" spans="1:34">
      <c r="A76" s="30" t="s">
        <v>483</v>
      </c>
      <c r="B76" s="34" t="s">
        <v>484</v>
      </c>
      <c r="C76" s="35">
        <v>8.437286</v>
      </c>
      <c r="D76" s="35">
        <v>8.778286</v>
      </c>
      <c r="E76" s="35">
        <v>9.919185</v>
      </c>
      <c r="F76" s="35">
        <v>10.856173</v>
      </c>
      <c r="G76" s="35">
        <v>11.211524</v>
      </c>
      <c r="H76" s="35">
        <v>11.220597</v>
      </c>
      <c r="I76" s="35">
        <v>11.617262</v>
      </c>
      <c r="J76" s="35">
        <v>11.659202</v>
      </c>
      <c r="K76" s="35">
        <v>11.682224</v>
      </c>
      <c r="L76" s="35">
        <v>11.753956</v>
      </c>
      <c r="M76" s="35">
        <v>11.815248</v>
      </c>
      <c r="N76" s="35">
        <v>11.732846</v>
      </c>
      <c r="O76" s="35">
        <v>11.774011</v>
      </c>
      <c r="P76" s="35">
        <v>11.721318</v>
      </c>
      <c r="Q76" s="35">
        <v>11.770997</v>
      </c>
      <c r="R76" s="35">
        <v>11.766971</v>
      </c>
      <c r="S76" s="35">
        <v>11.781051</v>
      </c>
      <c r="T76" s="35">
        <v>11.843287</v>
      </c>
      <c r="U76" s="35">
        <v>11.711451</v>
      </c>
      <c r="V76" s="35">
        <v>11.758074</v>
      </c>
      <c r="W76" s="35">
        <v>11.582119</v>
      </c>
      <c r="X76" s="35">
        <v>11.564628</v>
      </c>
      <c r="Y76" s="35">
        <v>11.554246</v>
      </c>
      <c r="Z76" s="35">
        <v>11.511188</v>
      </c>
      <c r="AA76" s="35">
        <v>11.27239</v>
      </c>
      <c r="AB76" s="35">
        <v>11.170873</v>
      </c>
      <c r="AC76" s="35">
        <v>10.883381</v>
      </c>
      <c r="AD76" s="35">
        <v>10.878776</v>
      </c>
      <c r="AE76" s="35">
        <v>10.829362</v>
      </c>
      <c r="AF76" s="35">
        <v>10.589607</v>
      </c>
      <c r="AG76" s="35">
        <v>10.358611</v>
      </c>
      <c r="AH76" s="39">
        <v>0.006862</v>
      </c>
    </row>
    <row r="77" ht="15" customHeight="1" spans="1:34">
      <c r="A77" s="30" t="s">
        <v>485</v>
      </c>
      <c r="B77" s="34" t="s">
        <v>486</v>
      </c>
      <c r="C77" s="35">
        <v>-0.44243</v>
      </c>
      <c r="D77" s="35">
        <v>0.810469</v>
      </c>
      <c r="E77" s="35">
        <v>-0.235772</v>
      </c>
      <c r="F77" s="35">
        <v>-2.287413</v>
      </c>
      <c r="G77" s="35">
        <v>-3.687218</v>
      </c>
      <c r="H77" s="35">
        <v>-4.728788</v>
      </c>
      <c r="I77" s="35">
        <v>-5.49051</v>
      </c>
      <c r="J77" s="35">
        <v>-5.978175</v>
      </c>
      <c r="K77" s="35">
        <v>-6.373577</v>
      </c>
      <c r="L77" s="35">
        <v>-6.63782</v>
      </c>
      <c r="M77" s="35">
        <v>-6.840576</v>
      </c>
      <c r="N77" s="35">
        <v>-7.016864</v>
      </c>
      <c r="O77" s="35">
        <v>-7.264171</v>
      </c>
      <c r="P77" s="35">
        <v>-7.32026</v>
      </c>
      <c r="Q77" s="35">
        <v>-7.488101</v>
      </c>
      <c r="R77" s="35">
        <v>-7.589767</v>
      </c>
      <c r="S77" s="35">
        <v>-7.631488</v>
      </c>
      <c r="T77" s="35">
        <v>-7.659128</v>
      </c>
      <c r="U77" s="35">
        <v>-7.504596</v>
      </c>
      <c r="V77" s="35">
        <v>-7.517593</v>
      </c>
      <c r="W77" s="35">
        <v>-7.554751</v>
      </c>
      <c r="X77" s="35">
        <v>-7.53367</v>
      </c>
      <c r="Y77" s="35">
        <v>-7.510787</v>
      </c>
      <c r="Z77" s="35">
        <v>-7.505407</v>
      </c>
      <c r="AA77" s="35">
        <v>-7.391836</v>
      </c>
      <c r="AB77" s="35">
        <v>-7.391386</v>
      </c>
      <c r="AC77" s="35">
        <v>-7.159842</v>
      </c>
      <c r="AD77" s="35">
        <v>-7.010499</v>
      </c>
      <c r="AE77" s="35">
        <v>-6.838658</v>
      </c>
      <c r="AF77" s="35">
        <v>-6.501489</v>
      </c>
      <c r="AG77" s="35">
        <v>-6.108907</v>
      </c>
      <c r="AH77" s="39">
        <v>0.09145</v>
      </c>
    </row>
    <row r="78" ht="15" customHeight="1" spans="1:34">
      <c r="A78" s="30" t="s">
        <v>487</v>
      </c>
      <c r="B78" s="34" t="s">
        <v>488</v>
      </c>
      <c r="C78" s="41">
        <v>-2.429874</v>
      </c>
      <c r="D78" s="41">
        <v>3.993984</v>
      </c>
      <c r="E78" s="41">
        <v>-1.190623</v>
      </c>
      <c r="F78" s="41">
        <v>-11.396168</v>
      </c>
      <c r="G78" s="41">
        <v>-18.192232</v>
      </c>
      <c r="H78" s="41">
        <v>-23.121733</v>
      </c>
      <c r="I78" s="41">
        <v>-26.762352</v>
      </c>
      <c r="J78" s="41">
        <v>-29.138529</v>
      </c>
      <c r="K78" s="41">
        <v>-31.023657</v>
      </c>
      <c r="L78" s="41">
        <v>-32.312984</v>
      </c>
      <c r="M78" s="41">
        <v>-33.255474</v>
      </c>
      <c r="N78" s="41">
        <v>-34.06881</v>
      </c>
      <c r="O78" s="41">
        <v>-35.228848</v>
      </c>
      <c r="P78" s="41">
        <v>-35.449833</v>
      </c>
      <c r="Q78" s="41">
        <v>-36.115639</v>
      </c>
      <c r="R78" s="41">
        <v>-36.397789</v>
      </c>
      <c r="S78" s="41">
        <v>-36.432644</v>
      </c>
      <c r="T78" s="41">
        <v>-36.399128</v>
      </c>
      <c r="U78" s="41">
        <v>-35.506699</v>
      </c>
      <c r="V78" s="41">
        <v>-35.397835</v>
      </c>
      <c r="W78" s="41">
        <v>-35.446156</v>
      </c>
      <c r="X78" s="41">
        <v>-35.169643</v>
      </c>
      <c r="Y78" s="41">
        <v>-34.888214</v>
      </c>
      <c r="Z78" s="41">
        <v>-34.611862</v>
      </c>
      <c r="AA78" s="41">
        <v>-33.884972</v>
      </c>
      <c r="AB78" s="41">
        <v>-33.632545</v>
      </c>
      <c r="AC78" s="41">
        <v>-32.413448</v>
      </c>
      <c r="AD78" s="41">
        <v>-31.590736</v>
      </c>
      <c r="AE78" s="41">
        <v>-30.666477</v>
      </c>
      <c r="AF78" s="41">
        <v>-28.964525</v>
      </c>
      <c r="AG78" s="41">
        <v>-27.026066</v>
      </c>
      <c r="AH78" s="39">
        <v>0.083611</v>
      </c>
    </row>
    <row r="79" spans="2:2">
      <c r="B79" s="33" t="s">
        <v>489</v>
      </c>
    </row>
    <row r="80" ht="15" customHeight="1" spans="1:34">
      <c r="A80" s="30" t="s">
        <v>490</v>
      </c>
      <c r="B80" s="34" t="s">
        <v>491</v>
      </c>
      <c r="C80" s="42">
        <v>96.442543</v>
      </c>
      <c r="D80" s="42">
        <v>129.145035</v>
      </c>
      <c r="E80" s="42">
        <v>145.974152</v>
      </c>
      <c r="F80" s="42">
        <v>135.121826</v>
      </c>
      <c r="G80" s="42">
        <v>119.383347</v>
      </c>
      <c r="H80" s="42">
        <v>100.136055</v>
      </c>
      <c r="I80" s="42">
        <v>92.840752</v>
      </c>
      <c r="J80" s="42">
        <v>87.433731</v>
      </c>
      <c r="K80" s="42">
        <v>82.929741</v>
      </c>
      <c r="L80" s="42">
        <v>82.693352</v>
      </c>
      <c r="M80" s="42">
        <v>81.78598</v>
      </c>
      <c r="N80" s="42">
        <v>77.647659</v>
      </c>
      <c r="O80" s="42">
        <v>75.089211</v>
      </c>
      <c r="P80" s="42">
        <v>74.797653</v>
      </c>
      <c r="Q80" s="42">
        <v>73.014938</v>
      </c>
      <c r="R80" s="42">
        <v>70.959091</v>
      </c>
      <c r="S80" s="42">
        <v>71.94751</v>
      </c>
      <c r="T80" s="42">
        <v>74.059715</v>
      </c>
      <c r="U80" s="42">
        <v>76.137321</v>
      </c>
      <c r="V80" s="42">
        <v>77.225677</v>
      </c>
      <c r="W80" s="42">
        <v>73.711868</v>
      </c>
      <c r="X80" s="42">
        <v>74.444519</v>
      </c>
      <c r="Y80" s="42">
        <v>75.878418</v>
      </c>
      <c r="Z80" s="42">
        <v>76.451508</v>
      </c>
      <c r="AA80" s="42">
        <v>74.27179</v>
      </c>
      <c r="AB80" s="42">
        <v>71.318558</v>
      </c>
      <c r="AC80" s="42">
        <v>71.10746</v>
      </c>
      <c r="AD80" s="42">
        <v>77.009079</v>
      </c>
      <c r="AE80" s="42">
        <v>80.029984</v>
      </c>
      <c r="AF80" s="42">
        <v>83.684547</v>
      </c>
      <c r="AG80" s="42">
        <v>89.19136</v>
      </c>
      <c r="AH80" s="39">
        <v>-0.002602</v>
      </c>
    </row>
    <row r="82" ht="15" customHeight="1"/>
    <row r="83" ht="15" customHeight="1" spans="2:34">
      <c r="B83" s="43" t="s">
        <v>492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ht="15" customHeight="1" spans="2:2">
      <c r="B84" s="45" t="s">
        <v>493</v>
      </c>
    </row>
    <row r="85" ht="15" customHeight="1" spans="2:2">
      <c r="B85" s="45" t="s">
        <v>494</v>
      </c>
    </row>
    <row r="86" ht="15" customHeight="1" spans="2:2">
      <c r="B86" s="45" t="s">
        <v>495</v>
      </c>
    </row>
    <row r="87" ht="15" customHeight="1" spans="2:2">
      <c r="B87" s="45" t="s">
        <v>496</v>
      </c>
    </row>
    <row r="88" ht="15" customHeight="1" spans="2:2">
      <c r="B88" s="45" t="s">
        <v>497</v>
      </c>
    </row>
    <row r="89" ht="15" customHeight="1" spans="2:2">
      <c r="B89" s="45" t="s">
        <v>498</v>
      </c>
    </row>
    <row r="90" ht="15" customHeight="1" spans="2:2">
      <c r="B90" s="45" t="s">
        <v>499</v>
      </c>
    </row>
    <row r="91" ht="15" customHeight="1" spans="2:2">
      <c r="B91" s="45" t="s">
        <v>500</v>
      </c>
    </row>
    <row r="92" spans="2:2">
      <c r="B92" s="45" t="s">
        <v>501</v>
      </c>
    </row>
    <row r="93" ht="15" customHeight="1" spans="2:2">
      <c r="B93" s="45" t="s">
        <v>502</v>
      </c>
    </row>
    <row r="94" ht="15" customHeight="1" spans="2:2">
      <c r="B94" s="45" t="s">
        <v>503</v>
      </c>
    </row>
    <row r="95" ht="15" customHeight="1" spans="2:2">
      <c r="B95" s="45" t="s">
        <v>504</v>
      </c>
    </row>
    <row r="96" ht="15" customHeight="1" spans="2:2">
      <c r="B96" s="45" t="s">
        <v>505</v>
      </c>
    </row>
    <row r="97" ht="15" customHeight="1" spans="2:2">
      <c r="B97" s="45" t="s">
        <v>506</v>
      </c>
    </row>
    <row r="98" ht="15" customHeight="1" spans="2:2">
      <c r="B98" s="45" t="s">
        <v>507</v>
      </c>
    </row>
    <row r="99" ht="15" customHeight="1" spans="2:2">
      <c r="B99" s="45" t="s">
        <v>508</v>
      </c>
    </row>
    <row r="100" ht="15" customHeight="1" spans="2:2">
      <c r="B100" s="45" t="s">
        <v>509</v>
      </c>
    </row>
    <row r="101" spans="2:2">
      <c r="B101" s="45" t="s">
        <v>510</v>
      </c>
    </row>
    <row r="102" spans="2:2">
      <c r="B102" s="45" t="s">
        <v>511</v>
      </c>
    </row>
    <row r="103" ht="15" customHeight="1" spans="2:2">
      <c r="B103" s="45" t="s">
        <v>512</v>
      </c>
    </row>
    <row r="104" ht="15" customHeight="1" spans="2:2">
      <c r="B104" s="45" t="s">
        <v>513</v>
      </c>
    </row>
    <row r="105" ht="15" customHeight="1" spans="2:2">
      <c r="B105" s="45" t="s">
        <v>514</v>
      </c>
    </row>
    <row r="106" ht="15" customHeight="1" spans="2:2">
      <c r="B106" s="45" t="s">
        <v>515</v>
      </c>
    </row>
    <row r="107" ht="15" customHeight="1" spans="2:2">
      <c r="B107" s="45" t="s">
        <v>516</v>
      </c>
    </row>
    <row r="108" ht="15" customHeight="1" spans="2:2">
      <c r="B108" s="45" t="s">
        <v>240</v>
      </c>
    </row>
    <row r="109" ht="15" customHeight="1" spans="2:2">
      <c r="B109" s="45" t="s">
        <v>241</v>
      </c>
    </row>
    <row r="110" ht="15" customHeight="1" spans="2:2">
      <c r="B110" s="45" t="s">
        <v>517</v>
      </c>
    </row>
    <row r="111" ht="15" customHeight="1" spans="2:2">
      <c r="B111" s="45" t="s">
        <v>243</v>
      </c>
    </row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153:AH2153"/>
    <mergeCell ref="B2317:AH2317"/>
    <mergeCell ref="B2419:AH2419"/>
    <mergeCell ref="B2509:AH2509"/>
    <mergeCell ref="B2598:AH2598"/>
    <mergeCell ref="B2719:AH2719"/>
    <mergeCell ref="B2837:AH283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1"/>
  <sheetViews>
    <sheetView zoomScale="80" zoomScaleNormal="80" topLeftCell="A7" workbookViewId="0">
      <selection activeCell="I12" sqref="I12:K12"/>
    </sheetView>
  </sheetViews>
  <sheetFormatPr defaultColWidth="8.75454545454545" defaultRowHeight="14"/>
  <cols>
    <col min="1" max="1" width="60.7545454545455" customWidth="1"/>
    <col min="2" max="2" width="41.6272727272727" customWidth="1"/>
    <col min="3" max="3" width="11.7545454545455" customWidth="1"/>
    <col min="4" max="4" width="13" customWidth="1"/>
    <col min="5" max="5" width="12.1272727272727" customWidth="1"/>
    <col min="6" max="26" width="9.62727272727273" customWidth="1"/>
    <col min="27" max="27" width="12.1272727272727" customWidth="1"/>
    <col min="28" max="36" width="9.62727272727273" customWidth="1"/>
  </cols>
  <sheetData>
    <row r="1" spans="1:36">
      <c r="A1" s="17" t="s">
        <v>518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5">
      <c r="A2" s="18" t="s">
        <v>519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1:33">
      <c r="A3" s="20" t="s">
        <v>9</v>
      </c>
      <c r="B3" t="s">
        <v>3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>
      <c r="A4" t="s">
        <v>520</v>
      </c>
      <c r="B4" t="s">
        <v>521</v>
      </c>
      <c r="C4" s="15">
        <v>1236130</v>
      </c>
      <c r="D4" s="15">
        <v>1162950</v>
      </c>
      <c r="E4" s="15">
        <v>1097550</v>
      </c>
      <c r="F4" s="15">
        <v>1036680</v>
      </c>
      <c r="G4">
        <v>984395</v>
      </c>
      <c r="H4">
        <v>939448</v>
      </c>
      <c r="I4">
        <v>876749</v>
      </c>
      <c r="J4">
        <v>827610</v>
      </c>
      <c r="K4">
        <v>780512</v>
      </c>
      <c r="L4">
        <v>738678</v>
      </c>
      <c r="M4">
        <v>697778</v>
      </c>
      <c r="N4">
        <v>682690</v>
      </c>
      <c r="O4">
        <v>668458</v>
      </c>
      <c r="P4">
        <v>656157</v>
      </c>
      <c r="Q4">
        <v>644664</v>
      </c>
      <c r="R4">
        <v>634183</v>
      </c>
      <c r="S4">
        <v>624954</v>
      </c>
      <c r="T4">
        <v>617326</v>
      </c>
      <c r="U4">
        <v>610111</v>
      </c>
      <c r="V4">
        <v>603419</v>
      </c>
      <c r="W4">
        <v>597334</v>
      </c>
      <c r="X4">
        <v>591720</v>
      </c>
      <c r="Y4">
        <v>586389</v>
      </c>
      <c r="Z4">
        <v>581227</v>
      </c>
      <c r="AA4">
        <v>576002</v>
      </c>
      <c r="AB4">
        <v>570667</v>
      </c>
      <c r="AC4">
        <v>565925</v>
      </c>
      <c r="AD4">
        <v>561487</v>
      </c>
      <c r="AE4">
        <v>557214</v>
      </c>
      <c r="AF4">
        <v>552948</v>
      </c>
      <c r="AG4">
        <v>549004</v>
      </c>
    </row>
    <row r="5" spans="1:33">
      <c r="A5" t="s">
        <v>522</v>
      </c>
      <c r="C5">
        <f>'Subsidies Paid'!K7*'Monetizing Tax Credit Penalty'!$A$30</f>
        <v>0.201</v>
      </c>
      <c r="D5">
        <f>'Subsidies Paid'!L7*'Monetizing Tax Credit Penalty'!$A$30</f>
        <v>0.201</v>
      </c>
      <c r="E5">
        <f>'Subsidies Paid'!M7*'Monetizing Tax Credit Penalty'!$A$30</f>
        <v>0.1742</v>
      </c>
      <c r="F5">
        <f>'Subsidies Paid'!N7*'Monetizing Tax Credit Penalty'!$A$30</f>
        <v>0.1742</v>
      </c>
      <c r="G5">
        <f>'Subsidies Paid'!O7*'Monetizing Tax Credit Penalty'!$A$30</f>
        <v>0.1742</v>
      </c>
      <c r="H5">
        <f>'Subsidies Paid'!P7*'Monetizing Tax Credit Penalty'!$A$30</f>
        <v>0.1474</v>
      </c>
      <c r="I5">
        <f>'Subsidies Paid'!Q7*'Monetizing Tax Credit Penalty'!$A$30</f>
        <v>0.067</v>
      </c>
      <c r="J5">
        <f>'Subsidies Paid'!R7*'Monetizing Tax Credit Penalty'!$A$30</f>
        <v>0.067</v>
      </c>
      <c r="K5">
        <f>'Subsidies Paid'!S7*'Monetizing Tax Credit Penalty'!$A$30</f>
        <v>0.067</v>
      </c>
      <c r="L5">
        <f>'Subsidies Paid'!T7*'Monetizing Tax Credit Penalty'!$A$30</f>
        <v>0.067</v>
      </c>
      <c r="M5">
        <f>'Subsidies Paid'!U7*'Monetizing Tax Credit Penalty'!$A$30</f>
        <v>0.067</v>
      </c>
      <c r="N5">
        <f>'Subsidies Paid'!V7*'Monetizing Tax Credit Penalty'!$A$30</f>
        <v>0.067</v>
      </c>
      <c r="O5">
        <f>'Subsidies Paid'!W7*'Monetizing Tax Credit Penalty'!$A$30</f>
        <v>0.067</v>
      </c>
      <c r="P5">
        <f>O5</f>
        <v>0.067</v>
      </c>
      <c r="Q5">
        <f t="shared" ref="Q5:AG5" si="0">P5</f>
        <v>0.067</v>
      </c>
      <c r="R5">
        <f t="shared" si="0"/>
        <v>0.067</v>
      </c>
      <c r="S5">
        <f t="shared" si="0"/>
        <v>0.067</v>
      </c>
      <c r="T5">
        <f t="shared" si="0"/>
        <v>0.067</v>
      </c>
      <c r="U5">
        <f t="shared" si="0"/>
        <v>0.067</v>
      </c>
      <c r="V5">
        <f t="shared" si="0"/>
        <v>0.067</v>
      </c>
      <c r="W5">
        <f t="shared" si="0"/>
        <v>0.067</v>
      </c>
      <c r="X5">
        <f t="shared" si="0"/>
        <v>0.067</v>
      </c>
      <c r="Y5">
        <f t="shared" si="0"/>
        <v>0.067</v>
      </c>
      <c r="Z5">
        <f t="shared" si="0"/>
        <v>0.067</v>
      </c>
      <c r="AA5">
        <f t="shared" si="0"/>
        <v>0.067</v>
      </c>
      <c r="AB5">
        <f t="shared" si="0"/>
        <v>0.067</v>
      </c>
      <c r="AC5">
        <f t="shared" si="0"/>
        <v>0.067</v>
      </c>
      <c r="AD5">
        <f t="shared" si="0"/>
        <v>0.067</v>
      </c>
      <c r="AE5">
        <f t="shared" si="0"/>
        <v>0.067</v>
      </c>
      <c r="AF5">
        <f t="shared" si="0"/>
        <v>0.067</v>
      </c>
      <c r="AG5">
        <f t="shared" si="0"/>
        <v>0.067</v>
      </c>
    </row>
    <row r="6" spans="3:8">
      <c r="C6" s="21" t="s">
        <v>523</v>
      </c>
      <c r="D6" s="21"/>
      <c r="E6" s="21"/>
      <c r="F6" s="21"/>
      <c r="G6" s="21"/>
      <c r="H6" s="21"/>
    </row>
    <row r="7" spans="1:33">
      <c r="A7" t="s">
        <v>524</v>
      </c>
      <c r="C7" s="12">
        <f>C5*C4</f>
        <v>248462.13</v>
      </c>
      <c r="D7" s="12">
        <f t="shared" ref="D7:AG7" si="1">D5*D4</f>
        <v>233752.95</v>
      </c>
      <c r="E7" s="12">
        <f t="shared" si="1"/>
        <v>191193.21</v>
      </c>
      <c r="F7" s="12">
        <f t="shared" si="1"/>
        <v>180589.656</v>
      </c>
      <c r="G7" s="12">
        <f t="shared" si="1"/>
        <v>171481.609</v>
      </c>
      <c r="H7" s="12">
        <f t="shared" si="1"/>
        <v>138474.6352</v>
      </c>
      <c r="I7" s="12">
        <f t="shared" si="1"/>
        <v>58742.183</v>
      </c>
      <c r="J7" s="12">
        <f t="shared" si="1"/>
        <v>55449.87</v>
      </c>
      <c r="K7" s="12">
        <f t="shared" si="1"/>
        <v>52294.304</v>
      </c>
      <c r="L7" s="12">
        <f t="shared" si="1"/>
        <v>49491.426</v>
      </c>
      <c r="M7" s="12">
        <f t="shared" si="1"/>
        <v>46751.126</v>
      </c>
      <c r="N7" s="12">
        <f t="shared" si="1"/>
        <v>45740.23</v>
      </c>
      <c r="O7" s="12">
        <f t="shared" si="1"/>
        <v>44786.686</v>
      </c>
      <c r="P7" s="12">
        <f t="shared" si="1"/>
        <v>43962.519</v>
      </c>
      <c r="Q7" s="12">
        <f t="shared" si="1"/>
        <v>43192.488</v>
      </c>
      <c r="R7" s="12">
        <f t="shared" si="1"/>
        <v>42490.261</v>
      </c>
      <c r="S7" s="12">
        <f t="shared" si="1"/>
        <v>41871.918</v>
      </c>
      <c r="T7" s="12">
        <f t="shared" si="1"/>
        <v>41360.842</v>
      </c>
      <c r="U7" s="12">
        <f t="shared" si="1"/>
        <v>40877.437</v>
      </c>
      <c r="V7" s="12">
        <f t="shared" si="1"/>
        <v>40429.073</v>
      </c>
      <c r="W7" s="12">
        <f t="shared" si="1"/>
        <v>40021.378</v>
      </c>
      <c r="X7" s="12">
        <f t="shared" si="1"/>
        <v>39645.24</v>
      </c>
      <c r="Y7" s="12">
        <f t="shared" si="1"/>
        <v>39288.063</v>
      </c>
      <c r="Z7" s="12">
        <f t="shared" si="1"/>
        <v>38942.209</v>
      </c>
      <c r="AA7" s="12">
        <f t="shared" si="1"/>
        <v>38592.134</v>
      </c>
      <c r="AB7" s="12">
        <f t="shared" si="1"/>
        <v>38234.689</v>
      </c>
      <c r="AC7" s="12">
        <f t="shared" si="1"/>
        <v>37916.975</v>
      </c>
      <c r="AD7" s="12">
        <f t="shared" si="1"/>
        <v>37619.629</v>
      </c>
      <c r="AE7" s="12">
        <f t="shared" si="1"/>
        <v>37333.338</v>
      </c>
      <c r="AF7" s="12">
        <f t="shared" si="1"/>
        <v>37047.516</v>
      </c>
      <c r="AG7" s="12">
        <f t="shared" si="1"/>
        <v>36783.268</v>
      </c>
    </row>
    <row r="9" spans="1:35">
      <c r="A9" s="18" t="s">
        <v>525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3">
      <c r="A10" s="20" t="s">
        <v>9</v>
      </c>
      <c r="B10" t="s">
        <v>3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>
      <c r="A11" t="s">
        <v>526</v>
      </c>
      <c r="B11" t="s">
        <v>521</v>
      </c>
      <c r="C11" s="15">
        <v>4181490</v>
      </c>
      <c r="D11" s="15">
        <v>3954720</v>
      </c>
      <c r="E11" s="15">
        <v>3738570</v>
      </c>
      <c r="F11" s="15">
        <v>3531110</v>
      </c>
      <c r="G11" s="15">
        <v>3258520</v>
      </c>
      <c r="H11">
        <v>3074340</v>
      </c>
      <c r="I11">
        <v>2958590</v>
      </c>
      <c r="J11">
        <v>2853280</v>
      </c>
      <c r="K11">
        <v>2756500</v>
      </c>
      <c r="L11">
        <v>2666830</v>
      </c>
      <c r="M11">
        <v>2583090</v>
      </c>
      <c r="N11">
        <v>2510020</v>
      </c>
      <c r="O11">
        <v>2441580</v>
      </c>
      <c r="P11">
        <v>2377060</v>
      </c>
      <c r="Q11">
        <v>2315900</v>
      </c>
      <c r="R11">
        <v>2257660</v>
      </c>
      <c r="S11">
        <v>2225490</v>
      </c>
      <c r="T11">
        <v>2196980</v>
      </c>
      <c r="U11">
        <v>2171660</v>
      </c>
      <c r="V11">
        <v>2149110</v>
      </c>
      <c r="W11">
        <v>2129020</v>
      </c>
      <c r="X11">
        <v>2094540</v>
      </c>
      <c r="Y11">
        <v>2063310</v>
      </c>
      <c r="Z11">
        <v>2034900</v>
      </c>
      <c r="AA11">
        <v>2008960</v>
      </c>
      <c r="AB11">
        <v>1985200</v>
      </c>
      <c r="AC11">
        <v>1958370</v>
      </c>
      <c r="AD11">
        <v>1934300</v>
      </c>
      <c r="AE11">
        <v>1912600</v>
      </c>
      <c r="AF11">
        <v>1892950</v>
      </c>
      <c r="AG11">
        <v>1875110</v>
      </c>
    </row>
    <row r="12" spans="1:33">
      <c r="A12" t="s">
        <v>527</v>
      </c>
      <c r="C12">
        <f>'Subsidies Paid'!M8*'Monetizing Tax Credit Penalty'!$A$30</f>
        <v>0</v>
      </c>
      <c r="D12">
        <f>'Subsidies Paid'!N8*'Monetizing Tax Credit Penalty'!$A$30</f>
        <v>0.201</v>
      </c>
      <c r="E12">
        <f>'Subsidies Paid'!O8*'Monetizing Tax Credit Penalty'!$A$30</f>
        <v>0.201</v>
      </c>
      <c r="F12">
        <f>'Subsidies Paid'!P8*'Monetizing Tax Credit Penalty'!$A$30</f>
        <v>0.201</v>
      </c>
      <c r="G12">
        <f>'Subsidies Paid'!Q8*'Monetizing Tax Credit Penalty'!$A$30</f>
        <v>0.201</v>
      </c>
      <c r="H12">
        <f>'Subsidies Paid'!R8*'Monetizing Tax Credit Penalty'!$A$30</f>
        <v>0.201</v>
      </c>
      <c r="I12">
        <f>H12</f>
        <v>0.201</v>
      </c>
      <c r="J12">
        <f t="shared" ref="J12:K12" si="2">I12</f>
        <v>0.201</v>
      </c>
      <c r="K12">
        <f t="shared" si="2"/>
        <v>0.201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9:11">
      <c r="I13" s="10" t="s">
        <v>528</v>
      </c>
      <c r="J13" s="10"/>
      <c r="K13" s="10"/>
    </row>
    <row r="14" spans="1:33">
      <c r="A14" t="s">
        <v>529</v>
      </c>
      <c r="C14" s="12">
        <f t="shared" ref="C14:K14" si="3">C12*C11</f>
        <v>0</v>
      </c>
      <c r="D14" s="12">
        <f t="shared" si="3"/>
        <v>794898.72</v>
      </c>
      <c r="E14" s="12">
        <f t="shared" si="3"/>
        <v>751452.57</v>
      </c>
      <c r="F14" s="12">
        <f t="shared" si="3"/>
        <v>709753.11</v>
      </c>
      <c r="G14" s="12">
        <f t="shared" si="3"/>
        <v>654962.52</v>
      </c>
      <c r="H14" s="12">
        <f t="shared" si="3"/>
        <v>617942.34</v>
      </c>
      <c r="I14" s="12">
        <f t="shared" si="3"/>
        <v>594676.59</v>
      </c>
      <c r="J14" s="12">
        <f t="shared" si="3"/>
        <v>573509.28</v>
      </c>
      <c r="K14" s="12">
        <f t="shared" si="3"/>
        <v>554056.5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3">
      <c r="A16" s="18" t="s">
        <v>530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>
      <c r="A17" s="20" t="s">
        <v>9</v>
      </c>
      <c r="B17" t="s">
        <v>3</v>
      </c>
      <c r="C17">
        <v>2020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3">
      <c r="A18" t="s">
        <v>531</v>
      </c>
      <c r="B18" t="s">
        <v>521</v>
      </c>
      <c r="C18" s="15">
        <v>6500520</v>
      </c>
      <c r="D18" s="15">
        <v>6169200</v>
      </c>
      <c r="E18" s="15">
        <v>5843880</v>
      </c>
      <c r="F18" s="15">
        <v>5630240</v>
      </c>
      <c r="G18" s="15">
        <v>5422800</v>
      </c>
      <c r="H18" s="15">
        <v>5233450</v>
      </c>
      <c r="I18" s="15">
        <v>5058220</v>
      </c>
      <c r="J18" s="15">
        <v>4898610</v>
      </c>
      <c r="K18" s="15">
        <v>4753980</v>
      </c>
      <c r="L18" s="15">
        <v>4620220</v>
      </c>
      <c r="M18" s="15">
        <v>4501030</v>
      </c>
      <c r="N18" s="15">
        <v>4393600</v>
      </c>
      <c r="O18" s="15">
        <v>4297490</v>
      </c>
      <c r="P18" s="15">
        <v>4212530</v>
      </c>
      <c r="Q18" s="15">
        <v>4135500</v>
      </c>
      <c r="R18" s="15">
        <v>4069500</v>
      </c>
      <c r="S18" s="15">
        <v>4010230</v>
      </c>
      <c r="T18" s="15">
        <v>3958590</v>
      </c>
      <c r="U18" s="15">
        <v>3914720</v>
      </c>
      <c r="V18" s="15">
        <v>3876450</v>
      </c>
      <c r="W18" s="15">
        <v>3843370</v>
      </c>
      <c r="X18" s="15">
        <v>3814240</v>
      </c>
      <c r="Y18" s="15">
        <v>3789350</v>
      </c>
      <c r="Z18" s="15">
        <v>3768370</v>
      </c>
      <c r="AA18" s="15">
        <v>3749030</v>
      </c>
      <c r="AB18" s="15">
        <v>3730660</v>
      </c>
      <c r="AC18" s="15">
        <v>3714590</v>
      </c>
      <c r="AD18" s="15">
        <v>3697200</v>
      </c>
      <c r="AE18" s="15">
        <v>3680150</v>
      </c>
      <c r="AF18" s="15">
        <v>3662120</v>
      </c>
      <c r="AG18" s="15">
        <v>3640820</v>
      </c>
    </row>
    <row r="19" spans="1:33">
      <c r="A19" t="s">
        <v>532</v>
      </c>
      <c r="C19">
        <f>'Subsidies Paid'!K7*'Monetizing Tax Credit Penalty'!$A$30</f>
        <v>0.201</v>
      </c>
      <c r="D19">
        <f>'Subsidies Paid'!L7*'Monetizing Tax Credit Penalty'!$A$30</f>
        <v>0.201</v>
      </c>
      <c r="E19">
        <f>'Subsidies Paid'!M7*'Monetizing Tax Credit Penalty'!$A$30</f>
        <v>0.1742</v>
      </c>
      <c r="F19">
        <f>'Subsidies Paid'!N7*'Monetizing Tax Credit Penalty'!$A$30</f>
        <v>0.1742</v>
      </c>
      <c r="G19">
        <f>'Subsidies Paid'!O7*'Monetizing Tax Credit Penalty'!$A$30</f>
        <v>0.1742</v>
      </c>
      <c r="H19">
        <f>'Subsidies Paid'!P7*'Monetizing Tax Credit Penalty'!$A$30</f>
        <v>0.1474</v>
      </c>
      <c r="I19">
        <f>'Subsidies Paid'!Q7*'Monetizing Tax Credit Penalty'!$A$30</f>
        <v>0.067</v>
      </c>
      <c r="J19">
        <f>'Subsidies Paid'!R7*'Monetizing Tax Credit Penalty'!$A$30</f>
        <v>0.067</v>
      </c>
      <c r="K19">
        <f>'Subsidies Paid'!S7*'Monetizing Tax Credit Penalty'!$A$30</f>
        <v>0.067</v>
      </c>
      <c r="L19">
        <f>'Subsidies Paid'!T7*'Monetizing Tax Credit Penalty'!$A$30</f>
        <v>0.067</v>
      </c>
      <c r="M19">
        <f>'Subsidies Paid'!U7*'Monetizing Tax Credit Penalty'!$A$30</f>
        <v>0.067</v>
      </c>
      <c r="N19">
        <f>'Subsidies Paid'!V7*'Monetizing Tax Credit Penalty'!$A$30</f>
        <v>0.067</v>
      </c>
      <c r="O19">
        <f>'Subsidies Paid'!W7*'Monetizing Tax Credit Penalty'!$A$30</f>
        <v>0.067</v>
      </c>
      <c r="P19">
        <f>O19</f>
        <v>0.067</v>
      </c>
      <c r="Q19">
        <f t="shared" ref="Q19:AG19" si="4">P19</f>
        <v>0.067</v>
      </c>
      <c r="R19">
        <f t="shared" si="4"/>
        <v>0.067</v>
      </c>
      <c r="S19">
        <f t="shared" si="4"/>
        <v>0.067</v>
      </c>
      <c r="T19">
        <f t="shared" si="4"/>
        <v>0.067</v>
      </c>
      <c r="U19">
        <f t="shared" si="4"/>
        <v>0.067</v>
      </c>
      <c r="V19">
        <f t="shared" si="4"/>
        <v>0.067</v>
      </c>
      <c r="W19">
        <f t="shared" si="4"/>
        <v>0.067</v>
      </c>
      <c r="X19">
        <f t="shared" si="4"/>
        <v>0.067</v>
      </c>
      <c r="Y19">
        <f t="shared" si="4"/>
        <v>0.067</v>
      </c>
      <c r="Z19">
        <f t="shared" si="4"/>
        <v>0.067</v>
      </c>
      <c r="AA19">
        <f t="shared" si="4"/>
        <v>0.067</v>
      </c>
      <c r="AB19">
        <f t="shared" si="4"/>
        <v>0.067</v>
      </c>
      <c r="AC19">
        <f t="shared" si="4"/>
        <v>0.067</v>
      </c>
      <c r="AD19">
        <f t="shared" si="4"/>
        <v>0.067</v>
      </c>
      <c r="AE19">
        <f t="shared" si="4"/>
        <v>0.067</v>
      </c>
      <c r="AF19">
        <f t="shared" si="4"/>
        <v>0.067</v>
      </c>
      <c r="AG19">
        <f t="shared" si="4"/>
        <v>0.067</v>
      </c>
    </row>
    <row r="20" spans="3:9">
      <c r="C20" s="21"/>
      <c r="D20" s="21" t="s">
        <v>523</v>
      </c>
      <c r="E20" s="21"/>
      <c r="F20" s="21"/>
      <c r="G20" s="21"/>
      <c r="H20" s="21"/>
      <c r="I20" s="21"/>
    </row>
    <row r="21" spans="1:33">
      <c r="A21" t="s">
        <v>533</v>
      </c>
      <c r="C21">
        <f t="shared" ref="C21:AG21" si="5">C19*C18</f>
        <v>1306604.52</v>
      </c>
      <c r="D21">
        <f t="shared" si="5"/>
        <v>1240009.2</v>
      </c>
      <c r="E21">
        <f t="shared" si="5"/>
        <v>1018003.896</v>
      </c>
      <c r="F21">
        <f t="shared" si="5"/>
        <v>980787.808</v>
      </c>
      <c r="G21">
        <f t="shared" si="5"/>
        <v>944651.76</v>
      </c>
      <c r="H21">
        <f t="shared" si="5"/>
        <v>771410.53</v>
      </c>
      <c r="I21">
        <f t="shared" si="5"/>
        <v>338900.74</v>
      </c>
      <c r="J21">
        <f t="shared" si="5"/>
        <v>328206.87</v>
      </c>
      <c r="K21">
        <f t="shared" si="5"/>
        <v>318516.66</v>
      </c>
      <c r="L21">
        <f t="shared" si="5"/>
        <v>309554.74</v>
      </c>
      <c r="M21">
        <f t="shared" si="5"/>
        <v>301569.01</v>
      </c>
      <c r="N21">
        <f t="shared" si="5"/>
        <v>294371.2</v>
      </c>
      <c r="O21">
        <f t="shared" si="5"/>
        <v>287931.83</v>
      </c>
      <c r="P21">
        <f t="shared" si="5"/>
        <v>282239.51</v>
      </c>
      <c r="Q21">
        <f t="shared" si="5"/>
        <v>277078.5</v>
      </c>
      <c r="R21">
        <f t="shared" si="5"/>
        <v>272656.5</v>
      </c>
      <c r="S21">
        <f t="shared" si="5"/>
        <v>268685.41</v>
      </c>
      <c r="T21">
        <f t="shared" si="5"/>
        <v>265225.53</v>
      </c>
      <c r="U21">
        <f t="shared" si="5"/>
        <v>262286.24</v>
      </c>
      <c r="V21">
        <f t="shared" si="5"/>
        <v>259722.15</v>
      </c>
      <c r="W21">
        <f t="shared" si="5"/>
        <v>257505.79</v>
      </c>
      <c r="X21">
        <f t="shared" si="5"/>
        <v>255554.08</v>
      </c>
      <c r="Y21">
        <f t="shared" si="5"/>
        <v>253886.45</v>
      </c>
      <c r="Z21">
        <f t="shared" si="5"/>
        <v>252480.79</v>
      </c>
      <c r="AA21">
        <f t="shared" si="5"/>
        <v>251185.01</v>
      </c>
      <c r="AB21">
        <f t="shared" si="5"/>
        <v>249954.22</v>
      </c>
      <c r="AC21">
        <f t="shared" si="5"/>
        <v>248877.53</v>
      </c>
      <c r="AD21">
        <f t="shared" si="5"/>
        <v>247712.4</v>
      </c>
      <c r="AE21">
        <f t="shared" si="5"/>
        <v>246570.05</v>
      </c>
      <c r="AF21">
        <f t="shared" si="5"/>
        <v>245362.04</v>
      </c>
      <c r="AG21">
        <f t="shared" si="5"/>
        <v>243934.94</v>
      </c>
    </row>
    <row r="23" spans="1:33">
      <c r="A23" s="18" t="s">
        <v>534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>
      <c r="A24" s="20" t="s">
        <v>9</v>
      </c>
      <c r="B24" t="s">
        <v>3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>
      <c r="A25" t="s">
        <v>535</v>
      </c>
      <c r="B25" t="s">
        <v>521</v>
      </c>
      <c r="C25" s="15">
        <v>6032460</v>
      </c>
      <c r="D25" s="15">
        <v>5940580</v>
      </c>
      <c r="E25" s="15">
        <v>5849080</v>
      </c>
      <c r="F25" s="15">
        <v>5757950</v>
      </c>
      <c r="G25" s="15">
        <v>5667180</v>
      </c>
      <c r="H25" s="15">
        <v>5576790</v>
      </c>
      <c r="I25" s="15">
        <v>5486760</v>
      </c>
      <c r="J25" s="15">
        <v>5397110</v>
      </c>
      <c r="K25" s="15">
        <v>5307820</v>
      </c>
      <c r="L25" s="15">
        <v>5218900</v>
      </c>
      <c r="M25" s="15">
        <v>5130360</v>
      </c>
      <c r="N25" s="15">
        <v>5041190</v>
      </c>
      <c r="O25" s="15">
        <v>5015980</v>
      </c>
      <c r="P25" s="15">
        <v>4990900</v>
      </c>
      <c r="Q25" s="15">
        <v>4965950</v>
      </c>
      <c r="R25" s="15">
        <v>4941120</v>
      </c>
      <c r="S25" s="15">
        <v>4916410</v>
      </c>
      <c r="T25" s="15">
        <v>4891830</v>
      </c>
      <c r="U25" s="15">
        <v>4867370</v>
      </c>
      <c r="V25" s="15">
        <v>4843030</v>
      </c>
      <c r="W25" s="15">
        <v>4818820</v>
      </c>
      <c r="X25" s="15">
        <v>4794730</v>
      </c>
      <c r="Y25" s="15">
        <v>4770750</v>
      </c>
      <c r="Z25" s="15">
        <v>4746900</v>
      </c>
      <c r="AA25" s="15">
        <v>4723160</v>
      </c>
      <c r="AB25" s="15">
        <v>4699550</v>
      </c>
      <c r="AC25" s="15">
        <v>4676050</v>
      </c>
      <c r="AD25" s="15">
        <v>4652670</v>
      </c>
      <c r="AE25" s="15">
        <v>4629410</v>
      </c>
      <c r="AF25" s="15">
        <v>4606260</v>
      </c>
      <c r="AG25" s="15">
        <v>4583230</v>
      </c>
    </row>
    <row r="26" spans="1:33">
      <c r="A26" t="s">
        <v>536</v>
      </c>
      <c r="C26">
        <f>'Subsidies Paid'!M12*'Monetizing Tax Credit Penalty'!$A$30</f>
        <v>0.067</v>
      </c>
      <c r="D26">
        <f>'Subsidies Paid'!N12*'Monetizing Tax Credit Penalty'!$A$30</f>
        <v>0.067</v>
      </c>
      <c r="E26">
        <f>'Subsidies Paid'!O12*'Monetizing Tax Credit Penalty'!$A$30</f>
        <v>0.067</v>
      </c>
      <c r="F26">
        <f>'Subsidies Paid'!P12*'Monetizing Tax Credit Penalty'!$A$30</f>
        <v>0.067</v>
      </c>
      <c r="G26">
        <f>'Subsidies Paid'!Q12*'Monetizing Tax Credit Penalty'!$A$30</f>
        <v>0.067</v>
      </c>
      <c r="H26">
        <f>'Subsidies Paid'!R12*'Monetizing Tax Credit Penalty'!$A$30</f>
        <v>0.067</v>
      </c>
      <c r="I26">
        <f>'Subsidies Paid'!S12*'Monetizing Tax Credit Penalty'!$A$30</f>
        <v>0.067</v>
      </c>
      <c r="J26">
        <f>'Subsidies Paid'!T12*'Monetizing Tax Credit Penalty'!$A$30</f>
        <v>0.067</v>
      </c>
      <c r="K26">
        <f>'Subsidies Paid'!U12*'Monetizing Tax Credit Penalty'!$A$30</f>
        <v>0.067</v>
      </c>
      <c r="L26">
        <f>'Subsidies Paid'!V12*'Monetizing Tax Credit Penalty'!$A$30</f>
        <v>0.067</v>
      </c>
      <c r="M26">
        <f>'Subsidies Paid'!W12*'Monetizing Tax Credit Penalty'!$A$30</f>
        <v>0.067</v>
      </c>
      <c r="N26">
        <f>M26</f>
        <v>0.067</v>
      </c>
      <c r="O26">
        <f t="shared" ref="O26:AG26" si="6">N26</f>
        <v>0.067</v>
      </c>
      <c r="P26">
        <f t="shared" si="6"/>
        <v>0.067</v>
      </c>
      <c r="Q26">
        <f t="shared" si="6"/>
        <v>0.067</v>
      </c>
      <c r="R26">
        <f t="shared" si="6"/>
        <v>0.067</v>
      </c>
      <c r="S26">
        <f t="shared" si="6"/>
        <v>0.067</v>
      </c>
      <c r="T26">
        <f t="shared" si="6"/>
        <v>0.067</v>
      </c>
      <c r="U26">
        <f t="shared" si="6"/>
        <v>0.067</v>
      </c>
      <c r="V26">
        <f t="shared" si="6"/>
        <v>0.067</v>
      </c>
      <c r="W26">
        <f t="shared" si="6"/>
        <v>0.067</v>
      </c>
      <c r="X26">
        <f t="shared" si="6"/>
        <v>0.067</v>
      </c>
      <c r="Y26">
        <f t="shared" si="6"/>
        <v>0.067</v>
      </c>
      <c r="Z26">
        <f t="shared" si="6"/>
        <v>0.067</v>
      </c>
      <c r="AA26">
        <f t="shared" si="6"/>
        <v>0.067</v>
      </c>
      <c r="AB26">
        <f t="shared" si="6"/>
        <v>0.067</v>
      </c>
      <c r="AC26">
        <f t="shared" si="6"/>
        <v>0.067</v>
      </c>
      <c r="AD26">
        <f t="shared" si="6"/>
        <v>0.067</v>
      </c>
      <c r="AE26">
        <f t="shared" si="6"/>
        <v>0.067</v>
      </c>
      <c r="AF26">
        <f t="shared" si="6"/>
        <v>0.067</v>
      </c>
      <c r="AG26">
        <f t="shared" si="6"/>
        <v>0.067</v>
      </c>
    </row>
    <row r="27" spans="1:33">
      <c r="A27" t="s">
        <v>537</v>
      </c>
      <c r="C27" s="12">
        <f t="shared" ref="C27:AG27" si="7">C25*C26</f>
        <v>404174.82</v>
      </c>
      <c r="D27" s="12">
        <f t="shared" si="7"/>
        <v>398018.86</v>
      </c>
      <c r="E27" s="12">
        <f t="shared" si="7"/>
        <v>391888.36</v>
      </c>
      <c r="F27" s="12">
        <f t="shared" si="7"/>
        <v>385782.65</v>
      </c>
      <c r="G27" s="12">
        <f t="shared" si="7"/>
        <v>379701.06</v>
      </c>
      <c r="H27" s="12">
        <f t="shared" si="7"/>
        <v>373644.93</v>
      </c>
      <c r="I27" s="12">
        <f t="shared" si="7"/>
        <v>367612.92</v>
      </c>
      <c r="J27" s="12">
        <f t="shared" si="7"/>
        <v>361606.37</v>
      </c>
      <c r="K27" s="12">
        <f t="shared" si="7"/>
        <v>355623.94</v>
      </c>
      <c r="L27" s="12">
        <f t="shared" si="7"/>
        <v>349666.3</v>
      </c>
      <c r="M27" s="12">
        <f t="shared" si="7"/>
        <v>343734.12</v>
      </c>
      <c r="N27" s="12">
        <f t="shared" si="7"/>
        <v>337759.73</v>
      </c>
      <c r="O27" s="12">
        <f t="shared" si="7"/>
        <v>336070.66</v>
      </c>
      <c r="P27" s="12">
        <f t="shared" si="7"/>
        <v>334390.3</v>
      </c>
      <c r="Q27" s="12">
        <f t="shared" si="7"/>
        <v>332718.65</v>
      </c>
      <c r="R27" s="12">
        <f t="shared" si="7"/>
        <v>331055.04</v>
      </c>
      <c r="S27" s="12">
        <f t="shared" si="7"/>
        <v>329399.47</v>
      </c>
      <c r="T27" s="12">
        <f t="shared" si="7"/>
        <v>327752.61</v>
      </c>
      <c r="U27" s="12">
        <f t="shared" si="7"/>
        <v>326113.79</v>
      </c>
      <c r="V27" s="12">
        <f t="shared" si="7"/>
        <v>324483.01</v>
      </c>
      <c r="W27" s="12">
        <f t="shared" si="7"/>
        <v>322860.94</v>
      </c>
      <c r="X27" s="12">
        <f t="shared" si="7"/>
        <v>321246.91</v>
      </c>
      <c r="Y27" s="12">
        <f t="shared" si="7"/>
        <v>319640.25</v>
      </c>
      <c r="Z27" s="12">
        <f t="shared" si="7"/>
        <v>318042.3</v>
      </c>
      <c r="AA27" s="12">
        <f t="shared" si="7"/>
        <v>316451.72</v>
      </c>
      <c r="AB27" s="12">
        <f t="shared" si="7"/>
        <v>314869.85</v>
      </c>
      <c r="AC27" s="12">
        <f t="shared" si="7"/>
        <v>313295.35</v>
      </c>
      <c r="AD27" s="12">
        <f t="shared" si="7"/>
        <v>311728.89</v>
      </c>
      <c r="AE27" s="12">
        <f t="shared" si="7"/>
        <v>310170.47</v>
      </c>
      <c r="AF27" s="12">
        <f t="shared" si="7"/>
        <v>308619.42</v>
      </c>
      <c r="AG27" s="12">
        <f t="shared" si="7"/>
        <v>307076.41</v>
      </c>
    </row>
    <row r="29" spans="1:35">
      <c r="A29" s="22" t="s">
        <v>538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3">
      <c r="A30" s="23" t="s">
        <v>86</v>
      </c>
      <c r="B30" t="s">
        <v>3</v>
      </c>
      <c r="C30">
        <v>2020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>
      <c r="A31" t="s">
        <v>539</v>
      </c>
      <c r="B31" t="s">
        <v>540</v>
      </c>
      <c r="C31" s="15">
        <f>'Subsidies Paid'!K4*10^9</f>
        <v>300000000</v>
      </c>
      <c r="D31" s="15">
        <f>C31</f>
        <v>300000000</v>
      </c>
      <c r="E31" s="15">
        <f t="shared" ref="E31:AG31" si="8">D31</f>
        <v>300000000</v>
      </c>
      <c r="F31" s="15">
        <f t="shared" si="8"/>
        <v>300000000</v>
      </c>
      <c r="G31" s="15">
        <f t="shared" si="8"/>
        <v>300000000</v>
      </c>
      <c r="H31" s="15">
        <f t="shared" si="8"/>
        <v>300000000</v>
      </c>
      <c r="I31" s="15">
        <f t="shared" si="8"/>
        <v>300000000</v>
      </c>
      <c r="J31" s="15">
        <f t="shared" si="8"/>
        <v>300000000</v>
      </c>
      <c r="K31" s="15">
        <f t="shared" si="8"/>
        <v>300000000</v>
      </c>
      <c r="L31" s="15">
        <f t="shared" si="8"/>
        <v>300000000</v>
      </c>
      <c r="M31" s="15">
        <f t="shared" si="8"/>
        <v>300000000</v>
      </c>
      <c r="N31" s="15">
        <f t="shared" si="8"/>
        <v>300000000</v>
      </c>
      <c r="O31" s="15">
        <f t="shared" si="8"/>
        <v>300000000</v>
      </c>
      <c r="P31" s="15">
        <f t="shared" si="8"/>
        <v>300000000</v>
      </c>
      <c r="Q31" s="15">
        <f t="shared" si="8"/>
        <v>300000000</v>
      </c>
      <c r="R31" s="15">
        <f t="shared" si="8"/>
        <v>300000000</v>
      </c>
      <c r="S31" s="15">
        <f t="shared" si="8"/>
        <v>300000000</v>
      </c>
      <c r="T31" s="15">
        <f t="shared" si="8"/>
        <v>300000000</v>
      </c>
      <c r="U31" s="15">
        <f t="shared" si="8"/>
        <v>300000000</v>
      </c>
      <c r="V31" s="15">
        <f t="shared" si="8"/>
        <v>300000000</v>
      </c>
      <c r="W31" s="15">
        <f t="shared" si="8"/>
        <v>300000000</v>
      </c>
      <c r="X31" s="15">
        <f t="shared" si="8"/>
        <v>300000000</v>
      </c>
      <c r="Y31" s="15">
        <f t="shared" si="8"/>
        <v>300000000</v>
      </c>
      <c r="Z31" s="15">
        <f t="shared" si="8"/>
        <v>300000000</v>
      </c>
      <c r="AA31" s="15">
        <f t="shared" si="8"/>
        <v>300000000</v>
      </c>
      <c r="AB31" s="15">
        <f t="shared" si="8"/>
        <v>300000000</v>
      </c>
      <c r="AC31" s="15">
        <f t="shared" si="8"/>
        <v>300000000</v>
      </c>
      <c r="AD31" s="15">
        <f t="shared" si="8"/>
        <v>300000000</v>
      </c>
      <c r="AE31" s="15">
        <f t="shared" si="8"/>
        <v>300000000</v>
      </c>
      <c r="AF31" s="15">
        <f t="shared" si="8"/>
        <v>300000000</v>
      </c>
      <c r="AG31" s="15">
        <f t="shared" si="8"/>
        <v>300000000</v>
      </c>
      <c r="AH31" s="15"/>
      <c r="AI31" s="15"/>
    </row>
    <row r="32" spans="1:35">
      <c r="A32" t="s">
        <v>541</v>
      </c>
      <c r="B32" t="s">
        <v>542</v>
      </c>
      <c r="C32" s="15">
        <f>INDEX('AEO Table 8'!19:19,MATCH(Calculations!C30,'AEO Table 8'!13:13,0))*10^6</f>
        <v>764960510</v>
      </c>
      <c r="D32" s="15">
        <f>INDEX('AEO Table 8'!19:19,MATCH(Calculations!D30,'AEO Table 8'!13:13,0))*10^6</f>
        <v>934006348</v>
      </c>
      <c r="E32" s="15">
        <f>INDEX('AEO Table 8'!19:19,MATCH(Calculations!E30,'AEO Table 8'!13:13,0))*10^6</f>
        <v>934234253</v>
      </c>
      <c r="F32" s="15">
        <f>INDEX('AEO Table 8'!19:19,MATCH(Calculations!F30,'AEO Table 8'!13:13,0))*10^6</f>
        <v>762942139</v>
      </c>
      <c r="G32" s="15">
        <f>INDEX('AEO Table 8'!19:19,MATCH(Calculations!G30,'AEO Table 8'!13:13,0))*10^6</f>
        <v>635225891</v>
      </c>
      <c r="H32" s="15">
        <f>INDEX('AEO Table 8'!19:19,MATCH(Calculations!H30,'AEO Table 8'!13:13,0))*10^6</f>
        <v>492216431</v>
      </c>
      <c r="I32" s="15">
        <f>INDEX('AEO Table 8'!19:19,MATCH(Calculations!I30,'AEO Table 8'!13:13,0))*10^6</f>
        <v>499887024</v>
      </c>
      <c r="J32" s="15">
        <f>INDEX('AEO Table 8'!19:19,MATCH(Calculations!J30,'AEO Table 8'!13:13,0))*10^6</f>
        <v>482218689</v>
      </c>
      <c r="K32" s="15">
        <f>INDEX('AEO Table 8'!19:19,MATCH(Calculations!K30,'AEO Table 8'!13:13,0))*10^6</f>
        <v>485987122</v>
      </c>
      <c r="L32" s="15">
        <f>INDEX('AEO Table 8'!19:19,MATCH(Calculations!L30,'AEO Table 8'!13:13,0))*10^6</f>
        <v>487929169</v>
      </c>
      <c r="M32" s="15">
        <f>INDEX('AEO Table 8'!19:19,MATCH(Calculations!M30,'AEO Table 8'!13:13,0))*10^6</f>
        <v>493595734</v>
      </c>
      <c r="N32" s="15">
        <f>INDEX('AEO Table 8'!19:19,MATCH(Calculations!N30,'AEO Table 8'!13:13,0))*10^6</f>
        <v>486280212</v>
      </c>
      <c r="O32" s="15">
        <f>INDEX('AEO Table 8'!19:19,MATCH(Calculations!O30,'AEO Table 8'!13:13,0))*10^6</f>
        <v>474427094</v>
      </c>
      <c r="P32" s="15">
        <f>INDEX('AEO Table 8'!19:19,MATCH(Calculations!P30,'AEO Table 8'!13:13,0))*10^6</f>
        <v>472208710</v>
      </c>
      <c r="Q32" s="15">
        <f>INDEX('AEO Table 8'!19:19,MATCH(Calculations!Q30,'AEO Table 8'!13:13,0))*10^6</f>
        <v>461417206</v>
      </c>
      <c r="R32" s="15">
        <f>INDEX('AEO Table 8'!19:19,MATCH(Calculations!R30,'AEO Table 8'!13:13,0))*10^6</f>
        <v>449094696</v>
      </c>
      <c r="S32" s="15">
        <f>INDEX('AEO Table 8'!19:19,MATCH(Calculations!S30,'AEO Table 8'!13:13,0))*10^6</f>
        <v>442454346</v>
      </c>
      <c r="T32" s="15">
        <f>INDEX('AEO Table 8'!19:19,MATCH(Calculations!T30,'AEO Table 8'!13:13,0))*10^6</f>
        <v>435752625</v>
      </c>
      <c r="U32" s="15">
        <f>INDEX('AEO Table 8'!19:19,MATCH(Calculations!U30,'AEO Table 8'!13:13,0))*10^6</f>
        <v>425239166</v>
      </c>
      <c r="V32" s="15">
        <f>INDEX('AEO Table 8'!19:19,MATCH(Calculations!V30,'AEO Table 8'!13:13,0))*10^6</f>
        <v>423414612</v>
      </c>
      <c r="W32" s="15">
        <f>INDEX('AEO Table 8'!19:19,MATCH(Calculations!W30,'AEO Table 8'!13:13,0))*10^6</f>
        <v>419805115</v>
      </c>
      <c r="X32" s="15">
        <f>INDEX('AEO Table 8'!19:19,MATCH(Calculations!X30,'AEO Table 8'!13:13,0))*10^6</f>
        <v>417840149</v>
      </c>
      <c r="Y32" s="15">
        <f>INDEX('AEO Table 8'!19:19,MATCH(Calculations!Y30,'AEO Table 8'!13:13,0))*10^6</f>
        <v>415523682</v>
      </c>
      <c r="Z32" s="15">
        <f>INDEX('AEO Table 8'!19:19,MATCH(Calculations!Z30,'AEO Table 8'!13:13,0))*10^6</f>
        <v>416141174</v>
      </c>
      <c r="AA32" s="15">
        <f>INDEX('AEO Table 8'!19:19,MATCH(Calculations!AA30,'AEO Table 8'!13:13,0))*10^6</f>
        <v>415630402</v>
      </c>
      <c r="AB32" s="15">
        <f>INDEX('AEO Table 8'!19:19,MATCH(Calculations!AB30,'AEO Table 8'!13:13,0))*10^6</f>
        <v>403115051</v>
      </c>
      <c r="AC32" s="15">
        <f>INDEX('AEO Table 8'!19:19,MATCH(Calculations!AC30,'AEO Table 8'!13:13,0))*10^6</f>
        <v>397337860</v>
      </c>
      <c r="AD32" s="15">
        <f>INDEX('AEO Table 8'!19:19,MATCH(Calculations!AD30,'AEO Table 8'!13:13,0))*10^6</f>
        <v>393575562</v>
      </c>
      <c r="AE32" s="15">
        <f>INDEX('AEO Table 8'!19:19,MATCH(Calculations!AE30,'AEO Table 8'!13:13,0))*10^6</f>
        <v>385151031</v>
      </c>
      <c r="AF32" s="15">
        <f>INDEX('AEO Table 8'!19:19,MATCH(Calculations!AF30,'AEO Table 8'!13:13,0))*10^6</f>
        <v>378283997</v>
      </c>
      <c r="AG32" s="15">
        <f>INDEX('AEO Table 8'!19:19,MATCH(Calculations!AG30,'AEO Table 8'!13:13,0))*10^6</f>
        <v>378798584</v>
      </c>
      <c r="AH32" s="15"/>
      <c r="AI32" s="15"/>
    </row>
    <row r="33" spans="1:33">
      <c r="A33" t="s">
        <v>543</v>
      </c>
      <c r="C33">
        <f>C31/C32</f>
        <v>0.392177107286231</v>
      </c>
      <c r="D33">
        <f t="shared" ref="D33:O33" si="9">D31/D32</f>
        <v>0.321196960430081</v>
      </c>
      <c r="E33">
        <f t="shared" si="9"/>
        <v>0.321118604928736</v>
      </c>
      <c r="F33">
        <f t="shared" si="9"/>
        <v>0.393214615715439</v>
      </c>
      <c r="G33">
        <f t="shared" si="9"/>
        <v>0.472272941406288</v>
      </c>
      <c r="H33">
        <f t="shared" si="9"/>
        <v>0.609487983549253</v>
      </c>
      <c r="I33">
        <f t="shared" si="9"/>
        <v>0.600135601839507</v>
      </c>
      <c r="J33">
        <f t="shared" si="9"/>
        <v>0.622124373947688</v>
      </c>
      <c r="K33">
        <f t="shared" si="9"/>
        <v>0.617300307805276</v>
      </c>
      <c r="L33">
        <f t="shared" si="9"/>
        <v>0.614843340099636</v>
      </c>
      <c r="M33">
        <f t="shared" si="9"/>
        <v>0.607784831462907</v>
      </c>
      <c r="N33">
        <f t="shared" si="9"/>
        <v>0.616928249591205</v>
      </c>
      <c r="O33">
        <f t="shared" si="9"/>
        <v>0.632341625919029</v>
      </c>
      <c r="P33">
        <f t="shared" ref="P33:Q33" si="10">P31/P32</f>
        <v>0.635312296547855</v>
      </c>
      <c r="Q33">
        <f t="shared" si="10"/>
        <v>0.650170813092739</v>
      </c>
      <c r="R33">
        <f t="shared" ref="R33:Z33" si="11">R31/R32</f>
        <v>0.668010561407298</v>
      </c>
      <c r="S33">
        <f t="shared" si="11"/>
        <v>0.678036056628541</v>
      </c>
      <c r="T33">
        <f t="shared" si="11"/>
        <v>0.688464010974116</v>
      </c>
      <c r="U33">
        <f t="shared" si="11"/>
        <v>0.70548534562783</v>
      </c>
      <c r="V33">
        <f t="shared" si="11"/>
        <v>0.708525382680936</v>
      </c>
      <c r="W33">
        <f t="shared" si="11"/>
        <v>0.714617305222687</v>
      </c>
      <c r="X33">
        <f t="shared" si="11"/>
        <v>0.717977917435598</v>
      </c>
      <c r="Y33">
        <f t="shared" si="11"/>
        <v>0.721980510367156</v>
      </c>
      <c r="Z33">
        <f t="shared" si="11"/>
        <v>0.720909197992506</v>
      </c>
      <c r="AA33">
        <f t="shared" ref="AA33:AG33" si="12">AA31/AA32</f>
        <v>0.721795129895238</v>
      </c>
      <c r="AB33">
        <f t="shared" si="12"/>
        <v>0.744204413245786</v>
      </c>
      <c r="AC33">
        <f t="shared" si="12"/>
        <v>0.755024955336499</v>
      </c>
      <c r="AD33">
        <f t="shared" si="12"/>
        <v>0.762242448376406</v>
      </c>
      <c r="AE33">
        <f t="shared" si="12"/>
        <v>0.778915219884223</v>
      </c>
      <c r="AF33">
        <f t="shared" si="12"/>
        <v>0.793054959710601</v>
      </c>
      <c r="AG33">
        <f t="shared" si="12"/>
        <v>0.791977617318654</v>
      </c>
    </row>
    <row r="35" spans="1:35">
      <c r="A35" s="18" t="s">
        <v>544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3">
      <c r="A36" s="23" t="s">
        <v>92</v>
      </c>
      <c r="B36" t="s">
        <v>3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>
      <c r="A37" t="s">
        <v>545</v>
      </c>
      <c r="B37" t="s">
        <v>540</v>
      </c>
      <c r="C37" s="15">
        <f>'Subsidies Paid'!K6*10^9</f>
        <v>300000000</v>
      </c>
      <c r="D37" s="15">
        <f>C37</f>
        <v>300000000</v>
      </c>
      <c r="E37" s="15">
        <f t="shared" ref="E37:AG37" si="13">D37</f>
        <v>300000000</v>
      </c>
      <c r="F37" s="15">
        <f t="shared" si="13"/>
        <v>300000000</v>
      </c>
      <c r="G37" s="15">
        <f t="shared" si="13"/>
        <v>300000000</v>
      </c>
      <c r="H37" s="15">
        <f t="shared" si="13"/>
        <v>300000000</v>
      </c>
      <c r="I37" s="15">
        <f t="shared" si="13"/>
        <v>300000000</v>
      </c>
      <c r="J37" s="15">
        <f t="shared" si="13"/>
        <v>300000000</v>
      </c>
      <c r="K37" s="15">
        <f t="shared" si="13"/>
        <v>300000000</v>
      </c>
      <c r="L37" s="15">
        <f t="shared" si="13"/>
        <v>300000000</v>
      </c>
      <c r="M37" s="15">
        <f t="shared" si="13"/>
        <v>300000000</v>
      </c>
      <c r="N37" s="15">
        <f t="shared" si="13"/>
        <v>300000000</v>
      </c>
      <c r="O37" s="15">
        <f t="shared" si="13"/>
        <v>300000000</v>
      </c>
      <c r="P37" s="15">
        <f t="shared" si="13"/>
        <v>300000000</v>
      </c>
      <c r="Q37" s="15">
        <f t="shared" si="13"/>
        <v>300000000</v>
      </c>
      <c r="R37" s="15">
        <f t="shared" si="13"/>
        <v>300000000</v>
      </c>
      <c r="S37" s="15">
        <f t="shared" si="13"/>
        <v>300000000</v>
      </c>
      <c r="T37" s="15">
        <f t="shared" si="13"/>
        <v>300000000</v>
      </c>
      <c r="U37" s="15">
        <f t="shared" si="13"/>
        <v>300000000</v>
      </c>
      <c r="V37" s="15">
        <f t="shared" si="13"/>
        <v>300000000</v>
      </c>
      <c r="W37" s="15">
        <f t="shared" si="13"/>
        <v>300000000</v>
      </c>
      <c r="X37" s="15">
        <f t="shared" si="13"/>
        <v>300000000</v>
      </c>
      <c r="Y37" s="15">
        <f t="shared" si="13"/>
        <v>300000000</v>
      </c>
      <c r="Z37" s="15">
        <f t="shared" si="13"/>
        <v>300000000</v>
      </c>
      <c r="AA37" s="15">
        <f t="shared" si="13"/>
        <v>300000000</v>
      </c>
      <c r="AB37" s="15">
        <f t="shared" si="13"/>
        <v>300000000</v>
      </c>
      <c r="AC37" s="15">
        <f t="shared" si="13"/>
        <v>300000000</v>
      </c>
      <c r="AD37" s="15">
        <f t="shared" si="13"/>
        <v>300000000</v>
      </c>
      <c r="AE37" s="15">
        <f t="shared" si="13"/>
        <v>300000000</v>
      </c>
      <c r="AF37" s="15">
        <f t="shared" si="13"/>
        <v>300000000</v>
      </c>
      <c r="AG37" s="15">
        <f t="shared" si="13"/>
        <v>300000000</v>
      </c>
      <c r="AH37" s="15"/>
      <c r="AI37" s="15"/>
    </row>
    <row r="38" spans="1:35">
      <c r="A38" t="s">
        <v>546</v>
      </c>
      <c r="B38" t="s">
        <v>542</v>
      </c>
      <c r="C38" s="15">
        <f>INDEX('AEO Table 8'!22:22,MATCH(Calculations!C36,'AEO Table 8'!13:13,0))*10^6</f>
        <v>784792236</v>
      </c>
      <c r="D38" s="15">
        <f>INDEX('AEO Table 8'!22:22,MATCH(Calculations!D36,'AEO Table 8'!13:13,0))*10^6</f>
        <v>760580200</v>
      </c>
      <c r="E38" s="15">
        <f>INDEX('AEO Table 8'!22:22,MATCH(Calculations!E36,'AEO Table 8'!13:13,0))*10^6</f>
        <v>736682861</v>
      </c>
      <c r="F38" s="15">
        <f>INDEX('AEO Table 8'!22:22,MATCH(Calculations!F36,'AEO Table 8'!13:13,0))*10^6</f>
        <v>749797546</v>
      </c>
      <c r="G38" s="15">
        <f>INDEX('AEO Table 8'!22:22,MATCH(Calculations!G36,'AEO Table 8'!13:13,0))*10^6</f>
        <v>752926758</v>
      </c>
      <c r="H38" s="15">
        <f>INDEX('AEO Table 8'!22:22,MATCH(Calculations!H36,'AEO Table 8'!13:13,0))*10^6</f>
        <v>744938965</v>
      </c>
      <c r="I38" s="15">
        <f>INDEX('AEO Table 8'!22:22,MATCH(Calculations!I36,'AEO Table 8'!13:13,0))*10^6</f>
        <v>641466919</v>
      </c>
      <c r="J38" s="15">
        <f>INDEX('AEO Table 8'!22:22,MATCH(Calculations!J36,'AEO Table 8'!13:13,0))*10^6</f>
        <v>576479431</v>
      </c>
      <c r="K38" s="15">
        <f>INDEX('AEO Table 8'!22:22,MATCH(Calculations!K36,'AEO Table 8'!13:13,0))*10^6</f>
        <v>556949219</v>
      </c>
      <c r="L38" s="15">
        <f>INDEX('AEO Table 8'!22:22,MATCH(Calculations!L36,'AEO Table 8'!13:13,0))*10^6</f>
        <v>505982697</v>
      </c>
      <c r="M38" s="15">
        <f>INDEX('AEO Table 8'!22:22,MATCH(Calculations!M36,'AEO Table 8'!13:13,0))*10^6</f>
        <v>506731659</v>
      </c>
      <c r="N38" s="15">
        <f>INDEX('AEO Table 8'!22:22,MATCH(Calculations!N36,'AEO Table 8'!13:13,0))*10^6</f>
        <v>490309692</v>
      </c>
      <c r="O38" s="15">
        <f>INDEX('AEO Table 8'!22:22,MATCH(Calculations!O36,'AEO Table 8'!13:13,0))*10^6</f>
        <v>480153687</v>
      </c>
      <c r="P38" s="15">
        <f>INDEX('AEO Table 8'!22:22,MATCH(Calculations!P36,'AEO Table 8'!13:13,0))*10^6</f>
        <v>472433502</v>
      </c>
      <c r="Q38" s="15">
        <f>INDEX('AEO Table 8'!22:22,MATCH(Calculations!Q36,'AEO Table 8'!13:13,0))*10^6</f>
        <v>455696442</v>
      </c>
      <c r="R38" s="15">
        <f>INDEX('AEO Table 8'!22:22,MATCH(Calculations!R36,'AEO Table 8'!13:13,0))*10^6</f>
        <v>457101471</v>
      </c>
      <c r="S38" s="15">
        <f>INDEX('AEO Table 8'!22:22,MATCH(Calculations!S36,'AEO Table 8'!13:13,0))*10^6</f>
        <v>448752869</v>
      </c>
      <c r="T38" s="15">
        <f>INDEX('AEO Table 8'!22:22,MATCH(Calculations!T36,'AEO Table 8'!13:13,0))*10^6</f>
        <v>432321045</v>
      </c>
      <c r="U38" s="15">
        <f>INDEX('AEO Table 8'!22:22,MATCH(Calculations!U36,'AEO Table 8'!13:13,0))*10^6</f>
        <v>425242676</v>
      </c>
      <c r="V38" s="15">
        <f>INDEX('AEO Table 8'!22:22,MATCH(Calculations!V36,'AEO Table 8'!13:13,0))*10^6</f>
        <v>425242676</v>
      </c>
      <c r="W38" s="15">
        <f>INDEX('AEO Table 8'!22:22,MATCH(Calculations!W36,'AEO Table 8'!13:13,0))*10^6</f>
        <v>425587524</v>
      </c>
      <c r="X38" s="15">
        <f>INDEX('AEO Table 8'!22:22,MATCH(Calculations!X36,'AEO Table 8'!13:13,0))*10^6</f>
        <v>426839600</v>
      </c>
      <c r="Y38" s="15">
        <f>INDEX('AEO Table 8'!22:22,MATCH(Calculations!Y36,'AEO Table 8'!13:13,0))*10^6</f>
        <v>427745178</v>
      </c>
      <c r="Z38" s="15">
        <f>INDEX('AEO Table 8'!22:22,MATCH(Calculations!Z36,'AEO Table 8'!13:13,0))*10^6</f>
        <v>409677307</v>
      </c>
      <c r="AA38" s="15">
        <f>INDEX('AEO Table 8'!22:22,MATCH(Calculations!AA36,'AEO Table 8'!13:13,0))*10^6</f>
        <v>364577942</v>
      </c>
      <c r="AB38" s="15">
        <f>INDEX('AEO Table 8'!22:22,MATCH(Calculations!AB36,'AEO Table 8'!13:13,0))*10^6</f>
        <v>365396484</v>
      </c>
      <c r="AC38" s="15">
        <f>INDEX('AEO Table 8'!22:22,MATCH(Calculations!AC36,'AEO Table 8'!13:13,0))*10^6</f>
        <v>365822540</v>
      </c>
      <c r="AD38" s="15">
        <f>INDEX('AEO Table 8'!22:22,MATCH(Calculations!AD36,'AEO Table 8'!13:13,0))*10^6</f>
        <v>358454559</v>
      </c>
      <c r="AE38" s="15">
        <f>INDEX('AEO Table 8'!22:22,MATCH(Calculations!AE36,'AEO Table 8'!13:13,0))*10^6</f>
        <v>343637939</v>
      </c>
      <c r="AF38" s="15">
        <f>INDEX('AEO Table 8'!22:22,MATCH(Calculations!AF36,'AEO Table 8'!13:13,0))*10^6</f>
        <v>343958557</v>
      </c>
      <c r="AG38" s="15">
        <f>INDEX('AEO Table 8'!22:22,MATCH(Calculations!AG36,'AEO Table 8'!13:13,0))*10^6</f>
        <v>344421967</v>
      </c>
      <c r="AH38" s="15"/>
      <c r="AI38" s="15"/>
    </row>
    <row r="39" spans="1:33">
      <c r="A39" t="s">
        <v>547</v>
      </c>
      <c r="C39">
        <f t="shared" ref="C39:O39" si="14">C37/C38</f>
        <v>0.382266778694278</v>
      </c>
      <c r="D39">
        <f t="shared" si="14"/>
        <v>0.394435721571506</v>
      </c>
      <c r="E39">
        <f t="shared" si="14"/>
        <v>0.407230866743349</v>
      </c>
      <c r="F39">
        <f t="shared" si="14"/>
        <v>0.40010800462129</v>
      </c>
      <c r="G39">
        <f t="shared" si="14"/>
        <v>0.398445130037469</v>
      </c>
      <c r="H39">
        <f t="shared" si="14"/>
        <v>0.402717556867226</v>
      </c>
      <c r="I39">
        <f t="shared" si="14"/>
        <v>0.46767805340247</v>
      </c>
      <c r="J39">
        <f t="shared" si="14"/>
        <v>0.520400180592046</v>
      </c>
      <c r="K39">
        <f t="shared" si="14"/>
        <v>0.538648748872741</v>
      </c>
      <c r="L39">
        <f t="shared" si="14"/>
        <v>0.59290565028946</v>
      </c>
      <c r="M39">
        <f t="shared" si="14"/>
        <v>0.592029320986238</v>
      </c>
      <c r="N39">
        <f t="shared" si="14"/>
        <v>0.611858188599707</v>
      </c>
      <c r="O39">
        <f t="shared" si="14"/>
        <v>0.624799950770762</v>
      </c>
      <c r="P39">
        <f t="shared" ref="P39:Z39" si="15">P37/P38</f>
        <v>0.635010004011104</v>
      </c>
      <c r="Q39">
        <f t="shared" si="15"/>
        <v>0.658332987379348</v>
      </c>
      <c r="R39">
        <f t="shared" si="15"/>
        <v>0.656309417127209</v>
      </c>
      <c r="S39">
        <f t="shared" si="15"/>
        <v>0.668519402825255</v>
      </c>
      <c r="T39">
        <f t="shared" si="15"/>
        <v>0.693928744551402</v>
      </c>
      <c r="U39">
        <f t="shared" si="15"/>
        <v>0.705479522473892</v>
      </c>
      <c r="V39">
        <f t="shared" si="15"/>
        <v>0.705479522473892</v>
      </c>
      <c r="W39">
        <f t="shared" si="15"/>
        <v>0.704907881651155</v>
      </c>
      <c r="X39">
        <f t="shared" si="15"/>
        <v>0.702840130109765</v>
      </c>
      <c r="Y39">
        <f t="shared" si="15"/>
        <v>0.701352149433231</v>
      </c>
      <c r="Z39">
        <f t="shared" si="15"/>
        <v>0.732283665397166</v>
      </c>
      <c r="AA39">
        <f t="shared" ref="AA39:AG39" si="16">AA37/AA38</f>
        <v>0.82286931116639</v>
      </c>
      <c r="AB39">
        <f t="shared" si="16"/>
        <v>0.821025962581512</v>
      </c>
      <c r="AC39">
        <f t="shared" si="16"/>
        <v>0.820069752946333</v>
      </c>
      <c r="AD39">
        <f t="shared" si="16"/>
        <v>0.836926166699975</v>
      </c>
      <c r="AE39">
        <f t="shared" si="16"/>
        <v>0.873011870787643</v>
      </c>
      <c r="AF39">
        <f t="shared" si="16"/>
        <v>0.872198100307765</v>
      </c>
      <c r="AG39">
        <f t="shared" si="16"/>
        <v>0.871024582470955</v>
      </c>
    </row>
    <row r="41" spans="1:35">
      <c r="A41" s="17" t="s">
        <v>548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A42" s="18" t="s">
        <v>549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ht="13.9" customHeight="1" spans="1:33">
      <c r="A43" s="23" t="s">
        <v>110</v>
      </c>
      <c r="B43" t="s">
        <v>3</v>
      </c>
      <c r="C43">
        <v>2020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>
      <c r="A44" t="s">
        <v>550</v>
      </c>
      <c r="B44" t="s">
        <v>540</v>
      </c>
      <c r="C44" s="15">
        <f>'Subsidies Paid'!K14*10^9</f>
        <v>100000000</v>
      </c>
      <c r="D44" s="15">
        <f>C44</f>
        <v>100000000</v>
      </c>
      <c r="E44" s="15">
        <f t="shared" ref="E44:AG44" si="17">D44</f>
        <v>100000000</v>
      </c>
      <c r="F44" s="15">
        <f t="shared" si="17"/>
        <v>100000000</v>
      </c>
      <c r="G44" s="15">
        <f t="shared" si="17"/>
        <v>100000000</v>
      </c>
      <c r="H44" s="15">
        <f t="shared" si="17"/>
        <v>100000000</v>
      </c>
      <c r="I44" s="15">
        <f t="shared" si="17"/>
        <v>100000000</v>
      </c>
      <c r="J44" s="15">
        <f t="shared" si="17"/>
        <v>100000000</v>
      </c>
      <c r="K44" s="15">
        <f t="shared" si="17"/>
        <v>100000000</v>
      </c>
      <c r="L44" s="15">
        <f t="shared" si="17"/>
        <v>100000000</v>
      </c>
      <c r="M44" s="15">
        <f t="shared" si="17"/>
        <v>100000000</v>
      </c>
      <c r="N44" s="15">
        <f t="shared" si="17"/>
        <v>100000000</v>
      </c>
      <c r="O44" s="15">
        <f t="shared" si="17"/>
        <v>100000000</v>
      </c>
      <c r="P44" s="15">
        <f t="shared" si="17"/>
        <v>100000000</v>
      </c>
      <c r="Q44" s="15">
        <f t="shared" si="17"/>
        <v>100000000</v>
      </c>
      <c r="R44" s="15">
        <f t="shared" si="17"/>
        <v>100000000</v>
      </c>
      <c r="S44" s="15">
        <f t="shared" si="17"/>
        <v>100000000</v>
      </c>
      <c r="T44" s="15">
        <f t="shared" si="17"/>
        <v>100000000</v>
      </c>
      <c r="U44" s="15">
        <f t="shared" si="17"/>
        <v>100000000</v>
      </c>
      <c r="V44" s="15">
        <f t="shared" si="17"/>
        <v>100000000</v>
      </c>
      <c r="W44" s="15">
        <f t="shared" si="17"/>
        <v>100000000</v>
      </c>
      <c r="X44" s="15">
        <f t="shared" si="17"/>
        <v>100000000</v>
      </c>
      <c r="Y44" s="15">
        <f t="shared" si="17"/>
        <v>100000000</v>
      </c>
      <c r="Z44" s="15">
        <f t="shared" si="17"/>
        <v>100000000</v>
      </c>
      <c r="AA44" s="15">
        <f t="shared" si="17"/>
        <v>100000000</v>
      </c>
      <c r="AB44" s="15">
        <f t="shared" si="17"/>
        <v>100000000</v>
      </c>
      <c r="AC44" s="15">
        <f t="shared" si="17"/>
        <v>100000000</v>
      </c>
      <c r="AD44" s="15">
        <f t="shared" si="17"/>
        <v>100000000</v>
      </c>
      <c r="AE44" s="15">
        <f t="shared" si="17"/>
        <v>100000000</v>
      </c>
      <c r="AF44" s="15">
        <f t="shared" si="17"/>
        <v>100000000</v>
      </c>
      <c r="AG44" s="15">
        <f t="shared" si="17"/>
        <v>100000000</v>
      </c>
      <c r="AH44" s="15"/>
      <c r="AI44" s="15"/>
    </row>
    <row r="45" spans="1:35">
      <c r="A45" t="s">
        <v>551</v>
      </c>
      <c r="B45" t="s">
        <v>552</v>
      </c>
      <c r="C45" s="15">
        <f>INDEX('AEO Table 1'!19:19,MATCH(Calculations!C43,'AEO Table 1'!13:13,0))*10^15</f>
        <v>1.0784114e+16</v>
      </c>
      <c r="D45" s="15">
        <f>INDEX('AEO Table 1'!19:19,MATCH(Calculations!D43,'AEO Table 1'!13:13,0))*10^15</f>
        <v>1.2618449e+16</v>
      </c>
      <c r="E45" s="15">
        <f>INDEX('AEO Table 1'!19:19,MATCH(Calculations!E43,'AEO Table 1'!13:13,0))*10^15</f>
        <v>1.3002274e+16</v>
      </c>
      <c r="F45" s="15">
        <f>INDEX('AEO Table 1'!19:19,MATCH(Calculations!F43,'AEO Table 1'!13:13,0))*10^15</f>
        <v>1.1427409e+16</v>
      </c>
      <c r="G45" s="15">
        <f>INDEX('AEO Table 1'!19:19,MATCH(Calculations!G43,'AEO Table 1'!13:13,0))*10^15</f>
        <v>1.0139303e+16</v>
      </c>
      <c r="H45" s="15">
        <f>INDEX('AEO Table 1'!19:19,MATCH(Calculations!H43,'AEO Table 1'!13:13,0))*10^15</f>
        <v>8502703000000000</v>
      </c>
      <c r="I45" s="15">
        <f>INDEX('AEO Table 1'!19:19,MATCH(Calculations!I43,'AEO Table 1'!13:13,0))*10^15</f>
        <v>8564249000000000</v>
      </c>
      <c r="J45" s="15">
        <f>INDEX('AEO Table 1'!19:19,MATCH(Calculations!J43,'AEO Table 1'!13:13,0))*10^15</f>
        <v>8376679000000000</v>
      </c>
      <c r="K45" s="15">
        <f>INDEX('AEO Table 1'!19:19,MATCH(Calculations!K43,'AEO Table 1'!13:13,0))*10^15</f>
        <v>8404305000000000</v>
      </c>
      <c r="L45" s="15">
        <f>INDEX('AEO Table 1'!19:19,MATCH(Calculations!L43,'AEO Table 1'!13:13,0))*10^15</f>
        <v>8389069000000000</v>
      </c>
      <c r="M45" s="15">
        <f>INDEX('AEO Table 1'!19:19,MATCH(Calculations!M43,'AEO Table 1'!13:13,0))*10^15</f>
        <v>8429992000000000</v>
      </c>
      <c r="N45" s="15">
        <f>INDEX('AEO Table 1'!19:19,MATCH(Calculations!N43,'AEO Table 1'!13:13,0))*10^15</f>
        <v>8341985000000000</v>
      </c>
      <c r="O45" s="15">
        <f>INDEX('AEO Table 1'!19:19,MATCH(Calculations!O43,'AEO Table 1'!13:13,0))*10^15</f>
        <v>8220649000000000</v>
      </c>
      <c r="P45" s="15">
        <f>INDEX('AEO Table 1'!19:19,MATCH(Calculations!P43,'AEO Table 1'!13:13,0))*10^15</f>
        <v>8189447000000000</v>
      </c>
      <c r="Q45" s="15">
        <f>INDEX('AEO Table 1'!19:19,MATCH(Calculations!Q43,'AEO Table 1'!13:13,0))*10^15</f>
        <v>8077509000000000</v>
      </c>
      <c r="R45" s="15">
        <f>INDEX('AEO Table 1'!19:19,MATCH(Calculations!R43,'AEO Table 1'!13:13,0))*10^15</f>
        <v>7964702000000000</v>
      </c>
      <c r="S45" s="15">
        <f>INDEX('AEO Table 1'!19:19,MATCH(Calculations!S43,'AEO Table 1'!13:13,0))*10^15</f>
        <v>7896936000000000</v>
      </c>
      <c r="T45" s="15">
        <f>INDEX('AEO Table 1'!19:19,MATCH(Calculations!T43,'AEO Table 1'!13:13,0))*10^15</f>
        <v>7827104000000000</v>
      </c>
      <c r="U45" s="15">
        <f>INDEX('AEO Table 1'!19:19,MATCH(Calculations!U43,'AEO Table 1'!13:13,0))*10^15</f>
        <v>7718163000000000</v>
      </c>
      <c r="V45" s="15">
        <f>INDEX('AEO Table 1'!19:19,MATCH(Calculations!V43,'AEO Table 1'!13:13,0))*10^15</f>
        <v>7705905000000000</v>
      </c>
      <c r="W45" s="15">
        <f>INDEX('AEO Table 1'!19:19,MATCH(Calculations!W43,'AEO Table 1'!13:13,0))*10^15</f>
        <v>7633009000000000</v>
      </c>
      <c r="X45" s="15">
        <f>INDEX('AEO Table 1'!19:19,MATCH(Calculations!X43,'AEO Table 1'!13:13,0))*10^15</f>
        <v>7585832000000000</v>
      </c>
      <c r="Y45" s="15">
        <f>INDEX('AEO Table 1'!19:19,MATCH(Calculations!Y43,'AEO Table 1'!13:13,0))*10^15</f>
        <v>7586134000000000</v>
      </c>
      <c r="Z45" s="15">
        <f>INDEX('AEO Table 1'!19:19,MATCH(Calculations!Z43,'AEO Table 1'!13:13,0))*10^15</f>
        <v>7613787000000000</v>
      </c>
      <c r="AA45" s="15">
        <f>INDEX('AEO Table 1'!19:19,MATCH(Calculations!AA43,'AEO Table 1'!13:13,0))*10^15</f>
        <v>7630188000000000</v>
      </c>
      <c r="AB45" s="15">
        <f>INDEX('AEO Table 1'!19:19,MATCH(Calculations!AB43,'AEO Table 1'!13:13,0))*10^15</f>
        <v>7499932000000000</v>
      </c>
      <c r="AC45" s="15">
        <f>INDEX('AEO Table 1'!19:19,MATCH(Calculations!AC43,'AEO Table 1'!13:13,0))*10^15</f>
        <v>7438654000000000</v>
      </c>
      <c r="AD45" s="15">
        <f>INDEX('AEO Table 1'!19:19,MATCH(Calculations!AD43,'AEO Table 1'!13:13,0))*10^15</f>
        <v>7403985000000000</v>
      </c>
      <c r="AE45" s="15">
        <f>INDEX('AEO Table 1'!19:19,MATCH(Calculations!AE43,'AEO Table 1'!13:13,0))*10^15</f>
        <v>7327478000000000</v>
      </c>
      <c r="AF45" s="15">
        <f>INDEX('AEO Table 1'!19:19,MATCH(Calculations!AF43,'AEO Table 1'!13:13,0))*10^15</f>
        <v>7267259000000000</v>
      </c>
      <c r="AG45" s="15">
        <f>INDEX('AEO Table 1'!19:19,MATCH(Calculations!AG43,'AEO Table 1'!13:13,0))*10^15</f>
        <v>7287380000000000</v>
      </c>
      <c r="AH45" s="15"/>
      <c r="AI45" s="15"/>
    </row>
    <row r="46" spans="1:33">
      <c r="A46" t="s">
        <v>553</v>
      </c>
      <c r="C46">
        <f t="shared" ref="C46:O46" si="18">C44/C45</f>
        <v>9.27289900681688e-9</v>
      </c>
      <c r="D46" s="15">
        <f t="shared" si="18"/>
        <v>7.92490424140083e-9</v>
      </c>
      <c r="E46">
        <f t="shared" si="18"/>
        <v>7.69096236550622e-9</v>
      </c>
      <c r="F46">
        <f t="shared" si="18"/>
        <v>8.75089007490674e-9</v>
      </c>
      <c r="G46">
        <f t="shared" si="18"/>
        <v>9.86261087177294e-9</v>
      </c>
      <c r="H46">
        <f t="shared" si="18"/>
        <v>1.17609658951983e-8</v>
      </c>
      <c r="I46">
        <f t="shared" si="18"/>
        <v>1.1676447053326e-8</v>
      </c>
      <c r="J46">
        <f t="shared" si="18"/>
        <v>1.19379052247317e-8</v>
      </c>
      <c r="K46">
        <f t="shared" si="18"/>
        <v>1.18986638395441e-8</v>
      </c>
      <c r="L46">
        <f t="shared" si="18"/>
        <v>1.19202738706762e-8</v>
      </c>
      <c r="M46">
        <f t="shared" si="18"/>
        <v>1.18624074613594e-8</v>
      </c>
      <c r="N46">
        <f t="shared" si="18"/>
        <v>1.19875545208964e-8</v>
      </c>
      <c r="O46">
        <f t="shared" si="18"/>
        <v>1.21644896893177e-8</v>
      </c>
      <c r="P46">
        <f t="shared" ref="P46:AG46" si="19">P44/P45</f>
        <v>1.22108367024049e-8</v>
      </c>
      <c r="Q46">
        <f t="shared" si="19"/>
        <v>1.23800542964421e-8</v>
      </c>
      <c r="R46">
        <f t="shared" si="19"/>
        <v>1.25553975528526e-8</v>
      </c>
      <c r="S46">
        <f t="shared" si="19"/>
        <v>1.26631392226048e-8</v>
      </c>
      <c r="T46">
        <f t="shared" si="19"/>
        <v>1.27761174503367e-8</v>
      </c>
      <c r="U46">
        <f t="shared" si="19"/>
        <v>1.29564509067767e-8</v>
      </c>
      <c r="V46">
        <f t="shared" si="19"/>
        <v>1.29770610979502e-8</v>
      </c>
      <c r="W46">
        <f t="shared" si="19"/>
        <v>1.31009933304153e-8</v>
      </c>
      <c r="X46">
        <f t="shared" si="19"/>
        <v>1.31824696354994e-8</v>
      </c>
      <c r="Y46">
        <f t="shared" si="19"/>
        <v>1.31819448483246e-8</v>
      </c>
      <c r="Z46">
        <f t="shared" si="19"/>
        <v>1.31340684996835e-8</v>
      </c>
      <c r="AA46">
        <f t="shared" si="19"/>
        <v>1.31058369728243e-8</v>
      </c>
      <c r="AB46">
        <f t="shared" si="19"/>
        <v>1.33334542233183e-8</v>
      </c>
      <c r="AC46">
        <f t="shared" si="19"/>
        <v>1.34432922945468e-8</v>
      </c>
      <c r="AD46">
        <f t="shared" si="19"/>
        <v>1.35062402206379e-8</v>
      </c>
      <c r="AE46">
        <f t="shared" si="19"/>
        <v>1.36472603534258e-8</v>
      </c>
      <c r="AF46">
        <f t="shared" si="19"/>
        <v>1.37603462323278e-8</v>
      </c>
      <c r="AG46">
        <f t="shared" si="19"/>
        <v>1.37223528895158e-8</v>
      </c>
    </row>
    <row r="48" spans="1:1">
      <c r="A48" s="23" t="s">
        <v>106</v>
      </c>
    </row>
    <row r="49" spans="1:35">
      <c r="A49" t="s">
        <v>550</v>
      </c>
      <c r="B49" t="s">
        <v>540</v>
      </c>
      <c r="C49" s="15">
        <f>'Subsidies Paid'!H13</f>
        <v>53000000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>
      <c r="A50" t="s">
        <v>551</v>
      </c>
      <c r="B50" t="s">
        <v>552</v>
      </c>
      <c r="C50" s="15">
        <f>INDEX('AEO Table 1'!19:19,MATCH(Calculations!C43,'AEO Table 1'!13:13,0))*10^15</f>
        <v>1.0784114e+16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3">
      <c r="A51" t="s">
        <v>553</v>
      </c>
      <c r="C51" s="15">
        <f>C49/C50</f>
        <v>4.91463647361295e-9</v>
      </c>
      <c r="D51" s="15">
        <f>C51</f>
        <v>4.91463647361295e-9</v>
      </c>
      <c r="E51" s="15">
        <f>D51</f>
        <v>4.91463647361295e-9</v>
      </c>
      <c r="F51">
        <f t="shared" ref="F51:AG51" si="20">E51</f>
        <v>4.91463647361295e-9</v>
      </c>
      <c r="G51">
        <f t="shared" si="20"/>
        <v>4.91463647361295e-9</v>
      </c>
      <c r="H51">
        <f t="shared" si="20"/>
        <v>4.91463647361295e-9</v>
      </c>
      <c r="I51">
        <f t="shared" si="20"/>
        <v>4.91463647361295e-9</v>
      </c>
      <c r="J51">
        <f t="shared" si="20"/>
        <v>4.91463647361295e-9</v>
      </c>
      <c r="K51">
        <f t="shared" si="20"/>
        <v>4.91463647361295e-9</v>
      </c>
      <c r="L51">
        <f t="shared" si="20"/>
        <v>4.91463647361295e-9</v>
      </c>
      <c r="M51">
        <f t="shared" si="20"/>
        <v>4.91463647361295e-9</v>
      </c>
      <c r="N51">
        <f t="shared" si="20"/>
        <v>4.91463647361295e-9</v>
      </c>
      <c r="O51">
        <f t="shared" si="20"/>
        <v>4.91463647361295e-9</v>
      </c>
      <c r="P51">
        <f t="shared" si="20"/>
        <v>4.91463647361295e-9</v>
      </c>
      <c r="Q51">
        <f t="shared" si="20"/>
        <v>4.91463647361295e-9</v>
      </c>
      <c r="R51">
        <f t="shared" si="20"/>
        <v>4.91463647361295e-9</v>
      </c>
      <c r="S51">
        <f t="shared" si="20"/>
        <v>4.91463647361295e-9</v>
      </c>
      <c r="T51">
        <f t="shared" si="20"/>
        <v>4.91463647361295e-9</v>
      </c>
      <c r="U51">
        <f t="shared" si="20"/>
        <v>4.91463647361295e-9</v>
      </c>
      <c r="V51">
        <f t="shared" si="20"/>
        <v>4.91463647361295e-9</v>
      </c>
      <c r="W51">
        <f t="shared" si="20"/>
        <v>4.91463647361295e-9</v>
      </c>
      <c r="X51">
        <f t="shared" si="20"/>
        <v>4.91463647361295e-9</v>
      </c>
      <c r="Y51">
        <f t="shared" si="20"/>
        <v>4.91463647361295e-9</v>
      </c>
      <c r="Z51">
        <f t="shared" si="20"/>
        <v>4.91463647361295e-9</v>
      </c>
      <c r="AA51">
        <f t="shared" si="20"/>
        <v>4.91463647361295e-9</v>
      </c>
      <c r="AB51">
        <f t="shared" si="20"/>
        <v>4.91463647361295e-9</v>
      </c>
      <c r="AC51">
        <f t="shared" si="20"/>
        <v>4.91463647361295e-9</v>
      </c>
      <c r="AD51">
        <f t="shared" si="20"/>
        <v>4.91463647361295e-9</v>
      </c>
      <c r="AE51">
        <f t="shared" si="20"/>
        <v>4.91463647361295e-9</v>
      </c>
      <c r="AF51">
        <f t="shared" si="20"/>
        <v>4.91463647361295e-9</v>
      </c>
      <c r="AG51">
        <f t="shared" si="20"/>
        <v>4.91463647361295e-9</v>
      </c>
    </row>
    <row r="53" spans="1:35">
      <c r="A53" s="18" t="s">
        <v>554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3">
      <c r="A54" s="23" t="s">
        <v>114</v>
      </c>
      <c r="B54" t="s">
        <v>3</v>
      </c>
      <c r="C54">
        <v>2020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>
      <c r="A55" t="s">
        <v>555</v>
      </c>
      <c r="B55" t="s">
        <v>540</v>
      </c>
      <c r="C55" s="15">
        <f>'Subsidies Paid'!J16*10^9</f>
        <v>1620000000</v>
      </c>
      <c r="D55" s="15">
        <f>C55</f>
        <v>1620000000</v>
      </c>
      <c r="E55" s="15">
        <f t="shared" ref="E55:AG55" si="21">D55</f>
        <v>1620000000</v>
      </c>
      <c r="F55" s="15">
        <f t="shared" si="21"/>
        <v>1620000000</v>
      </c>
      <c r="G55" s="15">
        <f t="shared" si="21"/>
        <v>1620000000</v>
      </c>
      <c r="H55" s="15">
        <f t="shared" si="21"/>
        <v>1620000000</v>
      </c>
      <c r="I55" s="15">
        <f t="shared" si="21"/>
        <v>1620000000</v>
      </c>
      <c r="J55" s="15">
        <f t="shared" si="21"/>
        <v>1620000000</v>
      </c>
      <c r="K55" s="15">
        <f t="shared" si="21"/>
        <v>1620000000</v>
      </c>
      <c r="L55" s="15">
        <f t="shared" si="21"/>
        <v>1620000000</v>
      </c>
      <c r="M55" s="15">
        <f t="shared" si="21"/>
        <v>1620000000</v>
      </c>
      <c r="N55" s="15">
        <f t="shared" si="21"/>
        <v>1620000000</v>
      </c>
      <c r="O55" s="15">
        <f t="shared" si="21"/>
        <v>1620000000</v>
      </c>
      <c r="P55" s="15">
        <f t="shared" si="21"/>
        <v>1620000000</v>
      </c>
      <c r="Q55" s="15">
        <f t="shared" si="21"/>
        <v>1620000000</v>
      </c>
      <c r="R55" s="15">
        <f t="shared" si="21"/>
        <v>1620000000</v>
      </c>
      <c r="S55" s="15">
        <f t="shared" si="21"/>
        <v>1620000000</v>
      </c>
      <c r="T55" s="15">
        <f t="shared" si="21"/>
        <v>1620000000</v>
      </c>
      <c r="U55" s="15">
        <f t="shared" si="21"/>
        <v>1620000000</v>
      </c>
      <c r="V55" s="15">
        <f t="shared" si="21"/>
        <v>1620000000</v>
      </c>
      <c r="W55" s="15">
        <f t="shared" si="21"/>
        <v>1620000000</v>
      </c>
      <c r="X55" s="15">
        <f t="shared" si="21"/>
        <v>1620000000</v>
      </c>
      <c r="Y55" s="15">
        <f t="shared" si="21"/>
        <v>1620000000</v>
      </c>
      <c r="Z55" s="15">
        <f t="shared" si="21"/>
        <v>1620000000</v>
      </c>
      <c r="AA55" s="15">
        <f t="shared" si="21"/>
        <v>1620000000</v>
      </c>
      <c r="AB55" s="15">
        <f t="shared" si="21"/>
        <v>1620000000</v>
      </c>
      <c r="AC55" s="15">
        <f t="shared" si="21"/>
        <v>1620000000</v>
      </c>
      <c r="AD55" s="15">
        <f t="shared" si="21"/>
        <v>1620000000</v>
      </c>
      <c r="AE55" s="15">
        <f t="shared" si="21"/>
        <v>1620000000</v>
      </c>
      <c r="AF55" s="15">
        <f t="shared" si="21"/>
        <v>1620000000</v>
      </c>
      <c r="AG55" s="15">
        <f t="shared" si="21"/>
        <v>1620000000</v>
      </c>
      <c r="AH55" s="15"/>
      <c r="AI55" s="15"/>
    </row>
    <row r="56" spans="1:35">
      <c r="A56" t="s">
        <v>556</v>
      </c>
      <c r="B56" t="s">
        <v>552</v>
      </c>
      <c r="C56" s="15">
        <f>INDEX('AEO Table 1'!18:18,MATCH(Calculations!C43,'AEO Table 1'!13:13,0))*10^15</f>
        <v>3.5071499e+16</v>
      </c>
      <c r="D56" s="15">
        <f>INDEX('AEO Table 1'!18:18,MATCH(Calculations!D43,'AEO Table 1'!13:13,0))*10^15</f>
        <v>3.3420853e+16</v>
      </c>
      <c r="E56" s="15">
        <f>INDEX('AEO Table 1'!18:18,MATCH(Calculations!E43,'AEO Table 1'!13:13,0))*10^15</f>
        <v>3.4514404e+16</v>
      </c>
      <c r="F56" s="15">
        <f>INDEX('AEO Table 1'!18:18,MATCH(Calculations!F43,'AEO Table 1'!13:13,0))*10^15</f>
        <v>3.6586662e+16</v>
      </c>
      <c r="G56" s="15">
        <f>INDEX('AEO Table 1'!18:18,MATCH(Calculations!G43,'AEO Table 1'!13:13,0))*10^15</f>
        <v>3.8453529e+16</v>
      </c>
      <c r="H56" s="15">
        <f>INDEX('AEO Table 1'!18:18,MATCH(Calculations!H43,'AEO Table 1'!13:13,0))*10^15</f>
        <v>4.0565563e+16</v>
      </c>
      <c r="I56" s="15">
        <f>INDEX('AEO Table 1'!18:18,MATCH(Calculations!I43,'AEO Table 1'!13:13,0))*10^15</f>
        <v>4.1814342e+16</v>
      </c>
      <c r="J56" s="15">
        <f>INDEX('AEO Table 1'!18:18,MATCH(Calculations!J43,'AEO Table 1'!13:13,0))*10^15</f>
        <v>4.2703667e+16</v>
      </c>
      <c r="K56" s="15">
        <f>INDEX('AEO Table 1'!18:18,MATCH(Calculations!K43,'AEO Table 1'!13:13,0))*10^15</f>
        <v>4.3344872e+16</v>
      </c>
      <c r="L56" s="15">
        <f>INDEX('AEO Table 1'!18:18,MATCH(Calculations!L43,'AEO Table 1'!13:13,0))*10^15</f>
        <v>4.4335121e+16</v>
      </c>
      <c r="M56" s="15">
        <f>INDEX('AEO Table 1'!18:18,MATCH(Calculations!M43,'AEO Table 1'!13:13,0))*10^15</f>
        <v>4.4964447e+16</v>
      </c>
      <c r="N56" s="15">
        <f>INDEX('AEO Table 1'!18:18,MATCH(Calculations!N43,'AEO Table 1'!13:13,0))*10^15</f>
        <v>4.5514584e+16</v>
      </c>
      <c r="O56" s="15">
        <f>INDEX('AEO Table 1'!18:18,MATCH(Calculations!O43,'AEO Table 1'!13:13,0))*10^15</f>
        <v>4.6237316e+16</v>
      </c>
      <c r="P56" s="15">
        <f>INDEX('AEO Table 1'!18:18,MATCH(Calculations!P43,'AEO Table 1'!13:13,0))*10^15</f>
        <v>4.6814991e+16</v>
      </c>
      <c r="Q56" s="15">
        <f>INDEX('AEO Table 1'!18:18,MATCH(Calculations!Q43,'AEO Table 1'!13:13,0))*10^15</f>
        <v>4.7414043e+16</v>
      </c>
      <c r="R56" s="15">
        <f>INDEX('AEO Table 1'!18:18,MATCH(Calculations!R43,'AEO Table 1'!13:13,0))*10^15</f>
        <v>4.7874859e+16</v>
      </c>
      <c r="S56" s="15">
        <f>INDEX('AEO Table 1'!18:18,MATCH(Calculations!S43,'AEO Table 1'!13:13,0))*10^15</f>
        <v>4.8433479e+16</v>
      </c>
      <c r="T56" s="15">
        <f>INDEX('AEO Table 1'!18:18,MATCH(Calculations!T43,'AEO Table 1'!13:13,0))*10^15</f>
        <v>4.9118267e+16</v>
      </c>
      <c r="U56" s="15">
        <f>INDEX('AEO Table 1'!18:18,MATCH(Calculations!U43,'AEO Table 1'!13:13,0))*10^15</f>
        <v>4.9758228e+16</v>
      </c>
      <c r="V56" s="15">
        <f>INDEX('AEO Table 1'!18:18,MATCH(Calculations!V43,'AEO Table 1'!13:13,0))*10^15</f>
        <v>5.0396996e+16</v>
      </c>
      <c r="W56" s="15">
        <f>INDEX('AEO Table 1'!18:18,MATCH(Calculations!W43,'AEO Table 1'!13:13,0))*10^15</f>
        <v>5.0988029e+16</v>
      </c>
      <c r="X56" s="15">
        <f>INDEX('AEO Table 1'!18:18,MATCH(Calculations!X43,'AEO Table 1'!13:13,0))*10^15</f>
        <v>5.1433308e+16</v>
      </c>
      <c r="Y56" s="15">
        <f>INDEX('AEO Table 1'!18:18,MATCH(Calculations!Y43,'AEO Table 1'!13:13,0))*10^15</f>
        <v>5.1869774e+16</v>
      </c>
      <c r="Z56" s="15">
        <f>INDEX('AEO Table 1'!18:18,MATCH(Calculations!Z43,'AEO Table 1'!13:13,0))*10^15</f>
        <v>5.2514465e+16</v>
      </c>
      <c r="AA56" s="15">
        <f>INDEX('AEO Table 1'!18:18,MATCH(Calculations!AA43,'AEO Table 1'!13:13,0))*10^15</f>
        <v>5.3262516e+16</v>
      </c>
      <c r="AB56" s="15">
        <f>INDEX('AEO Table 1'!18:18,MATCH(Calculations!AB43,'AEO Table 1'!13:13,0))*10^15</f>
        <v>5.3763351e+16</v>
      </c>
      <c r="AC56" s="15">
        <f>INDEX('AEO Table 1'!18:18,MATCH(Calculations!AC43,'AEO Table 1'!13:13,0))*10^15</f>
        <v>5.4110775e+16</v>
      </c>
      <c r="AD56" s="15">
        <f>INDEX('AEO Table 1'!18:18,MATCH(Calculations!AD43,'AEO Table 1'!13:13,0))*10^15</f>
        <v>5.4475609e+16</v>
      </c>
      <c r="AE56" s="15">
        <f>INDEX('AEO Table 1'!18:18,MATCH(Calculations!AE43,'AEO Table 1'!13:13,0))*10^15</f>
        <v>5.4893578e+16</v>
      </c>
      <c r="AF56" s="15">
        <f>INDEX('AEO Table 1'!18:18,MATCH(Calculations!AF43,'AEO Table 1'!13:13,0))*10^15</f>
        <v>5.5124947e+16</v>
      </c>
      <c r="AG56" s="15">
        <f>INDEX('AEO Table 1'!18:18,MATCH(Calculations!AG43,'AEO Table 1'!13:13,0))*10^15</f>
        <v>5.550584e+16</v>
      </c>
      <c r="AH56" s="15"/>
      <c r="AI56" s="15"/>
    </row>
    <row r="57" spans="1:35">
      <c r="A57" t="s">
        <v>557</v>
      </c>
      <c r="B57" t="s">
        <v>552</v>
      </c>
      <c r="C57" s="15">
        <f>SUM(INDEX('AEO Table 1'!16:17,0,MATCH(Calculations!C43,'AEO Table 1'!13:13,0)))*10^15</f>
        <v>3.0450764e+16</v>
      </c>
      <c r="D57" s="15">
        <f>SUM(INDEX('AEO Table 1'!16:17,0,MATCH(Calculations!D43,'AEO Table 1'!13:13,0)))*10^15</f>
        <v>3.0535249e+16</v>
      </c>
      <c r="E57" s="15">
        <f>SUM(INDEX('AEO Table 1'!16:17,0,MATCH(Calculations!E43,'AEO Table 1'!13:13,0)))*10^15</f>
        <v>3.1956132e+16</v>
      </c>
      <c r="F57" s="15">
        <f>SUM(INDEX('AEO Table 1'!16:17,0,MATCH(Calculations!F43,'AEO Table 1'!13:13,0)))*10^15</f>
        <v>3.6242433e+16</v>
      </c>
      <c r="G57" s="15">
        <f>SUM(INDEX('AEO Table 1'!16:17,0,MATCH(Calculations!G43,'AEO Table 1'!13:13,0)))*10^15</f>
        <v>3.9341878e+16</v>
      </c>
      <c r="H57" s="15">
        <f>SUM(INDEX('AEO Table 1'!16:17,0,MATCH(Calculations!H43,'AEO Table 1'!13:13,0)))*10^15</f>
        <v>4.1791988e+16</v>
      </c>
      <c r="I57" s="15">
        <f>SUM(INDEX('AEO Table 1'!16:17,0,MATCH(Calculations!I43,'AEO Table 1'!13:13,0)))*10^15</f>
        <v>4.3506528e+16</v>
      </c>
      <c r="J57" s="15">
        <f>SUM(INDEX('AEO Table 1'!16:17,0,MATCH(Calculations!J43,'AEO Table 1'!13:13,0)))*10^15</f>
        <v>4.4474967e+16</v>
      </c>
      <c r="K57" s="15">
        <f>SUM(INDEX('AEO Table 1'!16:17,0,MATCH(Calculations!K43,'AEO Table 1'!13:13,0)))*10^15</f>
        <v>4.5292799e+16</v>
      </c>
      <c r="L57" s="15">
        <f>SUM(INDEX('AEO Table 1'!16:17,0,MATCH(Calculations!L43,'AEO Table 1'!13:13,0)))*10^15</f>
        <v>4.5771436e+16</v>
      </c>
      <c r="M57" s="15">
        <f>SUM(INDEX('AEO Table 1'!16:17,0,MATCH(Calculations!M43,'AEO Table 1'!13:13,0)))*10^15</f>
        <v>4.6135682e+16</v>
      </c>
      <c r="N57" s="15">
        <f>SUM(INDEX('AEO Table 1'!16:17,0,MATCH(Calculations!N43,'AEO Table 1'!13:13,0)))*10^15</f>
        <v>4.65631e+16</v>
      </c>
      <c r="O57" s="15">
        <f>SUM(INDEX('AEO Table 1'!16:17,0,MATCH(Calculations!O43,'AEO Table 1'!13:13,0)))*10^15</f>
        <v>4.7070804e+16</v>
      </c>
      <c r="P57" s="15">
        <f>SUM(INDEX('AEO Table 1'!16:17,0,MATCH(Calculations!P43,'AEO Table 1'!13:13,0)))*10^15</f>
        <v>4.7201735e+16</v>
      </c>
      <c r="Q57" s="15">
        <f>SUM(INDEX('AEO Table 1'!16:17,0,MATCH(Calculations!Q43,'AEO Table 1'!13:13,0)))*10^15</f>
        <v>4.761236e+16</v>
      </c>
      <c r="R57" s="15">
        <f>SUM(INDEX('AEO Table 1'!16:17,0,MATCH(Calculations!R43,'AEO Table 1'!13:13,0)))*10^15</f>
        <v>4.8039748e+16</v>
      </c>
      <c r="S57" s="15">
        <f>SUM(INDEX('AEO Table 1'!16:17,0,MATCH(Calculations!S43,'AEO Table 1'!13:13,0)))*10^15</f>
        <v>4.8266723e+16</v>
      </c>
      <c r="T57" s="15">
        <f>SUM(INDEX('AEO Table 1'!16:17,0,MATCH(Calculations!T43,'AEO Table 1'!13:13,0)))*10^15</f>
        <v>4.8448696e+16</v>
      </c>
      <c r="U57" s="15">
        <f>SUM(INDEX('AEO Table 1'!16:17,0,MATCH(Calculations!U43,'AEO Table 1'!13:13,0)))*10^15</f>
        <v>4.8282621e+16</v>
      </c>
      <c r="V57" s="15">
        <f>SUM(INDEX('AEO Table 1'!16:17,0,MATCH(Calculations!V43,'AEO Table 1'!13:13,0)))*10^15</f>
        <v>4.8504458e+16</v>
      </c>
      <c r="W57" s="15">
        <f>SUM(INDEX('AEO Table 1'!16:17,0,MATCH(Calculations!W43,'AEO Table 1'!13:13,0)))*10^15</f>
        <v>4.8737487e+16</v>
      </c>
      <c r="X57" s="15">
        <f>SUM(INDEX('AEO Table 1'!16:17,0,MATCH(Calculations!X43,'AEO Table 1'!13:13,0)))*10^15</f>
        <v>4.8878703e+16</v>
      </c>
      <c r="Y57" s="15">
        <f>SUM(INDEX('AEO Table 1'!16:17,0,MATCH(Calculations!Y43,'AEO Table 1'!13:13,0)))*10^15</f>
        <v>4.8981947e+16</v>
      </c>
      <c r="Z57" s="15">
        <f>SUM(INDEX('AEO Table 1'!16:17,0,MATCH(Calculations!Z43,'AEO Table 1'!13:13,0)))*10^15</f>
        <v>4.9214036e+16</v>
      </c>
      <c r="AA57" s="15">
        <f>SUM(INDEX('AEO Table 1'!16:17,0,MATCH(Calculations!AA43,'AEO Table 1'!13:13,0)))*10^15</f>
        <v>4.916736e+16</v>
      </c>
      <c r="AB57" s="15">
        <f>SUM(INDEX('AEO Table 1'!16:17,0,MATCH(Calculations!AB43,'AEO Table 1'!13:13,0)))*10^15</f>
        <v>4.9401206e+16</v>
      </c>
      <c r="AC57" s="15">
        <f>SUM(INDEX('AEO Table 1'!16:17,0,MATCH(Calculations!AC43,'AEO Table 1'!13:13,0)))*10^15</f>
        <v>4.913758e+16</v>
      </c>
      <c r="AD57" s="15">
        <f>SUM(INDEX('AEO Table 1'!16:17,0,MATCH(Calculations!AD43,'AEO Table 1'!13:13,0)))*10^15</f>
        <v>4.8998515e+16</v>
      </c>
      <c r="AE57" s="15">
        <f>SUM(INDEX('AEO Table 1'!16:17,0,MATCH(Calculations!AE43,'AEO Table 1'!13:13,0)))*10^15</f>
        <v>4.87885e+16</v>
      </c>
      <c r="AF57" s="15">
        <f>SUM(INDEX('AEO Table 1'!16:17,0,MATCH(Calculations!AF43,'AEO Table 1'!13:13,0)))*10^15</f>
        <v>4.8352509e+16</v>
      </c>
      <c r="AG57" s="15">
        <f>SUM(INDEX('AEO Table 1'!16:17,0,MATCH(Calculations!AG43,'AEO Table 1'!13:13,0)))*10^15</f>
        <v>4.7810103e+16</v>
      </c>
      <c r="AH57" s="15"/>
      <c r="AI57" s="15"/>
    </row>
    <row r="58" spans="1:35">
      <c r="A58" t="s">
        <v>558</v>
      </c>
      <c r="C58" s="15">
        <f>C55*(C56/SUM(C56:C57))/C56</f>
        <v>2.47244207667247e-8</v>
      </c>
      <c r="D58" s="15">
        <f t="shared" ref="D58:O58" si="22">D55*(D56/SUM(D56:D57))/D56</f>
        <v>2.53298739188326e-8</v>
      </c>
      <c r="E58" s="15">
        <f t="shared" si="22"/>
        <v>2.43717005682036e-8</v>
      </c>
      <c r="F58" s="15">
        <f t="shared" si="22"/>
        <v>2.22438573484951e-8</v>
      </c>
      <c r="G58" s="15">
        <f t="shared" si="22"/>
        <v>2.08238514646501e-8</v>
      </c>
      <c r="H58" s="15">
        <f t="shared" si="22"/>
        <v>1.96703274967465e-8</v>
      </c>
      <c r="I58" s="15">
        <f t="shared" si="22"/>
        <v>1.89871481619913e-8</v>
      </c>
      <c r="J58" s="15">
        <f t="shared" si="22"/>
        <v>1.85825347986067e-8</v>
      </c>
      <c r="K58" s="15">
        <f t="shared" si="22"/>
        <v>1.82766535009703e-8</v>
      </c>
      <c r="L58" s="15">
        <f t="shared" si="22"/>
        <v>1.79787138021487e-8</v>
      </c>
      <c r="M58" s="15">
        <f t="shared" si="22"/>
        <v>1.77826312408405e-8</v>
      </c>
      <c r="N58" s="15">
        <f t="shared" si="22"/>
        <v>1.75938395670334e-8</v>
      </c>
      <c r="O58" s="15">
        <f t="shared" si="22"/>
        <v>1.73618330323234e-8</v>
      </c>
      <c r="P58" s="15">
        <f t="shared" ref="P58:AG58" si="23">P55*(P56/SUM(P56:P57))/P56</f>
        <v>1.72309765392171e-8</v>
      </c>
      <c r="Q58" s="15">
        <f t="shared" si="23"/>
        <v>1.70478935207092e-8</v>
      </c>
      <c r="R58" s="15">
        <f t="shared" si="23"/>
        <v>1.68900238521542e-8</v>
      </c>
      <c r="S58" s="15">
        <f t="shared" si="23"/>
        <v>1.67528088514231e-8</v>
      </c>
      <c r="T58" s="15">
        <f t="shared" si="23"/>
        <v>1.6603981001233e-8</v>
      </c>
      <c r="U58" s="15">
        <f t="shared" si="23"/>
        <v>1.65237247180509e-8</v>
      </c>
      <c r="V58" s="15">
        <f t="shared" si="23"/>
        <v>1.63799411887312e-8</v>
      </c>
      <c r="W58" s="15">
        <f t="shared" si="23"/>
        <v>1.62445887971139e-8</v>
      </c>
      <c r="X58" s="15">
        <f t="shared" si="23"/>
        <v>1.61496114358628e-8</v>
      </c>
      <c r="Y58" s="15">
        <f t="shared" si="23"/>
        <v>1.60631864675864e-8</v>
      </c>
      <c r="Z58" s="15">
        <f t="shared" si="23"/>
        <v>1.59247406977913e-8</v>
      </c>
      <c r="AA58" s="15">
        <f t="shared" si="23"/>
        <v>1.58156981465056e-8</v>
      </c>
      <c r="AB58" s="15">
        <f t="shared" si="23"/>
        <v>1.57030674788823e-8</v>
      </c>
      <c r="AC58" s="15">
        <f t="shared" si="23"/>
        <v>1.56903226206364e-8</v>
      </c>
      <c r="AD58" s="15">
        <f t="shared" si="23"/>
        <v>1.56560880863316e-8</v>
      </c>
      <c r="AE58" s="15">
        <f t="shared" si="23"/>
        <v>1.56246868431784e-8</v>
      </c>
      <c r="AF58" s="15">
        <f t="shared" si="23"/>
        <v>1.5655583956374e-8</v>
      </c>
      <c r="AG58" s="15">
        <f t="shared" si="23"/>
        <v>1.56800582074734e-8</v>
      </c>
      <c r="AH58" s="15"/>
      <c r="AI58" s="15"/>
    </row>
    <row r="60" spans="1:1">
      <c r="A60" s="23" t="s">
        <v>115</v>
      </c>
    </row>
    <row r="61" spans="1:35">
      <c r="A61" t="s">
        <v>555</v>
      </c>
      <c r="B61" t="s">
        <v>540</v>
      </c>
      <c r="C61" s="15">
        <f>'Subsidies Paid'!J17*10^9</f>
        <v>140000000</v>
      </c>
      <c r="D61" s="15">
        <f>C61</f>
        <v>140000000</v>
      </c>
      <c r="E61" s="15">
        <f t="shared" ref="E61:O61" si="24">D61</f>
        <v>140000000</v>
      </c>
      <c r="F61" s="15">
        <f t="shared" si="24"/>
        <v>140000000</v>
      </c>
      <c r="G61" s="15">
        <f t="shared" si="24"/>
        <v>140000000</v>
      </c>
      <c r="H61" s="15">
        <f t="shared" si="24"/>
        <v>140000000</v>
      </c>
      <c r="I61" s="15">
        <f t="shared" si="24"/>
        <v>140000000</v>
      </c>
      <c r="J61" s="15">
        <f t="shared" si="24"/>
        <v>140000000</v>
      </c>
      <c r="K61" s="15">
        <f t="shared" si="24"/>
        <v>140000000</v>
      </c>
      <c r="L61" s="15">
        <f t="shared" si="24"/>
        <v>140000000</v>
      </c>
      <c r="M61" s="15">
        <f t="shared" si="24"/>
        <v>140000000</v>
      </c>
      <c r="N61" s="15">
        <f t="shared" si="24"/>
        <v>140000000</v>
      </c>
      <c r="O61" s="15">
        <f t="shared" si="24"/>
        <v>140000000</v>
      </c>
      <c r="P61" s="15">
        <f t="shared" ref="P61" si="25">O61</f>
        <v>140000000</v>
      </c>
      <c r="Q61" s="15">
        <f t="shared" ref="Q61" si="26">P61</f>
        <v>140000000</v>
      </c>
      <c r="R61" s="15">
        <f t="shared" ref="R61" si="27">Q61</f>
        <v>140000000</v>
      </c>
      <c r="S61" s="15">
        <f t="shared" ref="S61" si="28">R61</f>
        <v>140000000</v>
      </c>
      <c r="T61" s="15">
        <f t="shared" ref="T61" si="29">S61</f>
        <v>140000000</v>
      </c>
      <c r="U61" s="15">
        <f t="shared" ref="U61" si="30">T61</f>
        <v>140000000</v>
      </c>
      <c r="V61" s="15">
        <f t="shared" ref="V61" si="31">U61</f>
        <v>140000000</v>
      </c>
      <c r="W61" s="15">
        <f t="shared" ref="W61" si="32">V61</f>
        <v>140000000</v>
      </c>
      <c r="X61" s="15">
        <f t="shared" ref="X61" si="33">W61</f>
        <v>140000000</v>
      </c>
      <c r="Y61" s="15">
        <f t="shared" ref="Y61" si="34">X61</f>
        <v>140000000</v>
      </c>
      <c r="Z61" s="15">
        <f t="shared" ref="Z61" si="35">Y61</f>
        <v>140000000</v>
      </c>
      <c r="AA61" s="15">
        <f t="shared" ref="AA61" si="36">Z61</f>
        <v>140000000</v>
      </c>
      <c r="AB61" s="15">
        <f t="shared" ref="AB61" si="37">AA61</f>
        <v>140000000</v>
      </c>
      <c r="AC61" s="15">
        <f t="shared" ref="AC61" si="38">AB61</f>
        <v>140000000</v>
      </c>
      <c r="AD61" s="15">
        <f t="shared" ref="AD61" si="39">AC61</f>
        <v>140000000</v>
      </c>
      <c r="AE61" s="15">
        <f t="shared" ref="AE61" si="40">AD61</f>
        <v>140000000</v>
      </c>
      <c r="AF61" s="15">
        <f t="shared" ref="AF61" si="41">AE61</f>
        <v>140000000</v>
      </c>
      <c r="AG61" s="15">
        <f t="shared" ref="AG61" si="42">AF61</f>
        <v>140000000</v>
      </c>
      <c r="AH61" s="15"/>
      <c r="AI61" s="15"/>
    </row>
    <row r="62" spans="1:35">
      <c r="A62" t="s">
        <v>556</v>
      </c>
      <c r="B62" t="s">
        <v>552</v>
      </c>
      <c r="C62" s="15">
        <f t="shared" ref="C62:AG62" si="43">C56</f>
        <v>3.5071499e+16</v>
      </c>
      <c r="D62" s="15">
        <f t="shared" si="43"/>
        <v>3.3420853e+16</v>
      </c>
      <c r="E62" s="15">
        <f t="shared" si="43"/>
        <v>3.4514404e+16</v>
      </c>
      <c r="F62" s="15">
        <f t="shared" si="43"/>
        <v>3.6586662e+16</v>
      </c>
      <c r="G62" s="15">
        <f t="shared" si="43"/>
        <v>3.8453529e+16</v>
      </c>
      <c r="H62" s="15">
        <f t="shared" si="43"/>
        <v>4.0565563e+16</v>
      </c>
      <c r="I62" s="15">
        <f t="shared" si="43"/>
        <v>4.1814342e+16</v>
      </c>
      <c r="J62" s="15">
        <f t="shared" si="43"/>
        <v>4.2703667e+16</v>
      </c>
      <c r="K62" s="15">
        <f t="shared" si="43"/>
        <v>4.3344872e+16</v>
      </c>
      <c r="L62" s="15">
        <f t="shared" si="43"/>
        <v>4.4335121e+16</v>
      </c>
      <c r="M62" s="15">
        <f t="shared" si="43"/>
        <v>4.4964447e+16</v>
      </c>
      <c r="N62" s="15">
        <f t="shared" si="43"/>
        <v>4.5514584e+16</v>
      </c>
      <c r="O62" s="15">
        <f t="shared" si="43"/>
        <v>4.6237316e+16</v>
      </c>
      <c r="P62" s="15">
        <f t="shared" si="43"/>
        <v>4.6814991e+16</v>
      </c>
      <c r="Q62" s="15">
        <f t="shared" si="43"/>
        <v>4.7414043e+16</v>
      </c>
      <c r="R62" s="15">
        <f t="shared" si="43"/>
        <v>4.7874859e+16</v>
      </c>
      <c r="S62" s="15">
        <f t="shared" si="43"/>
        <v>4.8433479e+16</v>
      </c>
      <c r="T62" s="15">
        <f t="shared" si="43"/>
        <v>4.9118267e+16</v>
      </c>
      <c r="U62" s="15">
        <f t="shared" si="43"/>
        <v>4.9758228e+16</v>
      </c>
      <c r="V62" s="15">
        <f t="shared" si="43"/>
        <v>5.0396996e+16</v>
      </c>
      <c r="W62" s="15">
        <f t="shared" si="43"/>
        <v>5.0988029e+16</v>
      </c>
      <c r="X62" s="15">
        <f t="shared" si="43"/>
        <v>5.1433308e+16</v>
      </c>
      <c r="Y62" s="15">
        <f t="shared" si="43"/>
        <v>5.1869774e+16</v>
      </c>
      <c r="Z62" s="15">
        <f t="shared" si="43"/>
        <v>5.2514465e+16</v>
      </c>
      <c r="AA62" s="15">
        <f t="shared" si="43"/>
        <v>5.3262516e+16</v>
      </c>
      <c r="AB62" s="15">
        <f t="shared" si="43"/>
        <v>5.3763351e+16</v>
      </c>
      <c r="AC62" s="15">
        <f t="shared" si="43"/>
        <v>5.4110775e+16</v>
      </c>
      <c r="AD62" s="15">
        <f t="shared" si="43"/>
        <v>5.4475609e+16</v>
      </c>
      <c r="AE62" s="15">
        <f t="shared" si="43"/>
        <v>5.4893578e+16</v>
      </c>
      <c r="AF62" s="15">
        <f t="shared" si="43"/>
        <v>5.5124947e+16</v>
      </c>
      <c r="AG62" s="15">
        <f t="shared" si="43"/>
        <v>5.550584e+16</v>
      </c>
      <c r="AH62" s="15"/>
      <c r="AI62" s="15"/>
    </row>
    <row r="63" spans="1:35">
      <c r="A63" t="s">
        <v>557</v>
      </c>
      <c r="B63" t="s">
        <v>552</v>
      </c>
      <c r="C63" s="15">
        <f t="shared" ref="C63:AG63" si="44">C57</f>
        <v>3.0450764e+16</v>
      </c>
      <c r="D63" s="15">
        <f t="shared" si="44"/>
        <v>3.0535249e+16</v>
      </c>
      <c r="E63" s="15">
        <f t="shared" si="44"/>
        <v>3.1956132e+16</v>
      </c>
      <c r="F63" s="15">
        <f t="shared" si="44"/>
        <v>3.6242433e+16</v>
      </c>
      <c r="G63" s="15">
        <f t="shared" si="44"/>
        <v>3.9341878e+16</v>
      </c>
      <c r="H63" s="15">
        <f t="shared" si="44"/>
        <v>4.1791988e+16</v>
      </c>
      <c r="I63" s="15">
        <f t="shared" si="44"/>
        <v>4.3506528e+16</v>
      </c>
      <c r="J63" s="15">
        <f t="shared" si="44"/>
        <v>4.4474967e+16</v>
      </c>
      <c r="K63" s="15">
        <f t="shared" si="44"/>
        <v>4.5292799e+16</v>
      </c>
      <c r="L63" s="15">
        <f t="shared" si="44"/>
        <v>4.5771436e+16</v>
      </c>
      <c r="M63" s="15">
        <f t="shared" si="44"/>
        <v>4.6135682e+16</v>
      </c>
      <c r="N63" s="15">
        <f t="shared" si="44"/>
        <v>4.65631e+16</v>
      </c>
      <c r="O63" s="15">
        <f t="shared" si="44"/>
        <v>4.7070804e+16</v>
      </c>
      <c r="P63" s="15">
        <f t="shared" si="44"/>
        <v>4.7201735e+16</v>
      </c>
      <c r="Q63" s="15">
        <f t="shared" si="44"/>
        <v>4.761236e+16</v>
      </c>
      <c r="R63" s="15">
        <f t="shared" si="44"/>
        <v>4.8039748e+16</v>
      </c>
      <c r="S63" s="15">
        <f t="shared" si="44"/>
        <v>4.8266723e+16</v>
      </c>
      <c r="T63" s="15">
        <f t="shared" si="44"/>
        <v>4.8448696e+16</v>
      </c>
      <c r="U63" s="15">
        <f t="shared" si="44"/>
        <v>4.8282621e+16</v>
      </c>
      <c r="V63" s="15">
        <f t="shared" si="44"/>
        <v>4.8504458e+16</v>
      </c>
      <c r="W63" s="15">
        <f t="shared" si="44"/>
        <v>4.8737487e+16</v>
      </c>
      <c r="X63" s="15">
        <f t="shared" si="44"/>
        <v>4.8878703e+16</v>
      </c>
      <c r="Y63" s="15">
        <f t="shared" si="44"/>
        <v>4.8981947e+16</v>
      </c>
      <c r="Z63" s="15">
        <f t="shared" si="44"/>
        <v>4.9214036e+16</v>
      </c>
      <c r="AA63" s="15">
        <f t="shared" si="44"/>
        <v>4.916736e+16</v>
      </c>
      <c r="AB63" s="15">
        <f t="shared" si="44"/>
        <v>4.9401206e+16</v>
      </c>
      <c r="AC63" s="15">
        <f t="shared" si="44"/>
        <v>4.913758e+16</v>
      </c>
      <c r="AD63" s="15">
        <f t="shared" si="44"/>
        <v>4.8998515e+16</v>
      </c>
      <c r="AE63" s="15">
        <f t="shared" si="44"/>
        <v>4.87885e+16</v>
      </c>
      <c r="AF63" s="15">
        <f t="shared" si="44"/>
        <v>4.8352509e+16</v>
      </c>
      <c r="AG63" s="15">
        <f t="shared" si="44"/>
        <v>4.7810103e+16</v>
      </c>
      <c r="AH63" s="15"/>
      <c r="AI63" s="15"/>
    </row>
    <row r="64" spans="1:35">
      <c r="A64" t="s">
        <v>558</v>
      </c>
      <c r="C64" s="15">
        <f t="shared" ref="C64:AG64" si="45">C61*(C62/SUM(C62:C63))/C62</f>
        <v>2.1366783378651e-9</v>
      </c>
      <c r="D64" s="15">
        <f t="shared" si="45"/>
        <v>2.18900144977566e-9</v>
      </c>
      <c r="E64" s="15">
        <f t="shared" si="45"/>
        <v>2.10619634540031e-9</v>
      </c>
      <c r="F64" s="15">
        <f t="shared" si="45"/>
        <v>1.92230865974649e-9</v>
      </c>
      <c r="G64" s="15">
        <f t="shared" si="45"/>
        <v>1.79959210188334e-9</v>
      </c>
      <c r="H64" s="15">
        <f t="shared" si="45"/>
        <v>1.69990484539784e-9</v>
      </c>
      <c r="I64" s="15">
        <f t="shared" si="45"/>
        <v>1.64086465597456e-9</v>
      </c>
      <c r="J64" s="15">
        <f t="shared" si="45"/>
        <v>1.6058980690154e-9</v>
      </c>
      <c r="K64" s="15">
        <f t="shared" si="45"/>
        <v>1.5794638827999e-9</v>
      </c>
      <c r="L64" s="15">
        <f t="shared" si="45"/>
        <v>1.5537160075931e-9</v>
      </c>
      <c r="M64" s="15">
        <f t="shared" si="45"/>
        <v>1.53677060106029e-9</v>
      </c>
      <c r="N64" s="15">
        <f t="shared" si="45"/>
        <v>1.52045527122511e-9</v>
      </c>
      <c r="O64" s="15">
        <f t="shared" si="45"/>
        <v>1.50040532378104e-9</v>
      </c>
      <c r="P64" s="15">
        <f t="shared" si="45"/>
        <v>1.48909673795703e-9</v>
      </c>
      <c r="Q64" s="15">
        <f t="shared" si="45"/>
        <v>1.47327474870326e-9</v>
      </c>
      <c r="R64" s="15">
        <f t="shared" si="45"/>
        <v>1.45963169092691e-9</v>
      </c>
      <c r="S64" s="15">
        <f t="shared" si="45"/>
        <v>1.44777360444397e-9</v>
      </c>
      <c r="T64" s="15">
        <f t="shared" si="45"/>
        <v>1.43491193837816e-9</v>
      </c>
      <c r="U64" s="15">
        <f t="shared" si="45"/>
        <v>1.42797621020193e-9</v>
      </c>
      <c r="V64" s="15">
        <f t="shared" si="45"/>
        <v>1.41555047310022e-9</v>
      </c>
      <c r="W64" s="15">
        <f t="shared" si="45"/>
        <v>1.403853352837e-9</v>
      </c>
      <c r="X64" s="15">
        <f t="shared" si="45"/>
        <v>1.39564543272889e-9</v>
      </c>
      <c r="Y64" s="15">
        <f t="shared" si="45"/>
        <v>1.38817660830994e-9</v>
      </c>
      <c r="Z64" s="15">
        <f t="shared" si="45"/>
        <v>1.37621215906838e-9</v>
      </c>
      <c r="AA64" s="15">
        <f t="shared" si="45"/>
        <v>1.36678872871036e-9</v>
      </c>
      <c r="AB64" s="15">
        <f t="shared" si="45"/>
        <v>1.3570552142244e-9</v>
      </c>
      <c r="AC64" s="15">
        <f t="shared" si="45"/>
        <v>1.35595380672167e-9</v>
      </c>
      <c r="AD64" s="15">
        <f t="shared" si="45"/>
        <v>1.35299526672002e-9</v>
      </c>
      <c r="AE64" s="15">
        <f t="shared" si="45"/>
        <v>1.35028157904011e-9</v>
      </c>
      <c r="AF64" s="15">
        <f t="shared" si="45"/>
        <v>1.35295169993356e-9</v>
      </c>
      <c r="AG64" s="15">
        <f t="shared" si="45"/>
        <v>1.35506675867054e-9</v>
      </c>
      <c r="AH64" s="15"/>
      <c r="AI64" s="15"/>
    </row>
    <row r="66" spans="1:1">
      <c r="A66" s="23" t="s">
        <v>116</v>
      </c>
    </row>
    <row r="67" spans="1:35">
      <c r="A67" t="s">
        <v>555</v>
      </c>
      <c r="B67" t="s">
        <v>540</v>
      </c>
      <c r="C67" s="15">
        <f>'Subsidies Paid'!K18*10^9</f>
        <v>1200000000</v>
      </c>
      <c r="D67" s="15">
        <f>C67</f>
        <v>1200000000</v>
      </c>
      <c r="E67" s="15">
        <f t="shared" ref="E67:O67" si="46">D67</f>
        <v>1200000000</v>
      </c>
      <c r="F67" s="15">
        <f t="shared" si="46"/>
        <v>1200000000</v>
      </c>
      <c r="G67" s="15">
        <f t="shared" si="46"/>
        <v>1200000000</v>
      </c>
      <c r="H67" s="15">
        <f t="shared" si="46"/>
        <v>1200000000</v>
      </c>
      <c r="I67" s="15">
        <f t="shared" si="46"/>
        <v>1200000000</v>
      </c>
      <c r="J67" s="15">
        <f t="shared" si="46"/>
        <v>1200000000</v>
      </c>
      <c r="K67" s="15">
        <f t="shared" si="46"/>
        <v>1200000000</v>
      </c>
      <c r="L67" s="15">
        <f t="shared" si="46"/>
        <v>1200000000</v>
      </c>
      <c r="M67" s="15">
        <f t="shared" si="46"/>
        <v>1200000000</v>
      </c>
      <c r="N67" s="15">
        <f t="shared" si="46"/>
        <v>1200000000</v>
      </c>
      <c r="O67" s="15">
        <f t="shared" si="46"/>
        <v>1200000000</v>
      </c>
      <c r="P67" s="15">
        <f t="shared" ref="P67" si="47">O67</f>
        <v>1200000000</v>
      </c>
      <c r="Q67" s="15">
        <f t="shared" ref="Q67" si="48">P67</f>
        <v>1200000000</v>
      </c>
      <c r="R67" s="15">
        <f t="shared" ref="R67" si="49">Q67</f>
        <v>1200000000</v>
      </c>
      <c r="S67" s="15">
        <f t="shared" ref="S67" si="50">R67</f>
        <v>1200000000</v>
      </c>
      <c r="T67" s="15">
        <f t="shared" ref="T67" si="51">S67</f>
        <v>1200000000</v>
      </c>
      <c r="U67" s="15">
        <f t="shared" ref="U67" si="52">T67</f>
        <v>1200000000</v>
      </c>
      <c r="V67" s="15">
        <f t="shared" ref="V67" si="53">U67</f>
        <v>1200000000</v>
      </c>
      <c r="W67" s="15">
        <f t="shared" ref="W67" si="54">V67</f>
        <v>1200000000</v>
      </c>
      <c r="X67" s="15">
        <f t="shared" ref="X67" si="55">W67</f>
        <v>1200000000</v>
      </c>
      <c r="Y67" s="15">
        <f t="shared" ref="Y67" si="56">X67</f>
        <v>1200000000</v>
      </c>
      <c r="Z67" s="15">
        <f t="shared" ref="Z67" si="57">Y67</f>
        <v>1200000000</v>
      </c>
      <c r="AA67" s="15">
        <f t="shared" ref="AA67" si="58">Z67</f>
        <v>1200000000</v>
      </c>
      <c r="AB67" s="15">
        <f t="shared" ref="AB67" si="59">AA67</f>
        <v>1200000000</v>
      </c>
      <c r="AC67" s="15">
        <f t="shared" ref="AC67" si="60">AB67</f>
        <v>1200000000</v>
      </c>
      <c r="AD67" s="15">
        <f t="shared" ref="AD67" si="61">AC67</f>
        <v>1200000000</v>
      </c>
      <c r="AE67" s="15">
        <f t="shared" ref="AE67" si="62">AD67</f>
        <v>1200000000</v>
      </c>
      <c r="AF67" s="15">
        <f t="shared" ref="AF67" si="63">AE67</f>
        <v>1200000000</v>
      </c>
      <c r="AG67" s="15">
        <f t="shared" ref="AG67" si="64">AF67</f>
        <v>1200000000</v>
      </c>
      <c r="AH67" s="15"/>
      <c r="AI67" s="15"/>
    </row>
    <row r="68" spans="1:35">
      <c r="A68" t="s">
        <v>556</v>
      </c>
      <c r="B68" t="s">
        <v>552</v>
      </c>
      <c r="C68" s="15">
        <f t="shared" ref="C68:AG68" si="65">C56</f>
        <v>3.5071499e+16</v>
      </c>
      <c r="D68" s="15">
        <f t="shared" si="65"/>
        <v>3.3420853e+16</v>
      </c>
      <c r="E68" s="15">
        <f t="shared" si="65"/>
        <v>3.4514404e+16</v>
      </c>
      <c r="F68" s="15">
        <f t="shared" si="65"/>
        <v>3.6586662e+16</v>
      </c>
      <c r="G68" s="15">
        <f t="shared" si="65"/>
        <v>3.8453529e+16</v>
      </c>
      <c r="H68" s="15">
        <f t="shared" si="65"/>
        <v>4.0565563e+16</v>
      </c>
      <c r="I68" s="15">
        <f t="shared" si="65"/>
        <v>4.1814342e+16</v>
      </c>
      <c r="J68" s="15">
        <f t="shared" si="65"/>
        <v>4.2703667e+16</v>
      </c>
      <c r="K68" s="15">
        <f t="shared" si="65"/>
        <v>4.3344872e+16</v>
      </c>
      <c r="L68" s="15">
        <f t="shared" si="65"/>
        <v>4.4335121e+16</v>
      </c>
      <c r="M68" s="15">
        <f t="shared" si="65"/>
        <v>4.4964447e+16</v>
      </c>
      <c r="N68" s="15">
        <f t="shared" si="65"/>
        <v>4.5514584e+16</v>
      </c>
      <c r="O68" s="15">
        <f t="shared" si="65"/>
        <v>4.6237316e+16</v>
      </c>
      <c r="P68" s="15">
        <f t="shared" si="65"/>
        <v>4.6814991e+16</v>
      </c>
      <c r="Q68" s="15">
        <f t="shared" si="65"/>
        <v>4.7414043e+16</v>
      </c>
      <c r="R68" s="15">
        <f t="shared" si="65"/>
        <v>4.7874859e+16</v>
      </c>
      <c r="S68" s="15">
        <f t="shared" si="65"/>
        <v>4.8433479e+16</v>
      </c>
      <c r="T68" s="15">
        <f t="shared" si="65"/>
        <v>4.9118267e+16</v>
      </c>
      <c r="U68" s="15">
        <f t="shared" si="65"/>
        <v>4.9758228e+16</v>
      </c>
      <c r="V68" s="15">
        <f t="shared" si="65"/>
        <v>5.0396996e+16</v>
      </c>
      <c r="W68" s="15">
        <f t="shared" si="65"/>
        <v>5.0988029e+16</v>
      </c>
      <c r="X68" s="15">
        <f t="shared" si="65"/>
        <v>5.1433308e+16</v>
      </c>
      <c r="Y68" s="15">
        <f t="shared" si="65"/>
        <v>5.1869774e+16</v>
      </c>
      <c r="Z68" s="15">
        <f t="shared" si="65"/>
        <v>5.2514465e+16</v>
      </c>
      <c r="AA68" s="15">
        <f t="shared" si="65"/>
        <v>5.3262516e+16</v>
      </c>
      <c r="AB68" s="15">
        <f t="shared" si="65"/>
        <v>5.3763351e+16</v>
      </c>
      <c r="AC68" s="15">
        <f t="shared" si="65"/>
        <v>5.4110775e+16</v>
      </c>
      <c r="AD68" s="15">
        <f t="shared" si="65"/>
        <v>5.4475609e+16</v>
      </c>
      <c r="AE68" s="15">
        <f t="shared" si="65"/>
        <v>5.4893578e+16</v>
      </c>
      <c r="AF68" s="15">
        <f t="shared" si="65"/>
        <v>5.5124947e+16</v>
      </c>
      <c r="AG68" s="15">
        <f t="shared" si="65"/>
        <v>5.550584e+16</v>
      </c>
      <c r="AH68" s="15"/>
      <c r="AI68" s="15"/>
    </row>
    <row r="69" spans="1:35">
      <c r="A69" t="s">
        <v>557</v>
      </c>
      <c r="B69" t="s">
        <v>552</v>
      </c>
      <c r="C69" s="15">
        <f t="shared" ref="C69:AG69" si="66">C57</f>
        <v>3.0450764e+16</v>
      </c>
      <c r="D69" s="15">
        <f t="shared" si="66"/>
        <v>3.0535249e+16</v>
      </c>
      <c r="E69" s="15">
        <f t="shared" si="66"/>
        <v>3.1956132e+16</v>
      </c>
      <c r="F69" s="15">
        <f t="shared" si="66"/>
        <v>3.6242433e+16</v>
      </c>
      <c r="G69" s="15">
        <f t="shared" si="66"/>
        <v>3.9341878e+16</v>
      </c>
      <c r="H69" s="15">
        <f t="shared" si="66"/>
        <v>4.1791988e+16</v>
      </c>
      <c r="I69" s="15">
        <f t="shared" si="66"/>
        <v>4.3506528e+16</v>
      </c>
      <c r="J69" s="15">
        <f t="shared" si="66"/>
        <v>4.4474967e+16</v>
      </c>
      <c r="K69" s="15">
        <f t="shared" si="66"/>
        <v>4.5292799e+16</v>
      </c>
      <c r="L69" s="15">
        <f t="shared" si="66"/>
        <v>4.5771436e+16</v>
      </c>
      <c r="M69" s="15">
        <f t="shared" si="66"/>
        <v>4.6135682e+16</v>
      </c>
      <c r="N69" s="15">
        <f t="shared" si="66"/>
        <v>4.65631e+16</v>
      </c>
      <c r="O69" s="15">
        <f t="shared" si="66"/>
        <v>4.7070804e+16</v>
      </c>
      <c r="P69" s="15">
        <f t="shared" si="66"/>
        <v>4.7201735e+16</v>
      </c>
      <c r="Q69" s="15">
        <f t="shared" si="66"/>
        <v>4.761236e+16</v>
      </c>
      <c r="R69" s="15">
        <f t="shared" si="66"/>
        <v>4.8039748e+16</v>
      </c>
      <c r="S69" s="15">
        <f t="shared" si="66"/>
        <v>4.8266723e+16</v>
      </c>
      <c r="T69" s="15">
        <f t="shared" si="66"/>
        <v>4.8448696e+16</v>
      </c>
      <c r="U69" s="15">
        <f t="shared" si="66"/>
        <v>4.8282621e+16</v>
      </c>
      <c r="V69" s="15">
        <f t="shared" si="66"/>
        <v>4.8504458e+16</v>
      </c>
      <c r="W69" s="15">
        <f t="shared" si="66"/>
        <v>4.8737487e+16</v>
      </c>
      <c r="X69" s="15">
        <f t="shared" si="66"/>
        <v>4.8878703e+16</v>
      </c>
      <c r="Y69" s="15">
        <f t="shared" si="66"/>
        <v>4.8981947e+16</v>
      </c>
      <c r="Z69" s="15">
        <f t="shared" si="66"/>
        <v>4.9214036e+16</v>
      </c>
      <c r="AA69" s="15">
        <f t="shared" si="66"/>
        <v>4.916736e+16</v>
      </c>
      <c r="AB69" s="15">
        <f t="shared" si="66"/>
        <v>4.9401206e+16</v>
      </c>
      <c r="AC69" s="15">
        <f t="shared" si="66"/>
        <v>4.913758e+16</v>
      </c>
      <c r="AD69" s="15">
        <f t="shared" si="66"/>
        <v>4.8998515e+16</v>
      </c>
      <c r="AE69" s="15">
        <f t="shared" si="66"/>
        <v>4.87885e+16</v>
      </c>
      <c r="AF69" s="15">
        <f t="shared" si="66"/>
        <v>4.8352509e+16</v>
      </c>
      <c r="AG69" s="15">
        <f t="shared" si="66"/>
        <v>4.7810103e+16</v>
      </c>
      <c r="AH69" s="15"/>
      <c r="AI69" s="15"/>
    </row>
    <row r="70" spans="1:35">
      <c r="A70" t="s">
        <v>558</v>
      </c>
      <c r="C70" s="15">
        <f t="shared" ref="C70:AG70" si="67">C67*(C68/SUM(C68:C69))/C68</f>
        <v>1.83143857531294e-8</v>
      </c>
      <c r="D70" s="15">
        <f t="shared" si="67"/>
        <v>1.87628695695057e-8</v>
      </c>
      <c r="E70" s="15">
        <f t="shared" si="67"/>
        <v>1.80531115320027e-8</v>
      </c>
      <c r="F70" s="15">
        <f t="shared" si="67"/>
        <v>1.64769313692557e-8</v>
      </c>
      <c r="G70" s="15">
        <f t="shared" si="67"/>
        <v>1.54250751590001e-8</v>
      </c>
      <c r="H70" s="15">
        <f t="shared" si="67"/>
        <v>1.45706129605529e-8</v>
      </c>
      <c r="I70" s="15">
        <f t="shared" si="67"/>
        <v>1.40645541940676e-8</v>
      </c>
      <c r="J70" s="15">
        <f t="shared" si="67"/>
        <v>1.37648405915605e-8</v>
      </c>
      <c r="K70" s="15">
        <f t="shared" si="67"/>
        <v>1.35382618525706e-8</v>
      </c>
      <c r="L70" s="15">
        <f t="shared" si="67"/>
        <v>1.33175657793694e-8</v>
      </c>
      <c r="M70" s="15">
        <f t="shared" si="67"/>
        <v>1.31723194376596e-8</v>
      </c>
      <c r="N70" s="15">
        <f t="shared" si="67"/>
        <v>1.30324737533581e-8</v>
      </c>
      <c r="O70" s="15">
        <f t="shared" si="67"/>
        <v>1.28606170609803e-8</v>
      </c>
      <c r="P70" s="15">
        <f t="shared" si="67"/>
        <v>1.2763686325346e-8</v>
      </c>
      <c r="Q70" s="15">
        <f t="shared" si="67"/>
        <v>1.26280692745994e-8</v>
      </c>
      <c r="R70" s="15">
        <f t="shared" si="67"/>
        <v>1.25111287793735e-8</v>
      </c>
      <c r="S70" s="15">
        <f t="shared" si="67"/>
        <v>1.24094880380912e-8</v>
      </c>
      <c r="T70" s="15">
        <f t="shared" si="67"/>
        <v>1.22992451860985e-8</v>
      </c>
      <c r="U70" s="15">
        <f t="shared" si="67"/>
        <v>1.22397960874451e-8</v>
      </c>
      <c r="V70" s="15">
        <f t="shared" si="67"/>
        <v>1.21332897694305e-8</v>
      </c>
      <c r="W70" s="15">
        <f t="shared" si="67"/>
        <v>1.20330287386029e-8</v>
      </c>
      <c r="X70" s="15">
        <f t="shared" si="67"/>
        <v>1.19626751376762e-8</v>
      </c>
      <c r="Y70" s="15">
        <f t="shared" si="67"/>
        <v>1.18986566426566e-8</v>
      </c>
      <c r="Z70" s="15">
        <f t="shared" si="67"/>
        <v>1.17961042205861e-8</v>
      </c>
      <c r="AA70" s="15">
        <f t="shared" si="67"/>
        <v>1.17153319603745e-8</v>
      </c>
      <c r="AB70" s="15">
        <f t="shared" si="67"/>
        <v>1.16319018362091e-8</v>
      </c>
      <c r="AC70" s="15">
        <f t="shared" si="67"/>
        <v>1.16224612004714e-8</v>
      </c>
      <c r="AD70" s="15">
        <f t="shared" si="67"/>
        <v>1.15971022861716e-8</v>
      </c>
      <c r="AE70" s="15">
        <f t="shared" si="67"/>
        <v>1.15738421060581e-8</v>
      </c>
      <c r="AF70" s="15">
        <f t="shared" si="67"/>
        <v>1.15967288565734e-8</v>
      </c>
      <c r="AG70" s="15">
        <f t="shared" si="67"/>
        <v>1.16148579314617e-8</v>
      </c>
      <c r="AH70" s="15"/>
      <c r="AI70" s="15"/>
    </row>
    <row r="72" spans="1:36">
      <c r="A72" s="18" t="s">
        <v>559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spans="1:34">
      <c r="A73" s="23" t="s">
        <v>110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4">
      <c r="A74" t="s">
        <v>560</v>
      </c>
      <c r="B74" t="s">
        <v>540</v>
      </c>
      <c r="C74">
        <f>'Subsidies Paid'!J15*10^9</f>
        <v>1300000000</v>
      </c>
      <c r="D74">
        <f>'Subsidies Paid'!K15*10^9</f>
        <v>1300000000</v>
      </c>
      <c r="E74">
        <f>D74</f>
        <v>1300000000</v>
      </c>
      <c r="F74">
        <f t="shared" ref="F74:P74" si="68">E74</f>
        <v>1300000000</v>
      </c>
      <c r="G74">
        <f t="shared" si="68"/>
        <v>1300000000</v>
      </c>
      <c r="H74">
        <f t="shared" si="68"/>
        <v>1300000000</v>
      </c>
      <c r="I74">
        <f t="shared" si="68"/>
        <v>1300000000</v>
      </c>
      <c r="J74">
        <f t="shared" si="68"/>
        <v>1300000000</v>
      </c>
      <c r="K74">
        <f t="shared" si="68"/>
        <v>1300000000</v>
      </c>
      <c r="L74">
        <f t="shared" si="68"/>
        <v>1300000000</v>
      </c>
      <c r="M74">
        <f t="shared" si="68"/>
        <v>1300000000</v>
      </c>
      <c r="N74">
        <f t="shared" si="68"/>
        <v>1300000000</v>
      </c>
      <c r="O74">
        <f t="shared" si="68"/>
        <v>1300000000</v>
      </c>
      <c r="P74">
        <f t="shared" si="68"/>
        <v>1300000000</v>
      </c>
      <c r="Q74">
        <f t="shared" ref="Q74" si="69">P74</f>
        <v>1300000000</v>
      </c>
      <c r="R74">
        <f t="shared" ref="R74" si="70">Q74</f>
        <v>1300000000</v>
      </c>
      <c r="S74">
        <f t="shared" ref="S74" si="71">R74</f>
        <v>1300000000</v>
      </c>
      <c r="T74">
        <f t="shared" ref="T74" si="72">S74</f>
        <v>1300000000</v>
      </c>
      <c r="U74">
        <f t="shared" ref="U74" si="73">T74</f>
        <v>1300000000</v>
      </c>
      <c r="V74">
        <f t="shared" ref="V74" si="74">U74</f>
        <v>1300000000</v>
      </c>
      <c r="W74">
        <f t="shared" ref="W74" si="75">V74</f>
        <v>1300000000</v>
      </c>
      <c r="X74">
        <f t="shared" ref="X74" si="76">W74</f>
        <v>1300000000</v>
      </c>
      <c r="Y74">
        <f t="shared" ref="Y74" si="77">X74</f>
        <v>1300000000</v>
      </c>
      <c r="Z74">
        <f t="shared" ref="Z74" si="78">Y74</f>
        <v>1300000000</v>
      </c>
      <c r="AA74">
        <f t="shared" ref="AA74" si="79">Z74</f>
        <v>1300000000</v>
      </c>
      <c r="AB74">
        <f t="shared" ref="AB74" si="80">AA74</f>
        <v>1300000000</v>
      </c>
      <c r="AC74">
        <f t="shared" ref="AC74" si="81">AB74</f>
        <v>1300000000</v>
      </c>
      <c r="AD74">
        <f t="shared" ref="AD74" si="82">AC74</f>
        <v>1300000000</v>
      </c>
      <c r="AE74">
        <f t="shared" ref="AE74" si="83">AD74</f>
        <v>1300000000</v>
      </c>
      <c r="AF74">
        <f t="shared" ref="AF74" si="84">AE74</f>
        <v>1300000000</v>
      </c>
      <c r="AG74">
        <f t="shared" ref="AG74" si="85">AF74</f>
        <v>1300000000</v>
      </c>
      <c r="AH74">
        <f t="shared" ref="AH74" si="86">AG74</f>
        <v>1300000000</v>
      </c>
    </row>
    <row r="75" spans="1:36">
      <c r="A75" t="s">
        <v>561</v>
      </c>
      <c r="B75" t="s">
        <v>562</v>
      </c>
      <c r="C75" s="24"/>
      <c r="D75" s="24">
        <f>INDEX('AEO Table 11'!16:16,MATCH(Calculations!C43,'AEO Table 11'!13:13,0))</f>
        <v>11.470048</v>
      </c>
      <c r="E75" s="24">
        <f>INDEX('AEO Table 11'!16:16,MATCH(Calculations!D43,'AEO Table 11'!13:13,0))</f>
        <v>11.393803</v>
      </c>
      <c r="F75" s="24">
        <f>INDEX('AEO Table 11'!16:16,MATCH(Calculations!E43,'AEO Table 11'!13:13,0))</f>
        <v>11.802375</v>
      </c>
      <c r="G75" s="24">
        <f>INDEX('AEO Table 11'!16:16,MATCH(Calculations!F43,'AEO Table 11'!13:13,0))</f>
        <v>13.463839</v>
      </c>
      <c r="H75" s="24">
        <f>INDEX('AEO Table 11'!16:16,MATCH(Calculations!G43,'AEO Table 11'!13:13,0))</f>
        <v>14.764209</v>
      </c>
      <c r="I75" s="24">
        <f>INDEX('AEO Table 11'!16:16,MATCH(Calculations!H43,'AEO Table 11'!13:13,0))</f>
        <v>15.909644</v>
      </c>
      <c r="J75" s="24">
        <f>INDEX('AEO Table 11'!16:16,MATCH(Calculations!I43,'AEO Table 11'!13:13,0))</f>
        <v>16.658766</v>
      </c>
      <c r="K75" s="24">
        <f>INDEX('AEO Table 11'!16:16,MATCH(Calculations!J43,'AEO Table 11'!13:13,0))</f>
        <v>17.065018</v>
      </c>
      <c r="L75" s="24">
        <f>INDEX('AEO Table 11'!16:16,MATCH(Calculations!K43,'AEO Table 11'!13:13,0))</f>
        <v>17.395397</v>
      </c>
      <c r="M75" s="24">
        <f>INDEX('AEO Table 11'!16:16,MATCH(Calculations!L43,'AEO Table 11'!13:13,0))</f>
        <v>17.593847</v>
      </c>
      <c r="N75" s="24">
        <f>INDEX('AEO Table 11'!16:16,MATCH(Calculations!M43,'AEO Table 11'!13:13,0))</f>
        <v>17.711958</v>
      </c>
      <c r="O75" s="24">
        <f>INDEX('AEO Table 11'!16:16,MATCH(Calculations!N43,'AEO Table 11'!13:13,0))</f>
        <v>17.862158</v>
      </c>
      <c r="P75" s="24">
        <f>INDEX('AEO Table 11'!16:16,MATCH(Calculations!O43,'AEO Table 11'!13:13,0))</f>
        <v>18.046314</v>
      </c>
      <c r="Q75" s="24">
        <f>INDEX('AEO Table 11'!16:16,MATCH(Calculations!P43,'AEO Table 11'!13:13,0))</f>
        <v>18.076929</v>
      </c>
      <c r="R75" s="24">
        <f>INDEX('AEO Table 11'!16:16,MATCH(Calculations!Q43,'AEO Table 11'!13:13,0))</f>
        <v>18.215654</v>
      </c>
      <c r="S75" s="24">
        <f>INDEX('AEO Table 11'!16:16,MATCH(Calculations!R43,'AEO Table 11'!13:13,0))</f>
        <v>18.377293</v>
      </c>
      <c r="T75" s="24">
        <f>INDEX('AEO Table 11'!16:16,MATCH(Calculations!S43,'AEO Table 11'!13:13,0))</f>
        <v>18.469908</v>
      </c>
      <c r="U75" s="24">
        <f>INDEX('AEO Table 11'!16:16,MATCH(Calculations!T43,'AEO Table 11'!13:13,0))</f>
        <v>18.521105</v>
      </c>
      <c r="V75" s="24">
        <f>INDEX('AEO Table 11'!16:16,MATCH(Calculations!U43,'AEO Table 11'!13:13,0))</f>
        <v>18.442879</v>
      </c>
      <c r="W75" s="24">
        <f>INDEX('AEO Table 11'!16:16,MATCH(Calculations!V43,'AEO Table 11'!13:13,0))</f>
        <v>18.536312</v>
      </c>
      <c r="X75" s="24">
        <f>INDEX('AEO Table 11'!16:16,MATCH(Calculations!W43,'AEO Table 11'!13:13,0))</f>
        <v>18.643</v>
      </c>
      <c r="Y75" s="24">
        <f>INDEX('AEO Table 11'!16:16,MATCH(Calculations!X43,'AEO Table 11'!13:13,0))</f>
        <v>18.699743</v>
      </c>
      <c r="Z75" s="24">
        <f>INDEX('AEO Table 11'!16:16,MATCH(Calculations!Y43,'AEO Table 11'!13:13,0))</f>
        <v>18.727303</v>
      </c>
      <c r="AA75" s="24">
        <f>INDEX('AEO Table 11'!16:16,MATCH(Calculations!Z43,'AEO Table 11'!13:13,0))</f>
        <v>18.785597</v>
      </c>
      <c r="AB75" s="24">
        <f>INDEX('AEO Table 11'!16:16,MATCH(Calculations!AA43,'AEO Table 11'!13:13,0))</f>
        <v>18.7243</v>
      </c>
      <c r="AC75" s="24">
        <f>INDEX('AEO Table 11'!16:16,MATCH(Calculations!AB43,'AEO Table 11'!13:13,0))</f>
        <v>18.783882</v>
      </c>
      <c r="AD75" s="24">
        <f>INDEX('AEO Table 11'!16:16,MATCH(Calculations!AC43,'AEO Table 11'!13:13,0))</f>
        <v>18.666399</v>
      </c>
      <c r="AE75" s="24">
        <f>INDEX('AEO Table 11'!16:16,MATCH(Calculations!AD43,'AEO Table 11'!13:13,0))</f>
        <v>18.600128</v>
      </c>
      <c r="AF75" s="24">
        <f>INDEX('AEO Table 11'!16:16,MATCH(Calculations!AE43,'AEO Table 11'!13:13,0))</f>
        <v>18.491758</v>
      </c>
      <c r="AG75" s="24">
        <f>INDEX('AEO Table 11'!16:16,MATCH(Calculations!AF43,'AEO Table 11'!13:13,0))</f>
        <v>18.308939</v>
      </c>
      <c r="AH75" s="24">
        <f>INDEX('AEO Table 11'!16:16,MATCH(Calculations!AG43,'AEO Table 11'!13:13,0))</f>
        <v>18.083735</v>
      </c>
      <c r="AI75" s="24"/>
      <c r="AJ75" s="24"/>
    </row>
    <row r="76" spans="1:34">
      <c r="A76" t="s">
        <v>563</v>
      </c>
      <c r="B76" t="s">
        <v>564</v>
      </c>
      <c r="C76">
        <f t="shared" ref="C76:AH76" si="87">5.751*10^6</f>
        <v>5751000</v>
      </c>
      <c r="D76">
        <f t="shared" si="87"/>
        <v>5751000</v>
      </c>
      <c r="E76">
        <f t="shared" si="87"/>
        <v>5751000</v>
      </c>
      <c r="F76">
        <f t="shared" si="87"/>
        <v>5751000</v>
      </c>
      <c r="G76">
        <f t="shared" si="87"/>
        <v>5751000</v>
      </c>
      <c r="H76">
        <f t="shared" si="87"/>
        <v>5751000</v>
      </c>
      <c r="I76">
        <f t="shared" si="87"/>
        <v>5751000</v>
      </c>
      <c r="J76">
        <f t="shared" si="87"/>
        <v>5751000</v>
      </c>
      <c r="K76">
        <f t="shared" si="87"/>
        <v>5751000</v>
      </c>
      <c r="L76">
        <f t="shared" si="87"/>
        <v>5751000</v>
      </c>
      <c r="M76">
        <f t="shared" si="87"/>
        <v>5751000</v>
      </c>
      <c r="N76">
        <f t="shared" si="87"/>
        <v>5751000</v>
      </c>
      <c r="O76">
        <f t="shared" si="87"/>
        <v>5751000</v>
      </c>
      <c r="P76">
        <f t="shared" si="87"/>
        <v>5751000</v>
      </c>
      <c r="Q76">
        <f t="shared" si="87"/>
        <v>5751000</v>
      </c>
      <c r="R76">
        <f t="shared" si="87"/>
        <v>5751000</v>
      </c>
      <c r="S76">
        <f t="shared" si="87"/>
        <v>5751000</v>
      </c>
      <c r="T76">
        <f t="shared" si="87"/>
        <v>5751000</v>
      </c>
      <c r="U76">
        <f t="shared" si="87"/>
        <v>5751000</v>
      </c>
      <c r="V76">
        <f t="shared" si="87"/>
        <v>5751000</v>
      </c>
      <c r="W76">
        <f t="shared" si="87"/>
        <v>5751000</v>
      </c>
      <c r="X76">
        <f t="shared" si="87"/>
        <v>5751000</v>
      </c>
      <c r="Y76">
        <f t="shared" si="87"/>
        <v>5751000</v>
      </c>
      <c r="Z76">
        <f t="shared" si="87"/>
        <v>5751000</v>
      </c>
      <c r="AA76">
        <f t="shared" si="87"/>
        <v>5751000</v>
      </c>
      <c r="AB76">
        <f t="shared" si="87"/>
        <v>5751000</v>
      </c>
      <c r="AC76">
        <f t="shared" si="87"/>
        <v>5751000</v>
      </c>
      <c r="AD76">
        <f t="shared" si="87"/>
        <v>5751000</v>
      </c>
      <c r="AE76">
        <f t="shared" si="87"/>
        <v>5751000</v>
      </c>
      <c r="AF76">
        <f t="shared" si="87"/>
        <v>5751000</v>
      </c>
      <c r="AG76">
        <f t="shared" si="87"/>
        <v>5751000</v>
      </c>
      <c r="AH76">
        <f t="shared" si="87"/>
        <v>5751000</v>
      </c>
    </row>
    <row r="77" spans="1:36">
      <c r="A77" t="s">
        <v>565</v>
      </c>
      <c r="B77" t="s">
        <v>562</v>
      </c>
      <c r="C77" s="25"/>
      <c r="D77" s="25">
        <f>(INDEX('AEO Table 11'!16:16,MATCH(Calculations!C43,'AEO Table 11'!13:13,0))-INDEX('AEO Table 11'!21:21,MATCH(Calculations!C43,'AEO Table 11'!13:13,0)))/INDEX('AEO Table 11'!23:23,MATCH(Calculations!C43,'AEO Table 11'!13:13,0))</f>
        <v>0.575025826158161</v>
      </c>
      <c r="E77" s="25">
        <f>(INDEX('AEO Table 11'!16:16,MATCH(Calculations!D43,'AEO Table 11'!13:13,0))-INDEX('AEO Table 11'!21:21,MATCH(Calculations!D43,'AEO Table 11'!13:13,0)))/INDEX('AEO Table 11'!23:23,MATCH(Calculations!D43,'AEO Table 11'!13:13,0))</f>
        <v>0.515373999014936</v>
      </c>
      <c r="F77" s="25">
        <f>(INDEX('AEO Table 11'!16:16,MATCH(Calculations!E43,'AEO Table 11'!13:13,0))-INDEX('AEO Table 11'!21:21,MATCH(Calculations!E43,'AEO Table 11'!13:13,0)))/INDEX('AEO Table 11'!23:23,MATCH(Calculations!E43,'AEO Table 11'!13:13,0))</f>
        <v>0.538680176226439</v>
      </c>
      <c r="G77" s="25">
        <f>(INDEX('AEO Table 11'!16:16,MATCH(Calculations!F43,'AEO Table 11'!13:13,0))-INDEX('AEO Table 11'!21:21,MATCH(Calculations!F43,'AEO Table 11'!13:13,0)))/INDEX('AEO Table 11'!23:23,MATCH(Calculations!F43,'AEO Table 11'!13:13,0))</f>
        <v>0.61148647209368</v>
      </c>
      <c r="H77" s="25">
        <f>(INDEX('AEO Table 11'!16:16,MATCH(Calculations!G43,'AEO Table 11'!13:13,0))-INDEX('AEO Table 11'!21:21,MATCH(Calculations!G43,'AEO Table 11'!13:13,0)))/INDEX('AEO Table 11'!23:23,MATCH(Calculations!G43,'AEO Table 11'!13:13,0))</f>
        <v>0.669731038474007</v>
      </c>
      <c r="I77" s="25">
        <f>(INDEX('AEO Table 11'!16:16,MATCH(Calculations!H43,'AEO Table 11'!13:13,0))-INDEX('AEO Table 11'!21:21,MATCH(Calculations!H43,'AEO Table 11'!13:13,0)))/INDEX('AEO Table 11'!23:23,MATCH(Calculations!H43,'AEO Table 11'!13:13,0))</f>
        <v>0.736022337990053</v>
      </c>
      <c r="J77" s="25">
        <f>(INDEX('AEO Table 11'!16:16,MATCH(Calculations!I43,'AEO Table 11'!13:13,0))-INDEX('AEO Table 11'!21:21,MATCH(Calculations!I43,'AEO Table 11'!13:13,0)))/INDEX('AEO Table 11'!23:23,MATCH(Calculations!I43,'AEO Table 11'!13:13,0))</f>
        <v>0.762856996259592</v>
      </c>
      <c r="K77" s="25">
        <f>(INDEX('AEO Table 11'!16:16,MATCH(Calculations!J43,'AEO Table 11'!13:13,0))-INDEX('AEO Table 11'!21:21,MATCH(Calculations!J43,'AEO Table 11'!13:13,0)))/INDEX('AEO Table 11'!23:23,MATCH(Calculations!J43,'AEO Table 11'!13:13,0))</f>
        <v>0.785307521563602</v>
      </c>
      <c r="L77" s="25">
        <f>(INDEX('AEO Table 11'!16:16,MATCH(Calculations!K43,'AEO Table 11'!13:13,0))-INDEX('AEO Table 11'!21:21,MATCH(Calculations!K43,'AEO Table 11'!13:13,0)))/INDEX('AEO Table 11'!23:23,MATCH(Calculations!K43,'AEO Table 11'!13:13,0))</f>
        <v>0.803060253772562</v>
      </c>
      <c r="M77" s="25">
        <f>(INDEX('AEO Table 11'!16:16,MATCH(Calculations!L43,'AEO Table 11'!13:13,0))-INDEX('AEO Table 11'!21:21,MATCH(Calculations!L43,'AEO Table 11'!13:13,0)))/INDEX('AEO Table 11'!23:23,MATCH(Calculations!L43,'AEO Table 11'!13:13,0))</f>
        <v>0.811102131488334</v>
      </c>
      <c r="N77" s="25">
        <f>(INDEX('AEO Table 11'!16:16,MATCH(Calculations!M43,'AEO Table 11'!13:13,0))-INDEX('AEO Table 11'!21:21,MATCH(Calculations!M43,'AEO Table 11'!13:13,0)))/INDEX('AEO Table 11'!23:23,MATCH(Calculations!M43,'AEO Table 11'!13:13,0))</f>
        <v>0.81762293442843</v>
      </c>
      <c r="O77" s="25">
        <f>(INDEX('AEO Table 11'!16:16,MATCH(Calculations!N43,'AEO Table 11'!13:13,0))-INDEX('AEO Table 11'!21:21,MATCH(Calculations!N43,'AEO Table 11'!13:13,0)))/INDEX('AEO Table 11'!23:23,MATCH(Calculations!N43,'AEO Table 11'!13:13,0))</f>
        <v>0.831529194621779</v>
      </c>
      <c r="P77" s="25">
        <f>(INDEX('AEO Table 11'!16:16,MATCH(Calculations!O43,'AEO Table 11'!13:13,0))-INDEX('AEO Table 11'!21:21,MATCH(Calculations!O43,'AEO Table 11'!13:13,0)))/INDEX('AEO Table 11'!23:23,MATCH(Calculations!O43,'AEO Table 11'!13:13,0))</f>
        <v>0.841089569276465</v>
      </c>
      <c r="Q77" s="25">
        <f>(INDEX('AEO Table 11'!16:16,MATCH(Calculations!P43,'AEO Table 11'!13:13,0))-INDEX('AEO Table 11'!21:21,MATCH(Calculations!P43,'AEO Table 11'!13:13,0)))/INDEX('AEO Table 11'!23:23,MATCH(Calculations!P43,'AEO Table 11'!13:13,0))</f>
        <v>0.845523468695875</v>
      </c>
      <c r="R77" s="25">
        <f>(INDEX('AEO Table 11'!16:16,MATCH(Calculations!Q43,'AEO Table 11'!13:13,0))-INDEX('AEO Table 11'!21:21,MATCH(Calculations!Q43,'AEO Table 11'!13:13,0)))/INDEX('AEO Table 11'!23:23,MATCH(Calculations!Q43,'AEO Table 11'!13:13,0))</f>
        <v>0.851470278700197</v>
      </c>
      <c r="S77" s="25">
        <f>(INDEX('AEO Table 11'!16:16,MATCH(Calculations!R43,'AEO Table 11'!13:13,0))-INDEX('AEO Table 11'!21:21,MATCH(Calculations!R43,'AEO Table 11'!13:13,0)))/INDEX('AEO Table 11'!23:23,MATCH(Calculations!R43,'AEO Table 11'!13:13,0))</f>
        <v>0.856843438202738</v>
      </c>
      <c r="T77" s="25">
        <f>(INDEX('AEO Table 11'!16:16,MATCH(Calculations!S43,'AEO Table 11'!13:13,0))-INDEX('AEO Table 11'!21:21,MATCH(Calculations!S43,'AEO Table 11'!13:13,0)))/INDEX('AEO Table 11'!23:23,MATCH(Calculations!S43,'AEO Table 11'!13:13,0))</f>
        <v>0.855457596354954</v>
      </c>
      <c r="U77" s="25">
        <f>(INDEX('AEO Table 11'!16:16,MATCH(Calculations!T43,'AEO Table 11'!13:13,0))-INDEX('AEO Table 11'!21:21,MATCH(Calculations!T43,'AEO Table 11'!13:13,0)))/INDEX('AEO Table 11'!23:23,MATCH(Calculations!T43,'AEO Table 11'!13:13,0))</f>
        <v>0.853195156137628</v>
      </c>
      <c r="V77" s="25">
        <f>(INDEX('AEO Table 11'!16:16,MATCH(Calculations!U43,'AEO Table 11'!13:13,0))-INDEX('AEO Table 11'!21:21,MATCH(Calculations!U43,'AEO Table 11'!13:13,0)))/INDEX('AEO Table 11'!23:23,MATCH(Calculations!U43,'AEO Table 11'!13:13,0))</f>
        <v>0.852448482639906</v>
      </c>
      <c r="W77" s="25">
        <f>(INDEX('AEO Table 11'!16:16,MATCH(Calculations!V43,'AEO Table 11'!13:13,0))-INDEX('AEO Table 11'!21:21,MATCH(Calculations!V43,'AEO Table 11'!13:13,0)))/INDEX('AEO Table 11'!23:23,MATCH(Calculations!V43,'AEO Table 11'!13:13,0))</f>
        <v>0.84963800382745</v>
      </c>
      <c r="X77" s="25">
        <f>(INDEX('AEO Table 11'!16:16,MATCH(Calculations!W43,'AEO Table 11'!13:13,0))-INDEX('AEO Table 11'!21:21,MATCH(Calculations!W43,'AEO Table 11'!13:13,0)))/INDEX('AEO Table 11'!23:23,MATCH(Calculations!W43,'AEO Table 11'!13:13,0))</f>
        <v>0.862999457405011</v>
      </c>
      <c r="Y77" s="25">
        <f>(INDEX('AEO Table 11'!16:16,MATCH(Calculations!X43,'AEO Table 11'!13:13,0))-INDEX('AEO Table 11'!21:21,MATCH(Calculations!X43,'AEO Table 11'!13:13,0)))/INDEX('AEO Table 11'!23:23,MATCH(Calculations!X43,'AEO Table 11'!13:13,0))</f>
        <v>0.864364903750782</v>
      </c>
      <c r="Z77" s="25">
        <f>(INDEX('AEO Table 11'!16:16,MATCH(Calculations!Y43,'AEO Table 11'!13:13,0))-INDEX('AEO Table 11'!21:21,MATCH(Calculations!Y43,'AEO Table 11'!13:13,0)))/INDEX('AEO Table 11'!23:23,MATCH(Calculations!Y43,'AEO Table 11'!13:13,0))</f>
        <v>0.862558630415856</v>
      </c>
      <c r="AA77" s="25">
        <f>(INDEX('AEO Table 11'!16:16,MATCH(Calculations!Z43,'AEO Table 11'!13:13,0))-INDEX('AEO Table 11'!21:21,MATCH(Calculations!Z43,'AEO Table 11'!13:13,0)))/INDEX('AEO Table 11'!23:23,MATCH(Calculations!Z43,'AEO Table 11'!13:13,0))</f>
        <v>0.863190009968997</v>
      </c>
      <c r="AB77" s="25">
        <f>(INDEX('AEO Table 11'!16:16,MATCH(Calculations!AA43,'AEO Table 11'!13:13,0))-INDEX('AEO Table 11'!21:21,MATCH(Calculations!AA43,'AEO Table 11'!13:13,0)))/INDEX('AEO Table 11'!23:23,MATCH(Calculations!AA43,'AEO Table 11'!13:13,0))</f>
        <v>0.870445330169053</v>
      </c>
      <c r="AC77" s="25">
        <f>(INDEX('AEO Table 11'!16:16,MATCH(Calculations!AB43,'AEO Table 11'!13:13,0))-INDEX('AEO Table 11'!21:21,MATCH(Calculations!AB43,'AEO Table 11'!13:13,0)))/INDEX('AEO Table 11'!23:23,MATCH(Calculations!AB43,'AEO Table 11'!13:13,0))</f>
        <v>0.877331735818416</v>
      </c>
      <c r="AD77" s="25">
        <f>(INDEX('AEO Table 11'!16:16,MATCH(Calculations!AC43,'AEO Table 11'!13:13,0))-INDEX('AEO Table 11'!21:21,MATCH(Calculations!AC43,'AEO Table 11'!13:13,0)))/INDEX('AEO Table 11'!23:23,MATCH(Calculations!AC43,'AEO Table 11'!13:13,0))</f>
        <v>0.880273057279518</v>
      </c>
      <c r="AE77" s="25">
        <f>(INDEX('AEO Table 11'!16:16,MATCH(Calculations!AD43,'AEO Table 11'!13:13,0))-INDEX('AEO Table 11'!21:21,MATCH(Calculations!AD43,'AEO Table 11'!13:13,0)))/INDEX('AEO Table 11'!23:23,MATCH(Calculations!AD43,'AEO Table 11'!13:13,0))</f>
        <v>0.870327543285568</v>
      </c>
      <c r="AF77" s="25">
        <f>(INDEX('AEO Table 11'!16:16,MATCH(Calculations!AE43,'AEO Table 11'!13:13,0))-INDEX('AEO Table 11'!21:21,MATCH(Calculations!AE43,'AEO Table 11'!13:13,0)))/INDEX('AEO Table 11'!23:23,MATCH(Calculations!AE43,'AEO Table 11'!13:13,0))</f>
        <v>0.863955716025481</v>
      </c>
      <c r="AG77" s="25">
        <f>(INDEX('AEO Table 11'!16:16,MATCH(Calculations!AF43,'AEO Table 11'!13:13,0))-INDEX('AEO Table 11'!21:21,MATCH(Calculations!AF43,'AEO Table 11'!13:13,0)))/INDEX('AEO Table 11'!23:23,MATCH(Calculations!AF43,'AEO Table 11'!13:13,0))</f>
        <v>0.85861172975014</v>
      </c>
      <c r="AH77" s="25">
        <f>(INDEX('AEO Table 11'!16:16,MATCH(Calculations!AG43,'AEO Table 11'!13:13,0))-INDEX('AEO Table 11'!21:21,MATCH(Calculations!AG43,'AEO Table 11'!13:13,0)))/INDEX('AEO Table 11'!23:23,MATCH(Calculations!AG43,'AEO Table 11'!13:13,0))</f>
        <v>0.849220172852236</v>
      </c>
      <c r="AI77" s="25"/>
      <c r="AJ77" s="25"/>
    </row>
    <row r="78" spans="1:34">
      <c r="A78" t="s">
        <v>566</v>
      </c>
      <c r="D78">
        <f t="shared" ref="D78:AH78" si="88">D74/(D75*D76*10^6*365)*D77</f>
        <v>3.10476858564589e-8</v>
      </c>
      <c r="E78">
        <f t="shared" si="88"/>
        <v>2.80130836655807e-8</v>
      </c>
      <c r="F78">
        <f t="shared" si="88"/>
        <v>2.82662830998392e-8</v>
      </c>
      <c r="G78">
        <f t="shared" si="88"/>
        <v>2.81271069224908e-8</v>
      </c>
      <c r="H78">
        <f t="shared" si="88"/>
        <v>2.80929510536467e-8</v>
      </c>
      <c r="I78">
        <f t="shared" si="88"/>
        <v>2.86508594137012e-8</v>
      </c>
      <c r="J78">
        <f t="shared" si="88"/>
        <v>2.83600783257168e-8</v>
      </c>
      <c r="K78">
        <f t="shared" si="88"/>
        <v>2.84996893800951e-8</v>
      </c>
      <c r="L78">
        <f t="shared" si="88"/>
        <v>2.85904444856291e-8</v>
      </c>
      <c r="M78">
        <f t="shared" si="88"/>
        <v>2.85510347095323e-8</v>
      </c>
      <c r="N78">
        <f t="shared" si="88"/>
        <v>2.85886476129987e-8</v>
      </c>
      <c r="O78">
        <f t="shared" si="88"/>
        <v>2.8830401820208e-8</v>
      </c>
      <c r="P78">
        <f t="shared" si="88"/>
        <v>2.88642885681221e-8</v>
      </c>
      <c r="Q78">
        <f t="shared" si="88"/>
        <v>2.89673078313411e-8</v>
      </c>
      <c r="R78">
        <f t="shared" si="88"/>
        <v>2.89488852635309e-8</v>
      </c>
      <c r="S78">
        <f t="shared" si="88"/>
        <v>2.88753366236926e-8</v>
      </c>
      <c r="T78">
        <f t="shared" si="88"/>
        <v>2.86840767054226e-8</v>
      </c>
      <c r="U78">
        <f t="shared" si="88"/>
        <v>2.85291352270949e-8</v>
      </c>
      <c r="V78">
        <f t="shared" si="88"/>
        <v>2.86250692081043e-8</v>
      </c>
      <c r="W78">
        <f t="shared" si="88"/>
        <v>2.83868837574262e-8</v>
      </c>
      <c r="X78">
        <f t="shared" si="88"/>
        <v>2.86682935859788e-8</v>
      </c>
      <c r="Y78">
        <f t="shared" si="88"/>
        <v>2.86265233702122e-8</v>
      </c>
      <c r="Z78">
        <f t="shared" si="88"/>
        <v>2.8524662060095e-8</v>
      </c>
      <c r="AA78">
        <f t="shared" si="88"/>
        <v>2.84569613713944e-8</v>
      </c>
      <c r="AB78">
        <f t="shared" si="88"/>
        <v>2.87900904418533e-8</v>
      </c>
      <c r="AC78">
        <f t="shared" si="88"/>
        <v>2.89258152704725e-8</v>
      </c>
      <c r="AD78">
        <f t="shared" si="88"/>
        <v>2.92054555626915e-8</v>
      </c>
      <c r="AE78">
        <f t="shared" si="88"/>
        <v>2.89783674622512e-8</v>
      </c>
      <c r="AF78">
        <f t="shared" si="88"/>
        <v>2.89347944378079e-8</v>
      </c>
      <c r="AG78">
        <f t="shared" si="88"/>
        <v>2.90429521772683e-8</v>
      </c>
      <c r="AH78">
        <f t="shared" si="88"/>
        <v>2.90830056796061e-8</v>
      </c>
    </row>
    <row r="80" spans="1:1">
      <c r="A80" s="23" t="s">
        <v>114</v>
      </c>
    </row>
    <row r="81" spans="1:34">
      <c r="A81" t="s">
        <v>567</v>
      </c>
      <c r="B81" t="s">
        <v>540</v>
      </c>
      <c r="C81">
        <f>'Subsidies Paid'!J16*10^9</f>
        <v>1620000000</v>
      </c>
      <c r="D81">
        <f>'Subsidies Paid'!K16*10^9</f>
        <v>1620000000</v>
      </c>
      <c r="E81">
        <f>D81</f>
        <v>1620000000</v>
      </c>
      <c r="F81">
        <f t="shared" ref="F81:P81" si="89">E81</f>
        <v>1620000000</v>
      </c>
      <c r="G81">
        <f t="shared" si="89"/>
        <v>1620000000</v>
      </c>
      <c r="H81">
        <f t="shared" si="89"/>
        <v>1620000000</v>
      </c>
      <c r="I81">
        <f t="shared" si="89"/>
        <v>1620000000</v>
      </c>
      <c r="J81">
        <f t="shared" si="89"/>
        <v>1620000000</v>
      </c>
      <c r="K81">
        <f t="shared" si="89"/>
        <v>1620000000</v>
      </c>
      <c r="L81">
        <f t="shared" si="89"/>
        <v>1620000000</v>
      </c>
      <c r="M81">
        <f t="shared" si="89"/>
        <v>1620000000</v>
      </c>
      <c r="N81">
        <f t="shared" si="89"/>
        <v>1620000000</v>
      </c>
      <c r="O81">
        <f t="shared" si="89"/>
        <v>1620000000</v>
      </c>
      <c r="P81">
        <f t="shared" si="89"/>
        <v>1620000000</v>
      </c>
      <c r="Q81">
        <f t="shared" ref="Q81" si="90">P81</f>
        <v>1620000000</v>
      </c>
      <c r="R81">
        <f t="shared" ref="R81" si="91">Q81</f>
        <v>1620000000</v>
      </c>
      <c r="S81">
        <f t="shared" ref="S81" si="92">R81</f>
        <v>1620000000</v>
      </c>
      <c r="T81">
        <f t="shared" ref="T81" si="93">S81</f>
        <v>1620000000</v>
      </c>
      <c r="U81">
        <f t="shared" ref="U81" si="94">T81</f>
        <v>1620000000</v>
      </c>
      <c r="V81">
        <f t="shared" ref="V81" si="95">U81</f>
        <v>1620000000</v>
      </c>
      <c r="W81">
        <f t="shared" ref="W81" si="96">V81</f>
        <v>1620000000</v>
      </c>
      <c r="X81">
        <f t="shared" ref="X81" si="97">W81</f>
        <v>1620000000</v>
      </c>
      <c r="Y81">
        <f t="shared" ref="Y81" si="98">X81</f>
        <v>1620000000</v>
      </c>
      <c r="Z81">
        <f t="shared" ref="Z81" si="99">Y81</f>
        <v>1620000000</v>
      </c>
      <c r="AA81">
        <f t="shared" ref="AA81" si="100">Z81</f>
        <v>1620000000</v>
      </c>
      <c r="AB81">
        <f t="shared" ref="AB81" si="101">AA81</f>
        <v>1620000000</v>
      </c>
      <c r="AC81">
        <f t="shared" ref="AC81" si="102">AB81</f>
        <v>1620000000</v>
      </c>
      <c r="AD81">
        <f t="shared" ref="AD81" si="103">AC81</f>
        <v>1620000000</v>
      </c>
      <c r="AE81">
        <f t="shared" ref="AE81" si="104">AD81</f>
        <v>1620000000</v>
      </c>
      <c r="AF81">
        <f t="shared" ref="AF81" si="105">AE81</f>
        <v>1620000000</v>
      </c>
      <c r="AG81">
        <f t="shared" ref="AG81" si="106">AF81</f>
        <v>1620000000</v>
      </c>
      <c r="AH81">
        <f t="shared" ref="AH81" si="107">AG81</f>
        <v>1620000000</v>
      </c>
    </row>
    <row r="82" spans="1:36">
      <c r="A82" t="s">
        <v>568</v>
      </c>
      <c r="B82" t="s">
        <v>562</v>
      </c>
      <c r="C82" s="25"/>
      <c r="D82" s="25">
        <f>INDEX('AEO Table 1'!16:16,MATCH(Calculations!C43,'AEO Table 1'!13:13,0))/SUM(INDEX('AEO Table 1'!16:18,0,MATCH(Calculations!C43,'AEO Table 1'!13:13,0)))</f>
        <v>0.36426803512571</v>
      </c>
      <c r="E82" s="25">
        <f>INDEX('AEO Table 1'!16:16,MATCH(Calculations!D43,'AEO Table 1'!13:13,0))/SUM(INDEX('AEO Table 1'!16:18,0,MATCH(Calculations!D43,'AEO Table 1'!13:13,0)))</f>
        <v>0.37081692377062</v>
      </c>
      <c r="F82" s="25">
        <f>INDEX('AEO Table 1'!16:16,MATCH(Calculations!E43,'AEO Table 1'!13:13,0))/SUM(INDEX('AEO Table 1'!16:18,0,MATCH(Calculations!E43,'AEO Table 1'!13:13,0)))</f>
        <v>0.369171537897633</v>
      </c>
      <c r="G82" s="25">
        <f>INDEX('AEO Table 1'!16:16,MATCH(Calculations!F43,'AEO Table 1'!13:13,0))/SUM(INDEX('AEO Table 1'!16:18,0,MATCH(Calculations!F43,'AEO Table 1'!13:13,0)))</f>
        <v>0.383438226164969</v>
      </c>
      <c r="H82" s="25">
        <f>INDEX('AEO Table 1'!16:16,MATCH(Calculations!G43,'AEO Table 1'!13:13,0))/SUM(INDEX('AEO Table 1'!16:18,0,MATCH(Calculations!G43,'AEO Table 1'!13:13,0)))</f>
        <v>0.393017893717042</v>
      </c>
      <c r="I82" s="25">
        <f>INDEX('AEO Table 1'!16:16,MATCH(Calculations!H43,'AEO Table 1'!13:13,0))/SUM(INDEX('AEO Table 1'!16:18,0,MATCH(Calculations!H43,'AEO Table 1'!13:13,0)))</f>
        <v>0.399558906262281</v>
      </c>
      <c r="J82" s="25">
        <f>INDEX('AEO Table 1'!16:16,MATCH(Calculations!I43,'AEO Table 1'!13:13,0))/SUM(INDEX('AEO Table 1'!16:18,0,MATCH(Calculations!I43,'AEO Table 1'!13:13,0)))</f>
        <v>0.403812842039703</v>
      </c>
      <c r="K82" s="25">
        <f>INDEX('AEO Table 1'!16:16,MATCH(Calculations!J43,'AEO Table 1'!13:13,0))/SUM(INDEX('AEO Table 1'!16:18,0,MATCH(Calculations!J43,'AEO Table 1'!13:13,0)))</f>
        <v>0.404796260056105</v>
      </c>
      <c r="L82" s="25">
        <f>INDEX('AEO Table 1'!16:16,MATCH(Calculations!K43,'AEO Table 1'!13:13,0))/SUM(INDEX('AEO Table 1'!16:18,0,MATCH(Calculations!K43,'AEO Table 1'!13:13,0)))</f>
        <v>0.406045337089238</v>
      </c>
      <c r="M82" s="25">
        <f>INDEX('AEO Table 1'!16:16,MATCH(Calculations!L43,'AEO Table 1'!13:13,0))/SUM(INDEX('AEO Table 1'!16:18,0,MATCH(Calculations!L43,'AEO Table 1'!13:13,0)))</f>
        <v>0.404066088109437</v>
      </c>
      <c r="N82" s="25">
        <f>INDEX('AEO Table 1'!16:16,MATCH(Calculations!M43,'AEO Table 1'!13:13,0))/SUM(INDEX('AEO Table 1'!16:18,0,MATCH(Calculations!M43,'AEO Table 1'!13:13,0)))</f>
        <v>0.402441109605893</v>
      </c>
      <c r="O82" s="25">
        <f>INDEX('AEO Table 1'!16:16,MATCH(Calculations!N43,'AEO Table 1'!13:13,0))/SUM(INDEX('AEO Table 1'!16:18,0,MATCH(Calculations!N43,'AEO Table 1'!13:13,0)))</f>
        <v>0.401678543522011</v>
      </c>
      <c r="P82" s="25">
        <f>INDEX('AEO Table 1'!16:16,MATCH(Calculations!O43,'AEO Table 1'!13:13,0))/SUM(INDEX('AEO Table 1'!16:18,0,MATCH(Calculations!O43,'AEO Table 1'!13:13,0)))</f>
        <v>0.400629409316145</v>
      </c>
      <c r="Q82" s="25">
        <f>INDEX('AEO Table 1'!16:16,MATCH(Calculations!P43,'AEO Table 1'!13:13,0))/SUM(INDEX('AEO Table 1'!16:18,0,MATCH(Calculations!P43,'AEO Table 1'!13:13,0)))</f>
        <v>0.398300362001544</v>
      </c>
      <c r="R82" s="25">
        <f>INDEX('AEO Table 1'!16:16,MATCH(Calculations!Q43,'AEO Table 1'!13:13,0))/SUM(INDEX('AEO Table 1'!16:18,0,MATCH(Calculations!Q43,'AEO Table 1'!13:13,0)))</f>
        <v>0.397175435547108</v>
      </c>
      <c r="S82" s="25">
        <f>INDEX('AEO Table 1'!16:16,MATCH(Calculations!R43,'AEO Table 1'!13:13,0))/SUM(INDEX('AEO Table 1'!16:18,0,MATCH(Calculations!R43,'AEO Table 1'!13:13,0)))</f>
        <v>0.397142929439308</v>
      </c>
      <c r="T82" s="25">
        <f>INDEX('AEO Table 1'!16:16,MATCH(Calculations!S43,'AEO Table 1'!13:13,0))/SUM(INDEX('AEO Table 1'!16:18,0,MATCH(Calculations!S43,'AEO Table 1'!13:13,0)))</f>
        <v>0.395999224489728</v>
      </c>
      <c r="U82" s="25">
        <f>INDEX('AEO Table 1'!16:16,MATCH(Calculations!T43,'AEO Table 1'!13:13,0))/SUM(INDEX('AEO Table 1'!16:18,0,MATCH(Calculations!T43,'AEO Table 1'!13:13,0)))</f>
        <v>0.39358630031356</v>
      </c>
      <c r="V82" s="25">
        <f>INDEX('AEO Table 1'!16:16,MATCH(Calculations!U43,'AEO Table 1'!13:13,0))/SUM(INDEX('AEO Table 1'!16:18,0,MATCH(Calculations!U43,'AEO Table 1'!13:13,0)))</f>
        <v>0.389955650016862</v>
      </c>
      <c r="W82" s="25">
        <f>INDEX('AEO Table 1'!16:16,MATCH(Calculations!V43,'AEO Table 1'!13:13,0))/SUM(INDEX('AEO Table 1'!16:18,0,MATCH(Calculations!V43,'AEO Table 1'!13:13,0)))</f>
        <v>0.388741291912655</v>
      </c>
      <c r="X82" s="25">
        <f>INDEX('AEO Table 1'!16:16,MATCH(Calculations!W43,'AEO Table 1'!13:13,0))/SUM(INDEX('AEO Table 1'!16:18,0,MATCH(Calculations!W43,'AEO Table 1'!13:13,0)))</f>
        <v>0.387776033166878</v>
      </c>
      <c r="Y82" s="25">
        <f>INDEX('AEO Table 1'!16:16,MATCH(Calculations!X43,'AEO Table 1'!13:13,0))/SUM(INDEX('AEO Table 1'!16:18,0,MATCH(Calculations!X43,'AEO Table 1'!13:13,0)))</f>
        <v>0.38669480965744</v>
      </c>
      <c r="Z82" s="25">
        <f>INDEX('AEO Table 1'!16:16,MATCH(Calculations!Y43,'AEO Table 1'!13:13,0))/SUM(INDEX('AEO Table 1'!16:18,0,MATCH(Calculations!Y43,'AEO Table 1'!13:13,0)))</f>
        <v>0.385159079238717</v>
      </c>
      <c r="AA82" s="25">
        <f>INDEX('AEO Table 1'!16:16,MATCH(Calculations!Z43,'AEO Table 1'!13:13,0))/SUM(INDEX('AEO Table 1'!16:18,0,MATCH(Calculations!Z43,'AEO Table 1'!13:13,0)))</f>
        <v>0.38306717013357</v>
      </c>
      <c r="AB82" s="25">
        <f>INDEX('AEO Table 1'!16:16,MATCH(Calculations!AA43,'AEO Table 1'!13:13,0))/SUM(INDEX('AEO Table 1'!16:18,0,MATCH(Calculations!AA43,'AEO Table 1'!13:13,0)))</f>
        <v>0.379206131226792</v>
      </c>
      <c r="AC82" s="25">
        <f>INDEX('AEO Table 1'!16:16,MATCH(Calculations!AB43,'AEO Table 1'!13:13,0))/SUM(INDEX('AEO Table 1'!16:18,0,MATCH(Calculations!AB43,'AEO Table 1'!13:13,0)))</f>
        <v>0.377697439247473</v>
      </c>
      <c r="AD82" s="25">
        <f>INDEX('AEO Table 1'!16:16,MATCH(Calculations!AC43,'AEO Table 1'!13:13,0))/SUM(INDEX('AEO Table 1'!16:18,0,MATCH(Calculations!AC43,'AEO Table 1'!13:13,0)))</f>
        <v>0.374911832735737</v>
      </c>
      <c r="AE82" s="25">
        <f>INDEX('AEO Table 1'!16:16,MATCH(Calculations!AD43,'AEO Table 1'!13:13,0))/SUM(INDEX('AEO Table 1'!16:18,0,MATCH(Calculations!AD43,'AEO Table 1'!13:13,0)))</f>
        <v>0.372659757912036</v>
      </c>
      <c r="AF82" s="25">
        <f>INDEX('AEO Table 1'!16:16,MATCH(Calculations!AE43,'AEO Table 1'!13:13,0))/SUM(INDEX('AEO Table 1'!16:18,0,MATCH(Calculations!AE43,'AEO Table 1'!13:13,0)))</f>
        <v>0.369542940680645</v>
      </c>
      <c r="AG82" s="25">
        <f>INDEX('AEO Table 1'!16:16,MATCH(Calculations!AF43,'AEO Table 1'!13:13,0))/SUM(INDEX('AEO Table 1'!16:18,0,MATCH(Calculations!AF43,'AEO Table 1'!13:13,0)))</f>
        <v>0.366396783082878</v>
      </c>
      <c r="AH82" s="25">
        <f>INDEX('AEO Table 1'!16:16,MATCH(Calculations!AG43,'AEO Table 1'!13:13,0))/SUM(INDEX('AEO Table 1'!16:18,0,MATCH(Calculations!AG43,'AEO Table 1'!13:13,0)))</f>
        <v>0.36216327232284</v>
      </c>
      <c r="AI82" s="25"/>
      <c r="AJ82" s="25"/>
    </row>
    <row r="83" spans="1:36">
      <c r="A83" t="s">
        <v>561</v>
      </c>
      <c r="B83" t="s">
        <v>562</v>
      </c>
      <c r="C83" s="24"/>
      <c r="D83" s="24">
        <f t="shared" ref="D83:AH85" si="108">D75</f>
        <v>11.470048</v>
      </c>
      <c r="E83" s="24">
        <f t="shared" si="108"/>
        <v>11.393803</v>
      </c>
      <c r="F83" s="24">
        <f t="shared" si="108"/>
        <v>11.802375</v>
      </c>
      <c r="G83" s="24">
        <f t="shared" si="108"/>
        <v>13.463839</v>
      </c>
      <c r="H83" s="24">
        <f t="shared" si="108"/>
        <v>14.764209</v>
      </c>
      <c r="I83" s="24">
        <f t="shared" si="108"/>
        <v>15.909644</v>
      </c>
      <c r="J83" s="24">
        <f t="shared" si="108"/>
        <v>16.658766</v>
      </c>
      <c r="K83" s="24">
        <f t="shared" si="108"/>
        <v>17.065018</v>
      </c>
      <c r="L83" s="24">
        <f t="shared" si="108"/>
        <v>17.395397</v>
      </c>
      <c r="M83" s="24">
        <f t="shared" si="108"/>
        <v>17.593847</v>
      </c>
      <c r="N83" s="24">
        <f t="shared" si="108"/>
        <v>17.711958</v>
      </c>
      <c r="O83" s="24">
        <f t="shared" si="108"/>
        <v>17.862158</v>
      </c>
      <c r="P83" s="24">
        <f t="shared" si="108"/>
        <v>18.046314</v>
      </c>
      <c r="Q83" s="24">
        <f t="shared" si="108"/>
        <v>18.076929</v>
      </c>
      <c r="R83" s="24">
        <f t="shared" si="108"/>
        <v>18.215654</v>
      </c>
      <c r="S83" s="24">
        <f t="shared" si="108"/>
        <v>18.377293</v>
      </c>
      <c r="T83" s="24">
        <f t="shared" si="108"/>
        <v>18.469908</v>
      </c>
      <c r="U83" s="24">
        <f t="shared" si="108"/>
        <v>18.521105</v>
      </c>
      <c r="V83" s="24">
        <f t="shared" si="108"/>
        <v>18.442879</v>
      </c>
      <c r="W83" s="24">
        <f t="shared" si="108"/>
        <v>18.536312</v>
      </c>
      <c r="X83" s="24">
        <f t="shared" si="108"/>
        <v>18.643</v>
      </c>
      <c r="Y83" s="24">
        <f t="shared" si="108"/>
        <v>18.699743</v>
      </c>
      <c r="Z83" s="24">
        <f t="shared" si="108"/>
        <v>18.727303</v>
      </c>
      <c r="AA83" s="24">
        <f t="shared" si="108"/>
        <v>18.785597</v>
      </c>
      <c r="AB83" s="24">
        <f t="shared" si="108"/>
        <v>18.7243</v>
      </c>
      <c r="AC83" s="24">
        <f t="shared" si="108"/>
        <v>18.783882</v>
      </c>
      <c r="AD83" s="24">
        <f t="shared" si="108"/>
        <v>18.666399</v>
      </c>
      <c r="AE83" s="24">
        <f t="shared" si="108"/>
        <v>18.600128</v>
      </c>
      <c r="AF83" s="24">
        <f t="shared" si="108"/>
        <v>18.491758</v>
      </c>
      <c r="AG83" s="24">
        <f t="shared" si="108"/>
        <v>18.308939</v>
      </c>
      <c r="AH83" s="24">
        <f t="shared" si="108"/>
        <v>18.083735</v>
      </c>
      <c r="AI83" s="24"/>
      <c r="AJ83" s="24"/>
    </row>
    <row r="84" spans="1:34">
      <c r="A84" t="s">
        <v>563</v>
      </c>
      <c r="B84" t="s">
        <v>564</v>
      </c>
      <c r="C84">
        <f t="shared" ref="C84:R84" si="109">C76</f>
        <v>5751000</v>
      </c>
      <c r="D84">
        <f t="shared" si="109"/>
        <v>5751000</v>
      </c>
      <c r="E84">
        <f t="shared" si="109"/>
        <v>5751000</v>
      </c>
      <c r="F84">
        <f t="shared" si="109"/>
        <v>5751000</v>
      </c>
      <c r="G84">
        <f t="shared" si="109"/>
        <v>5751000</v>
      </c>
      <c r="H84">
        <f t="shared" si="109"/>
        <v>5751000</v>
      </c>
      <c r="I84">
        <f t="shared" si="109"/>
        <v>5751000</v>
      </c>
      <c r="J84">
        <f t="shared" si="109"/>
        <v>5751000</v>
      </c>
      <c r="K84">
        <f t="shared" si="109"/>
        <v>5751000</v>
      </c>
      <c r="L84">
        <f t="shared" si="109"/>
        <v>5751000</v>
      </c>
      <c r="M84">
        <f t="shared" si="109"/>
        <v>5751000</v>
      </c>
      <c r="N84">
        <f t="shared" si="109"/>
        <v>5751000</v>
      </c>
      <c r="O84">
        <f t="shared" si="109"/>
        <v>5751000</v>
      </c>
      <c r="P84">
        <f t="shared" si="109"/>
        <v>5751000</v>
      </c>
      <c r="Q84">
        <f t="shared" si="109"/>
        <v>5751000</v>
      </c>
      <c r="R84">
        <f t="shared" si="109"/>
        <v>5751000</v>
      </c>
      <c r="S84">
        <f t="shared" si="108"/>
        <v>5751000</v>
      </c>
      <c r="T84">
        <f t="shared" si="108"/>
        <v>5751000</v>
      </c>
      <c r="U84">
        <f t="shared" si="108"/>
        <v>5751000</v>
      </c>
      <c r="V84">
        <f t="shared" si="108"/>
        <v>5751000</v>
      </c>
      <c r="W84">
        <f t="shared" si="108"/>
        <v>5751000</v>
      </c>
      <c r="X84">
        <f t="shared" si="108"/>
        <v>5751000</v>
      </c>
      <c r="Y84">
        <f t="shared" si="108"/>
        <v>5751000</v>
      </c>
      <c r="Z84">
        <f t="shared" si="108"/>
        <v>5751000</v>
      </c>
      <c r="AA84">
        <f t="shared" si="108"/>
        <v>5751000</v>
      </c>
      <c r="AB84">
        <f t="shared" si="108"/>
        <v>5751000</v>
      </c>
      <c r="AC84">
        <f t="shared" si="108"/>
        <v>5751000</v>
      </c>
      <c r="AD84">
        <f t="shared" si="108"/>
        <v>5751000</v>
      </c>
      <c r="AE84">
        <f t="shared" si="108"/>
        <v>5751000</v>
      </c>
      <c r="AF84">
        <f t="shared" si="108"/>
        <v>5751000</v>
      </c>
      <c r="AG84">
        <f t="shared" si="108"/>
        <v>5751000</v>
      </c>
      <c r="AH84">
        <f t="shared" si="108"/>
        <v>5751000</v>
      </c>
    </row>
    <row r="85" spans="1:36">
      <c r="A85" t="s">
        <v>565</v>
      </c>
      <c r="B85" t="s">
        <v>562</v>
      </c>
      <c r="C85" s="25"/>
      <c r="D85" s="25">
        <f t="shared" si="108"/>
        <v>0.575025826158161</v>
      </c>
      <c r="E85" s="25">
        <f t="shared" si="108"/>
        <v>0.515373999014936</v>
      </c>
      <c r="F85" s="25">
        <f t="shared" si="108"/>
        <v>0.538680176226439</v>
      </c>
      <c r="G85" s="25">
        <f t="shared" si="108"/>
        <v>0.61148647209368</v>
      </c>
      <c r="H85" s="25">
        <f t="shared" si="108"/>
        <v>0.669731038474007</v>
      </c>
      <c r="I85" s="25">
        <f t="shared" si="108"/>
        <v>0.736022337990053</v>
      </c>
      <c r="J85" s="25">
        <f t="shared" si="108"/>
        <v>0.762856996259592</v>
      </c>
      <c r="K85" s="25">
        <f t="shared" si="108"/>
        <v>0.785307521563602</v>
      </c>
      <c r="L85" s="25">
        <f t="shared" si="108"/>
        <v>0.803060253772562</v>
      </c>
      <c r="M85" s="25">
        <f t="shared" si="108"/>
        <v>0.811102131488334</v>
      </c>
      <c r="N85" s="25">
        <f t="shared" si="108"/>
        <v>0.81762293442843</v>
      </c>
      <c r="O85" s="25">
        <f t="shared" si="108"/>
        <v>0.831529194621779</v>
      </c>
      <c r="P85" s="25">
        <f t="shared" si="108"/>
        <v>0.841089569276465</v>
      </c>
      <c r="Q85" s="25">
        <f t="shared" si="108"/>
        <v>0.845523468695875</v>
      </c>
      <c r="R85" s="25">
        <f t="shared" si="108"/>
        <v>0.851470278700197</v>
      </c>
      <c r="S85" s="25">
        <f t="shared" si="108"/>
        <v>0.856843438202738</v>
      </c>
      <c r="T85" s="25">
        <f t="shared" si="108"/>
        <v>0.855457596354954</v>
      </c>
      <c r="U85" s="25">
        <f t="shared" si="108"/>
        <v>0.853195156137628</v>
      </c>
      <c r="V85" s="25">
        <f t="shared" si="108"/>
        <v>0.852448482639906</v>
      </c>
      <c r="W85" s="25">
        <f t="shared" si="108"/>
        <v>0.84963800382745</v>
      </c>
      <c r="X85" s="25">
        <f t="shared" si="108"/>
        <v>0.862999457405011</v>
      </c>
      <c r="Y85" s="25">
        <f t="shared" si="108"/>
        <v>0.864364903750782</v>
      </c>
      <c r="Z85" s="25">
        <f t="shared" si="108"/>
        <v>0.862558630415856</v>
      </c>
      <c r="AA85" s="25">
        <f t="shared" si="108"/>
        <v>0.863190009968997</v>
      </c>
      <c r="AB85" s="25">
        <f t="shared" si="108"/>
        <v>0.870445330169053</v>
      </c>
      <c r="AC85" s="25">
        <f t="shared" si="108"/>
        <v>0.877331735818416</v>
      </c>
      <c r="AD85" s="25">
        <f t="shared" si="108"/>
        <v>0.880273057279518</v>
      </c>
      <c r="AE85" s="25">
        <f t="shared" si="108"/>
        <v>0.870327543285568</v>
      </c>
      <c r="AF85" s="25">
        <f t="shared" si="108"/>
        <v>0.863955716025481</v>
      </c>
      <c r="AG85" s="25">
        <f t="shared" si="108"/>
        <v>0.85861172975014</v>
      </c>
      <c r="AH85" s="25">
        <f t="shared" si="108"/>
        <v>0.849220172852236</v>
      </c>
      <c r="AI85" s="25"/>
      <c r="AJ85" s="25"/>
    </row>
    <row r="86" spans="1:34">
      <c r="A86" t="s">
        <v>566</v>
      </c>
      <c r="D86">
        <f t="shared" ref="D86:AH86" si="110">(D81*D82)/(D83*10^6*D84*365)*D85</f>
        <v>1.40936006352729e-8</v>
      </c>
      <c r="E86">
        <f t="shared" si="110"/>
        <v>1.29447040973257e-8</v>
      </c>
      <c r="F86">
        <f t="shared" si="110"/>
        <v>1.30037489755695e-8</v>
      </c>
      <c r="G86">
        <f t="shared" si="110"/>
        <v>1.34397791819461e-8</v>
      </c>
      <c r="H86">
        <f t="shared" si="110"/>
        <v>1.37588250548218e-8</v>
      </c>
      <c r="I86">
        <f t="shared" si="110"/>
        <v>1.42656029248591e-8</v>
      </c>
      <c r="J86">
        <f t="shared" si="110"/>
        <v>1.4271158002512e-8</v>
      </c>
      <c r="K86">
        <f t="shared" si="110"/>
        <v>1.43763381781489e-8</v>
      </c>
      <c r="L86">
        <f t="shared" si="110"/>
        <v>1.44666207717627e-8</v>
      </c>
      <c r="M86">
        <f t="shared" si="110"/>
        <v>1.43762599604793e-8</v>
      </c>
      <c r="N86">
        <f t="shared" si="110"/>
        <v>1.43373078841242e-8</v>
      </c>
      <c r="O86">
        <f t="shared" si="110"/>
        <v>1.44311516737836e-8</v>
      </c>
      <c r="P86">
        <f t="shared" si="110"/>
        <v>1.44103771266089e-8</v>
      </c>
      <c r="Q86">
        <f t="shared" si="110"/>
        <v>1.43777357666169e-8</v>
      </c>
      <c r="R86">
        <f t="shared" si="110"/>
        <v>1.43280103871513e-8</v>
      </c>
      <c r="S86">
        <f t="shared" si="110"/>
        <v>1.42904384276559e-8</v>
      </c>
      <c r="T86">
        <f t="shared" si="110"/>
        <v>1.41549021934561e-8</v>
      </c>
      <c r="U86">
        <f t="shared" si="110"/>
        <v>1.39926587630674e-8</v>
      </c>
      <c r="V86">
        <f t="shared" si="110"/>
        <v>1.39102016162422e-8</v>
      </c>
      <c r="W86">
        <f t="shared" si="110"/>
        <v>1.37514994320636e-8</v>
      </c>
      <c r="X86">
        <f t="shared" si="110"/>
        <v>1.38533392356797e-8</v>
      </c>
      <c r="Y86">
        <f t="shared" si="110"/>
        <v>1.37945841303027e-8</v>
      </c>
      <c r="Z86">
        <f t="shared" si="110"/>
        <v>1.36909098238093e-8</v>
      </c>
      <c r="AA86">
        <f t="shared" si="110"/>
        <v>1.35842329340672e-8</v>
      </c>
      <c r="AB86">
        <f t="shared" si="110"/>
        <v>1.36047335991399e-8</v>
      </c>
      <c r="AC86">
        <f t="shared" si="110"/>
        <v>1.36144879203083e-8</v>
      </c>
      <c r="AD86">
        <f t="shared" si="110"/>
        <v>1.36447252391101e-8</v>
      </c>
      <c r="AE86">
        <f t="shared" si="110"/>
        <v>1.34573043639485e-8</v>
      </c>
      <c r="AF86">
        <f t="shared" si="110"/>
        <v>1.33246857075006e-8</v>
      </c>
      <c r="AG86">
        <f t="shared" si="110"/>
        <v>1.32606274487301e-8</v>
      </c>
      <c r="AH86">
        <f t="shared" si="110"/>
        <v>1.31254848765954e-8</v>
      </c>
    </row>
    <row r="88" spans="1:1">
      <c r="A88" s="23" t="s">
        <v>115</v>
      </c>
    </row>
    <row r="89" spans="1:34">
      <c r="A89" t="s">
        <v>567</v>
      </c>
      <c r="B89" t="s">
        <v>540</v>
      </c>
      <c r="C89">
        <f>'Subsidies Paid'!J17*10^9</f>
        <v>140000000</v>
      </c>
      <c r="D89">
        <f>'Subsidies Paid'!K17*10^9</f>
        <v>140000000</v>
      </c>
      <c r="E89">
        <f>D89</f>
        <v>140000000</v>
      </c>
      <c r="F89">
        <f t="shared" ref="F89:P89" si="111">E89</f>
        <v>140000000</v>
      </c>
      <c r="G89">
        <f t="shared" si="111"/>
        <v>140000000</v>
      </c>
      <c r="H89">
        <f t="shared" si="111"/>
        <v>140000000</v>
      </c>
      <c r="I89">
        <f t="shared" si="111"/>
        <v>140000000</v>
      </c>
      <c r="J89">
        <f t="shared" si="111"/>
        <v>140000000</v>
      </c>
      <c r="K89">
        <f t="shared" si="111"/>
        <v>140000000</v>
      </c>
      <c r="L89">
        <f t="shared" si="111"/>
        <v>140000000</v>
      </c>
      <c r="M89">
        <f t="shared" si="111"/>
        <v>140000000</v>
      </c>
      <c r="N89">
        <f t="shared" si="111"/>
        <v>140000000</v>
      </c>
      <c r="O89">
        <f t="shared" si="111"/>
        <v>140000000</v>
      </c>
      <c r="P89">
        <f t="shared" si="111"/>
        <v>140000000</v>
      </c>
      <c r="Q89">
        <f t="shared" ref="Q89" si="112">P89</f>
        <v>140000000</v>
      </c>
      <c r="R89">
        <f t="shared" ref="R89" si="113">Q89</f>
        <v>140000000</v>
      </c>
      <c r="S89">
        <f t="shared" ref="S89" si="114">R89</f>
        <v>140000000</v>
      </c>
      <c r="T89">
        <f t="shared" ref="T89" si="115">S89</f>
        <v>140000000</v>
      </c>
      <c r="U89">
        <f t="shared" ref="U89" si="116">T89</f>
        <v>140000000</v>
      </c>
      <c r="V89">
        <f t="shared" ref="V89" si="117">U89</f>
        <v>140000000</v>
      </c>
      <c r="W89">
        <f t="shared" ref="W89" si="118">V89</f>
        <v>140000000</v>
      </c>
      <c r="X89">
        <f t="shared" ref="X89" si="119">W89</f>
        <v>140000000</v>
      </c>
      <c r="Y89">
        <f t="shared" ref="Y89" si="120">X89</f>
        <v>140000000</v>
      </c>
      <c r="Z89">
        <f t="shared" ref="Z89" si="121">Y89</f>
        <v>140000000</v>
      </c>
      <c r="AA89">
        <f t="shared" ref="AA89" si="122">Z89</f>
        <v>140000000</v>
      </c>
      <c r="AB89">
        <f t="shared" ref="AB89" si="123">AA89</f>
        <v>140000000</v>
      </c>
      <c r="AC89">
        <f t="shared" ref="AC89" si="124">AB89</f>
        <v>140000000</v>
      </c>
      <c r="AD89">
        <f t="shared" ref="AD89" si="125">AC89</f>
        <v>140000000</v>
      </c>
      <c r="AE89">
        <f t="shared" ref="AE89" si="126">AD89</f>
        <v>140000000</v>
      </c>
      <c r="AF89">
        <f t="shared" ref="AF89" si="127">AE89</f>
        <v>140000000</v>
      </c>
      <c r="AG89">
        <f t="shared" ref="AG89" si="128">AF89</f>
        <v>140000000</v>
      </c>
      <c r="AH89">
        <f t="shared" ref="AH89" si="129">AG89</f>
        <v>140000000</v>
      </c>
    </row>
    <row r="90" spans="1:36">
      <c r="A90" t="s">
        <v>568</v>
      </c>
      <c r="B90" t="s">
        <v>562</v>
      </c>
      <c r="C90" s="25"/>
      <c r="D90" s="25">
        <f t="shared" ref="D90:AH93" si="130">D82</f>
        <v>0.36426803512571</v>
      </c>
      <c r="E90" s="25">
        <f t="shared" si="130"/>
        <v>0.37081692377062</v>
      </c>
      <c r="F90" s="25">
        <f t="shared" si="130"/>
        <v>0.369171537897633</v>
      </c>
      <c r="G90" s="25">
        <f t="shared" si="130"/>
        <v>0.383438226164969</v>
      </c>
      <c r="H90" s="25">
        <f t="shared" si="130"/>
        <v>0.393017893717042</v>
      </c>
      <c r="I90" s="25">
        <f t="shared" si="130"/>
        <v>0.399558906262281</v>
      </c>
      <c r="J90" s="25">
        <f t="shared" si="130"/>
        <v>0.403812842039703</v>
      </c>
      <c r="K90" s="25">
        <f t="shared" si="130"/>
        <v>0.404796260056105</v>
      </c>
      <c r="L90" s="25">
        <f t="shared" si="130"/>
        <v>0.406045337089238</v>
      </c>
      <c r="M90" s="25">
        <f t="shared" si="130"/>
        <v>0.404066088109437</v>
      </c>
      <c r="N90" s="25">
        <f t="shared" si="130"/>
        <v>0.402441109605893</v>
      </c>
      <c r="O90" s="25">
        <f t="shared" si="130"/>
        <v>0.401678543522011</v>
      </c>
      <c r="P90" s="25">
        <f t="shared" si="130"/>
        <v>0.400629409316145</v>
      </c>
      <c r="Q90" s="25">
        <f t="shared" si="130"/>
        <v>0.398300362001544</v>
      </c>
      <c r="R90" s="25">
        <f t="shared" si="130"/>
        <v>0.397175435547108</v>
      </c>
      <c r="S90" s="25">
        <f t="shared" si="130"/>
        <v>0.397142929439308</v>
      </c>
      <c r="T90" s="25">
        <f t="shared" si="130"/>
        <v>0.395999224489728</v>
      </c>
      <c r="U90" s="25">
        <f t="shared" si="130"/>
        <v>0.39358630031356</v>
      </c>
      <c r="V90" s="25">
        <f t="shared" si="130"/>
        <v>0.389955650016862</v>
      </c>
      <c r="W90" s="25">
        <f t="shared" si="130"/>
        <v>0.388741291912655</v>
      </c>
      <c r="X90" s="25">
        <f t="shared" si="130"/>
        <v>0.387776033166878</v>
      </c>
      <c r="Y90" s="25">
        <f t="shared" si="130"/>
        <v>0.38669480965744</v>
      </c>
      <c r="Z90" s="25">
        <f t="shared" si="130"/>
        <v>0.385159079238717</v>
      </c>
      <c r="AA90" s="25">
        <f t="shared" si="130"/>
        <v>0.38306717013357</v>
      </c>
      <c r="AB90" s="25">
        <f t="shared" si="130"/>
        <v>0.379206131226792</v>
      </c>
      <c r="AC90" s="25">
        <f t="shared" si="130"/>
        <v>0.377697439247473</v>
      </c>
      <c r="AD90" s="25">
        <f t="shared" si="130"/>
        <v>0.374911832735737</v>
      </c>
      <c r="AE90" s="25">
        <f t="shared" si="130"/>
        <v>0.372659757912036</v>
      </c>
      <c r="AF90" s="25">
        <f t="shared" si="130"/>
        <v>0.369542940680645</v>
      </c>
      <c r="AG90" s="25">
        <f t="shared" si="130"/>
        <v>0.366396783082878</v>
      </c>
      <c r="AH90" s="25">
        <f t="shared" si="130"/>
        <v>0.36216327232284</v>
      </c>
      <c r="AI90" s="25"/>
      <c r="AJ90" s="25"/>
    </row>
    <row r="91" spans="1:36">
      <c r="A91" t="s">
        <v>561</v>
      </c>
      <c r="B91" t="s">
        <v>562</v>
      </c>
      <c r="C91" s="24"/>
      <c r="D91" s="24">
        <f t="shared" ref="C91:R92" si="131">D83</f>
        <v>11.470048</v>
      </c>
      <c r="E91" s="24">
        <f t="shared" si="131"/>
        <v>11.393803</v>
      </c>
      <c r="F91" s="24">
        <f t="shared" si="131"/>
        <v>11.802375</v>
      </c>
      <c r="G91" s="24">
        <f t="shared" si="131"/>
        <v>13.463839</v>
      </c>
      <c r="H91" s="24">
        <f t="shared" si="131"/>
        <v>14.764209</v>
      </c>
      <c r="I91" s="24">
        <f t="shared" si="131"/>
        <v>15.909644</v>
      </c>
      <c r="J91" s="24">
        <f t="shared" si="131"/>
        <v>16.658766</v>
      </c>
      <c r="K91" s="24">
        <f t="shared" si="131"/>
        <v>17.065018</v>
      </c>
      <c r="L91" s="24">
        <f t="shared" si="131"/>
        <v>17.395397</v>
      </c>
      <c r="M91" s="24">
        <f t="shared" si="131"/>
        <v>17.593847</v>
      </c>
      <c r="N91" s="24">
        <f t="shared" si="131"/>
        <v>17.711958</v>
      </c>
      <c r="O91" s="24">
        <f t="shared" si="131"/>
        <v>17.862158</v>
      </c>
      <c r="P91" s="24">
        <f t="shared" si="131"/>
        <v>18.046314</v>
      </c>
      <c r="Q91" s="24">
        <f t="shared" si="131"/>
        <v>18.076929</v>
      </c>
      <c r="R91" s="24">
        <f t="shared" si="131"/>
        <v>18.215654</v>
      </c>
      <c r="S91" s="24">
        <f t="shared" si="130"/>
        <v>18.377293</v>
      </c>
      <c r="T91" s="24">
        <f t="shared" si="130"/>
        <v>18.469908</v>
      </c>
      <c r="U91" s="24">
        <f t="shared" si="130"/>
        <v>18.521105</v>
      </c>
      <c r="V91" s="24">
        <f t="shared" si="130"/>
        <v>18.442879</v>
      </c>
      <c r="W91" s="24">
        <f t="shared" si="130"/>
        <v>18.536312</v>
      </c>
      <c r="X91" s="24">
        <f t="shared" si="130"/>
        <v>18.643</v>
      </c>
      <c r="Y91" s="24">
        <f t="shared" si="130"/>
        <v>18.699743</v>
      </c>
      <c r="Z91" s="24">
        <f t="shared" si="130"/>
        <v>18.727303</v>
      </c>
      <c r="AA91" s="24">
        <f t="shared" si="130"/>
        <v>18.785597</v>
      </c>
      <c r="AB91" s="24">
        <f t="shared" si="130"/>
        <v>18.7243</v>
      </c>
      <c r="AC91" s="24">
        <f t="shared" si="130"/>
        <v>18.783882</v>
      </c>
      <c r="AD91" s="24">
        <f t="shared" si="130"/>
        <v>18.666399</v>
      </c>
      <c r="AE91" s="24">
        <f t="shared" si="130"/>
        <v>18.600128</v>
      </c>
      <c r="AF91" s="24">
        <f t="shared" si="130"/>
        <v>18.491758</v>
      </c>
      <c r="AG91" s="24">
        <f t="shared" si="130"/>
        <v>18.308939</v>
      </c>
      <c r="AH91" s="24">
        <f t="shared" si="130"/>
        <v>18.083735</v>
      </c>
      <c r="AI91" s="24"/>
      <c r="AJ91" s="24"/>
    </row>
    <row r="92" spans="1:34">
      <c r="A92" t="s">
        <v>563</v>
      </c>
      <c r="B92" t="s">
        <v>564</v>
      </c>
      <c r="C92">
        <f t="shared" si="131"/>
        <v>5751000</v>
      </c>
      <c r="D92">
        <f t="shared" si="130"/>
        <v>5751000</v>
      </c>
      <c r="E92">
        <f t="shared" si="130"/>
        <v>5751000</v>
      </c>
      <c r="F92">
        <f t="shared" si="130"/>
        <v>5751000</v>
      </c>
      <c r="G92">
        <f t="shared" si="130"/>
        <v>5751000</v>
      </c>
      <c r="H92">
        <f t="shared" si="130"/>
        <v>5751000</v>
      </c>
      <c r="I92">
        <f t="shared" si="130"/>
        <v>5751000</v>
      </c>
      <c r="J92">
        <f t="shared" si="130"/>
        <v>5751000</v>
      </c>
      <c r="K92">
        <f t="shared" si="130"/>
        <v>5751000</v>
      </c>
      <c r="L92">
        <f t="shared" si="130"/>
        <v>5751000</v>
      </c>
      <c r="M92">
        <f t="shared" si="130"/>
        <v>5751000</v>
      </c>
      <c r="N92">
        <f t="shared" si="130"/>
        <v>5751000</v>
      </c>
      <c r="O92">
        <f t="shared" si="130"/>
        <v>5751000</v>
      </c>
      <c r="P92">
        <f t="shared" si="130"/>
        <v>5751000</v>
      </c>
      <c r="Q92">
        <f t="shared" si="130"/>
        <v>5751000</v>
      </c>
      <c r="R92">
        <f t="shared" si="130"/>
        <v>5751000</v>
      </c>
      <c r="S92">
        <f t="shared" si="130"/>
        <v>5751000</v>
      </c>
      <c r="T92">
        <f t="shared" si="130"/>
        <v>5751000</v>
      </c>
      <c r="U92">
        <f t="shared" si="130"/>
        <v>5751000</v>
      </c>
      <c r="V92">
        <f t="shared" si="130"/>
        <v>5751000</v>
      </c>
      <c r="W92">
        <f t="shared" si="130"/>
        <v>5751000</v>
      </c>
      <c r="X92">
        <f t="shared" si="130"/>
        <v>5751000</v>
      </c>
      <c r="Y92">
        <f t="shared" si="130"/>
        <v>5751000</v>
      </c>
      <c r="Z92">
        <f t="shared" si="130"/>
        <v>5751000</v>
      </c>
      <c r="AA92">
        <f t="shared" si="130"/>
        <v>5751000</v>
      </c>
      <c r="AB92">
        <f t="shared" si="130"/>
        <v>5751000</v>
      </c>
      <c r="AC92">
        <f t="shared" si="130"/>
        <v>5751000</v>
      </c>
      <c r="AD92">
        <f t="shared" si="130"/>
        <v>5751000</v>
      </c>
      <c r="AE92">
        <f t="shared" si="130"/>
        <v>5751000</v>
      </c>
      <c r="AF92">
        <f t="shared" si="130"/>
        <v>5751000</v>
      </c>
      <c r="AG92">
        <f t="shared" si="130"/>
        <v>5751000</v>
      </c>
      <c r="AH92">
        <f t="shared" si="130"/>
        <v>5751000</v>
      </c>
    </row>
    <row r="93" spans="1:36">
      <c r="A93" t="s">
        <v>565</v>
      </c>
      <c r="B93" t="s">
        <v>562</v>
      </c>
      <c r="C93" s="25"/>
      <c r="D93" s="25">
        <f t="shared" si="130"/>
        <v>0.575025826158161</v>
      </c>
      <c r="E93" s="25">
        <f t="shared" si="130"/>
        <v>0.515373999014936</v>
      </c>
      <c r="F93" s="25">
        <f t="shared" si="130"/>
        <v>0.538680176226439</v>
      </c>
      <c r="G93" s="25">
        <f t="shared" si="130"/>
        <v>0.61148647209368</v>
      </c>
      <c r="H93" s="25">
        <f t="shared" si="130"/>
        <v>0.669731038474007</v>
      </c>
      <c r="I93" s="25">
        <f t="shared" si="130"/>
        <v>0.736022337990053</v>
      </c>
      <c r="J93" s="25">
        <f t="shared" si="130"/>
        <v>0.762856996259592</v>
      </c>
      <c r="K93" s="25">
        <f t="shared" si="130"/>
        <v>0.785307521563602</v>
      </c>
      <c r="L93" s="25">
        <f t="shared" si="130"/>
        <v>0.803060253772562</v>
      </c>
      <c r="M93" s="25">
        <f t="shared" si="130"/>
        <v>0.811102131488334</v>
      </c>
      <c r="N93" s="25">
        <f t="shared" si="130"/>
        <v>0.81762293442843</v>
      </c>
      <c r="O93" s="25">
        <f t="shared" si="130"/>
        <v>0.831529194621779</v>
      </c>
      <c r="P93" s="25">
        <f t="shared" si="130"/>
        <v>0.841089569276465</v>
      </c>
      <c r="Q93" s="25">
        <f t="shared" si="130"/>
        <v>0.845523468695875</v>
      </c>
      <c r="R93" s="25">
        <f t="shared" si="130"/>
        <v>0.851470278700197</v>
      </c>
      <c r="S93" s="25">
        <f t="shared" si="130"/>
        <v>0.856843438202738</v>
      </c>
      <c r="T93" s="25">
        <f t="shared" si="130"/>
        <v>0.855457596354954</v>
      </c>
      <c r="U93" s="25">
        <f t="shared" si="130"/>
        <v>0.853195156137628</v>
      </c>
      <c r="V93" s="25">
        <f t="shared" si="130"/>
        <v>0.852448482639906</v>
      </c>
      <c r="W93" s="25">
        <f t="shared" si="130"/>
        <v>0.84963800382745</v>
      </c>
      <c r="X93" s="25">
        <f t="shared" si="130"/>
        <v>0.862999457405011</v>
      </c>
      <c r="Y93" s="25">
        <f t="shared" si="130"/>
        <v>0.864364903750782</v>
      </c>
      <c r="Z93" s="25">
        <f t="shared" si="130"/>
        <v>0.862558630415856</v>
      </c>
      <c r="AA93" s="25">
        <f t="shared" si="130"/>
        <v>0.863190009968997</v>
      </c>
      <c r="AB93" s="25">
        <f t="shared" si="130"/>
        <v>0.870445330169053</v>
      </c>
      <c r="AC93" s="25">
        <f t="shared" si="130"/>
        <v>0.877331735818416</v>
      </c>
      <c r="AD93" s="25">
        <f t="shared" si="130"/>
        <v>0.880273057279518</v>
      </c>
      <c r="AE93" s="25">
        <f t="shared" si="130"/>
        <v>0.870327543285568</v>
      </c>
      <c r="AF93" s="25">
        <f t="shared" si="130"/>
        <v>0.863955716025481</v>
      </c>
      <c r="AG93" s="25">
        <f t="shared" si="130"/>
        <v>0.85861172975014</v>
      </c>
      <c r="AH93" s="25">
        <f t="shared" si="130"/>
        <v>0.849220172852236</v>
      </c>
      <c r="AI93" s="25"/>
      <c r="AJ93" s="25"/>
    </row>
    <row r="94" spans="1:34">
      <c r="A94" t="s">
        <v>566</v>
      </c>
      <c r="D94">
        <f t="shared" ref="D94:AH94" si="132">(D89*D90)/(D91*10^6*D92*365)*D93</f>
        <v>1.21796548699889e-9</v>
      </c>
      <c r="E94">
        <f t="shared" si="132"/>
        <v>1.11867813186765e-9</v>
      </c>
      <c r="F94">
        <f t="shared" si="132"/>
        <v>1.1237807756665e-9</v>
      </c>
      <c r="G94">
        <f t="shared" si="132"/>
        <v>1.16146239843978e-9</v>
      </c>
      <c r="H94">
        <f t="shared" si="132"/>
        <v>1.18903426399694e-9</v>
      </c>
      <c r="I94">
        <f t="shared" si="132"/>
        <v>1.23282988239523e-9</v>
      </c>
      <c r="J94">
        <f t="shared" si="132"/>
        <v>1.23330995083437e-9</v>
      </c>
      <c r="K94">
        <f t="shared" si="132"/>
        <v>1.2423995956425e-9</v>
      </c>
      <c r="L94">
        <f t="shared" si="132"/>
        <v>1.2502017950906e-9</v>
      </c>
      <c r="M94">
        <f t="shared" si="132"/>
        <v>1.24239283609081e-9</v>
      </c>
      <c r="N94">
        <f t="shared" si="132"/>
        <v>1.23902660726999e-9</v>
      </c>
      <c r="O94">
        <f t="shared" si="132"/>
        <v>1.24713656440105e-9</v>
      </c>
      <c r="P94">
        <f t="shared" si="132"/>
        <v>1.24534123316373e-9</v>
      </c>
      <c r="Q94">
        <f t="shared" si="132"/>
        <v>1.24252037489282e-9</v>
      </c>
      <c r="R94">
        <f t="shared" si="132"/>
        <v>1.23822311987728e-9</v>
      </c>
      <c r="S94">
        <f t="shared" si="132"/>
        <v>1.23497616041471e-9</v>
      </c>
      <c r="T94">
        <f t="shared" si="132"/>
        <v>1.2232631525209e-9</v>
      </c>
      <c r="U94">
        <f t="shared" si="132"/>
        <v>1.20924211532681e-9</v>
      </c>
      <c r="V94">
        <f t="shared" si="132"/>
        <v>1.20211618905796e-9</v>
      </c>
      <c r="W94">
        <f t="shared" si="132"/>
        <v>1.18840118548698e-9</v>
      </c>
      <c r="X94">
        <f t="shared" si="132"/>
        <v>1.19720215616985e-9</v>
      </c>
      <c r="Y94">
        <f t="shared" si="132"/>
        <v>1.19212455447061e-9</v>
      </c>
      <c r="Z94">
        <f t="shared" si="132"/>
        <v>1.18316504650204e-9</v>
      </c>
      <c r="AA94">
        <f t="shared" si="132"/>
        <v>1.1739460560305e-9</v>
      </c>
      <c r="AB94">
        <f t="shared" si="132"/>
        <v>1.17571771844419e-9</v>
      </c>
      <c r="AC94">
        <f t="shared" si="132"/>
        <v>1.17656068447108e-9</v>
      </c>
      <c r="AD94">
        <f t="shared" si="132"/>
        <v>1.17917378609593e-9</v>
      </c>
      <c r="AE94">
        <f t="shared" si="132"/>
        <v>1.16297692034123e-9</v>
      </c>
      <c r="AF94">
        <f t="shared" si="132"/>
        <v>1.15151604879635e-9</v>
      </c>
      <c r="AG94">
        <f t="shared" si="132"/>
        <v>1.14598014989026e-9</v>
      </c>
      <c r="AH94">
        <f t="shared" si="132"/>
        <v>1.13430116217491e-9</v>
      </c>
    </row>
    <row r="96" spans="1:1">
      <c r="A96" s="23" t="s">
        <v>116</v>
      </c>
    </row>
    <row r="97" spans="1:34">
      <c r="A97" t="s">
        <v>567</v>
      </c>
      <c r="B97" t="s">
        <v>540</v>
      </c>
      <c r="C97">
        <f>'Subsidies Paid'!J18*10^9</f>
        <v>1200000000</v>
      </c>
      <c r="D97">
        <f>'Subsidies Paid'!K18*10^9</f>
        <v>1200000000</v>
      </c>
      <c r="E97">
        <f>D97</f>
        <v>1200000000</v>
      </c>
      <c r="F97">
        <f t="shared" ref="F97:P97" si="133">E97</f>
        <v>1200000000</v>
      </c>
      <c r="G97">
        <f t="shared" si="133"/>
        <v>1200000000</v>
      </c>
      <c r="H97">
        <f t="shared" si="133"/>
        <v>1200000000</v>
      </c>
      <c r="I97">
        <f t="shared" si="133"/>
        <v>1200000000</v>
      </c>
      <c r="J97">
        <f t="shared" si="133"/>
        <v>1200000000</v>
      </c>
      <c r="K97">
        <f t="shared" si="133"/>
        <v>1200000000</v>
      </c>
      <c r="L97">
        <f t="shared" si="133"/>
        <v>1200000000</v>
      </c>
      <c r="M97">
        <f t="shared" si="133"/>
        <v>1200000000</v>
      </c>
      <c r="N97">
        <f t="shared" si="133"/>
        <v>1200000000</v>
      </c>
      <c r="O97">
        <f t="shared" si="133"/>
        <v>1200000000</v>
      </c>
      <c r="P97">
        <f t="shared" si="133"/>
        <v>1200000000</v>
      </c>
      <c r="Q97">
        <f t="shared" ref="Q97" si="134">P97</f>
        <v>1200000000</v>
      </c>
      <c r="R97">
        <f t="shared" ref="R97" si="135">Q97</f>
        <v>1200000000</v>
      </c>
      <c r="S97">
        <f t="shared" ref="S97" si="136">R97</f>
        <v>1200000000</v>
      </c>
      <c r="T97">
        <f t="shared" ref="T97" si="137">S97</f>
        <v>1200000000</v>
      </c>
      <c r="U97">
        <f t="shared" ref="U97" si="138">T97</f>
        <v>1200000000</v>
      </c>
      <c r="V97">
        <f t="shared" ref="V97" si="139">U97</f>
        <v>1200000000</v>
      </c>
      <c r="W97">
        <f t="shared" ref="W97" si="140">V97</f>
        <v>1200000000</v>
      </c>
      <c r="X97">
        <f t="shared" ref="X97" si="141">W97</f>
        <v>1200000000</v>
      </c>
      <c r="Y97">
        <f t="shared" ref="Y97" si="142">X97</f>
        <v>1200000000</v>
      </c>
      <c r="Z97">
        <f t="shared" ref="Z97" si="143">Y97</f>
        <v>1200000000</v>
      </c>
      <c r="AA97">
        <f t="shared" ref="AA97" si="144">Z97</f>
        <v>1200000000</v>
      </c>
      <c r="AB97">
        <f t="shared" ref="AB97" si="145">AA97</f>
        <v>1200000000</v>
      </c>
      <c r="AC97">
        <f t="shared" ref="AC97" si="146">AB97</f>
        <v>1200000000</v>
      </c>
      <c r="AD97">
        <f t="shared" ref="AD97" si="147">AC97</f>
        <v>1200000000</v>
      </c>
      <c r="AE97">
        <f t="shared" ref="AE97" si="148">AD97</f>
        <v>1200000000</v>
      </c>
      <c r="AF97">
        <f t="shared" ref="AF97" si="149">AE97</f>
        <v>1200000000</v>
      </c>
      <c r="AG97">
        <f t="shared" ref="AG97" si="150">AF97</f>
        <v>1200000000</v>
      </c>
      <c r="AH97">
        <f t="shared" ref="AH97" si="151">AG97</f>
        <v>1200000000</v>
      </c>
    </row>
    <row r="98" spans="1:36">
      <c r="A98" t="s">
        <v>568</v>
      </c>
      <c r="B98" t="s">
        <v>562</v>
      </c>
      <c r="C98" s="25"/>
      <c r="D98" s="25">
        <f t="shared" ref="D98:AH101" si="152">D90</f>
        <v>0.36426803512571</v>
      </c>
      <c r="E98" s="25">
        <f>E90</f>
        <v>0.37081692377062</v>
      </c>
      <c r="F98" s="25">
        <f t="shared" si="152"/>
        <v>0.369171537897633</v>
      </c>
      <c r="G98" s="25">
        <f t="shared" si="152"/>
        <v>0.383438226164969</v>
      </c>
      <c r="H98" s="25">
        <f t="shared" si="152"/>
        <v>0.393017893717042</v>
      </c>
      <c r="I98" s="25">
        <f t="shared" si="152"/>
        <v>0.399558906262281</v>
      </c>
      <c r="J98" s="25">
        <f t="shared" si="152"/>
        <v>0.403812842039703</v>
      </c>
      <c r="K98" s="25">
        <f t="shared" si="152"/>
        <v>0.404796260056105</v>
      </c>
      <c r="L98" s="25">
        <f t="shared" si="152"/>
        <v>0.406045337089238</v>
      </c>
      <c r="M98" s="25">
        <f t="shared" si="152"/>
        <v>0.404066088109437</v>
      </c>
      <c r="N98" s="25">
        <f t="shared" si="152"/>
        <v>0.402441109605893</v>
      </c>
      <c r="O98" s="25">
        <f t="shared" si="152"/>
        <v>0.401678543522011</v>
      </c>
      <c r="P98" s="25">
        <f t="shared" si="152"/>
        <v>0.400629409316145</v>
      </c>
      <c r="Q98" s="25">
        <f t="shared" si="152"/>
        <v>0.398300362001544</v>
      </c>
      <c r="R98" s="25">
        <f t="shared" si="152"/>
        <v>0.397175435547108</v>
      </c>
      <c r="S98" s="25">
        <f t="shared" si="152"/>
        <v>0.397142929439308</v>
      </c>
      <c r="T98" s="25">
        <f t="shared" si="152"/>
        <v>0.395999224489728</v>
      </c>
      <c r="U98" s="25">
        <f t="shared" si="152"/>
        <v>0.39358630031356</v>
      </c>
      <c r="V98" s="25">
        <f t="shared" si="152"/>
        <v>0.389955650016862</v>
      </c>
      <c r="W98" s="25">
        <f t="shared" si="152"/>
        <v>0.388741291912655</v>
      </c>
      <c r="X98" s="25">
        <f t="shared" si="152"/>
        <v>0.387776033166878</v>
      </c>
      <c r="Y98" s="25">
        <f t="shared" si="152"/>
        <v>0.38669480965744</v>
      </c>
      <c r="Z98" s="25">
        <f t="shared" si="152"/>
        <v>0.385159079238717</v>
      </c>
      <c r="AA98" s="25">
        <f t="shared" si="152"/>
        <v>0.38306717013357</v>
      </c>
      <c r="AB98" s="25">
        <f t="shared" si="152"/>
        <v>0.379206131226792</v>
      </c>
      <c r="AC98" s="25">
        <f t="shared" si="152"/>
        <v>0.377697439247473</v>
      </c>
      <c r="AD98" s="25">
        <f t="shared" si="152"/>
        <v>0.374911832735737</v>
      </c>
      <c r="AE98" s="25">
        <f t="shared" si="152"/>
        <v>0.372659757912036</v>
      </c>
      <c r="AF98" s="25">
        <f t="shared" si="152"/>
        <v>0.369542940680645</v>
      </c>
      <c r="AG98" s="25">
        <f t="shared" si="152"/>
        <v>0.366396783082878</v>
      </c>
      <c r="AH98" s="25">
        <f t="shared" si="152"/>
        <v>0.36216327232284</v>
      </c>
      <c r="AI98" s="25"/>
      <c r="AJ98" s="25"/>
    </row>
    <row r="99" spans="1:36">
      <c r="A99" t="s">
        <v>561</v>
      </c>
      <c r="B99" t="s">
        <v>562</v>
      </c>
      <c r="C99" s="24"/>
      <c r="D99" s="24">
        <f t="shared" ref="C99:R100" si="153">D91</f>
        <v>11.470048</v>
      </c>
      <c r="E99" s="24">
        <f t="shared" si="153"/>
        <v>11.393803</v>
      </c>
      <c r="F99" s="24">
        <f t="shared" si="153"/>
        <v>11.802375</v>
      </c>
      <c r="G99" s="24">
        <f t="shared" si="153"/>
        <v>13.463839</v>
      </c>
      <c r="H99" s="24">
        <f t="shared" si="153"/>
        <v>14.764209</v>
      </c>
      <c r="I99" s="24">
        <f t="shared" si="153"/>
        <v>15.909644</v>
      </c>
      <c r="J99" s="24">
        <f t="shared" si="153"/>
        <v>16.658766</v>
      </c>
      <c r="K99" s="24">
        <f t="shared" si="153"/>
        <v>17.065018</v>
      </c>
      <c r="L99" s="24">
        <f t="shared" si="153"/>
        <v>17.395397</v>
      </c>
      <c r="M99" s="24">
        <f t="shared" si="153"/>
        <v>17.593847</v>
      </c>
      <c r="N99" s="24">
        <f t="shared" si="153"/>
        <v>17.711958</v>
      </c>
      <c r="O99" s="24">
        <f t="shared" si="153"/>
        <v>17.862158</v>
      </c>
      <c r="P99" s="24">
        <f t="shared" si="153"/>
        <v>18.046314</v>
      </c>
      <c r="Q99" s="24">
        <f t="shared" si="153"/>
        <v>18.076929</v>
      </c>
      <c r="R99" s="24">
        <f t="shared" si="153"/>
        <v>18.215654</v>
      </c>
      <c r="S99" s="24">
        <f t="shared" si="152"/>
        <v>18.377293</v>
      </c>
      <c r="T99" s="24">
        <f t="shared" si="152"/>
        <v>18.469908</v>
      </c>
      <c r="U99" s="24">
        <f t="shared" si="152"/>
        <v>18.521105</v>
      </c>
      <c r="V99" s="24">
        <f t="shared" si="152"/>
        <v>18.442879</v>
      </c>
      <c r="W99" s="24">
        <f t="shared" si="152"/>
        <v>18.536312</v>
      </c>
      <c r="X99" s="24">
        <f t="shared" si="152"/>
        <v>18.643</v>
      </c>
      <c r="Y99" s="24">
        <f t="shared" si="152"/>
        <v>18.699743</v>
      </c>
      <c r="Z99" s="24">
        <f t="shared" si="152"/>
        <v>18.727303</v>
      </c>
      <c r="AA99" s="24">
        <f t="shared" si="152"/>
        <v>18.785597</v>
      </c>
      <c r="AB99" s="24">
        <f t="shared" si="152"/>
        <v>18.7243</v>
      </c>
      <c r="AC99" s="24">
        <f t="shared" si="152"/>
        <v>18.783882</v>
      </c>
      <c r="AD99" s="24">
        <f t="shared" si="152"/>
        <v>18.666399</v>
      </c>
      <c r="AE99" s="24">
        <f t="shared" si="152"/>
        <v>18.600128</v>
      </c>
      <c r="AF99" s="24">
        <f t="shared" si="152"/>
        <v>18.491758</v>
      </c>
      <c r="AG99" s="24">
        <f t="shared" si="152"/>
        <v>18.308939</v>
      </c>
      <c r="AH99" s="24">
        <f t="shared" si="152"/>
        <v>18.083735</v>
      </c>
      <c r="AI99" s="24"/>
      <c r="AJ99" s="24"/>
    </row>
    <row r="100" spans="1:34">
      <c r="A100" t="s">
        <v>563</v>
      </c>
      <c r="B100" t="s">
        <v>564</v>
      </c>
      <c r="C100">
        <f t="shared" si="153"/>
        <v>5751000</v>
      </c>
      <c r="D100">
        <f t="shared" si="152"/>
        <v>5751000</v>
      </c>
      <c r="E100">
        <f t="shared" si="152"/>
        <v>5751000</v>
      </c>
      <c r="F100">
        <f t="shared" si="152"/>
        <v>5751000</v>
      </c>
      <c r="G100">
        <f t="shared" si="152"/>
        <v>5751000</v>
      </c>
      <c r="H100">
        <f t="shared" si="152"/>
        <v>5751000</v>
      </c>
      <c r="I100">
        <f t="shared" si="152"/>
        <v>5751000</v>
      </c>
      <c r="J100">
        <f t="shared" si="152"/>
        <v>5751000</v>
      </c>
      <c r="K100">
        <f t="shared" si="152"/>
        <v>5751000</v>
      </c>
      <c r="L100">
        <f t="shared" si="152"/>
        <v>5751000</v>
      </c>
      <c r="M100">
        <f t="shared" si="152"/>
        <v>5751000</v>
      </c>
      <c r="N100">
        <f t="shared" si="152"/>
        <v>5751000</v>
      </c>
      <c r="O100">
        <f t="shared" si="152"/>
        <v>5751000</v>
      </c>
      <c r="P100">
        <f t="shared" si="152"/>
        <v>5751000</v>
      </c>
      <c r="Q100">
        <f t="shared" si="152"/>
        <v>5751000</v>
      </c>
      <c r="R100">
        <f t="shared" si="152"/>
        <v>5751000</v>
      </c>
      <c r="S100">
        <f t="shared" si="152"/>
        <v>5751000</v>
      </c>
      <c r="T100">
        <f t="shared" si="152"/>
        <v>5751000</v>
      </c>
      <c r="U100">
        <f t="shared" si="152"/>
        <v>5751000</v>
      </c>
      <c r="V100">
        <f t="shared" si="152"/>
        <v>5751000</v>
      </c>
      <c r="W100">
        <f t="shared" si="152"/>
        <v>5751000</v>
      </c>
      <c r="X100">
        <f t="shared" si="152"/>
        <v>5751000</v>
      </c>
      <c r="Y100">
        <f t="shared" si="152"/>
        <v>5751000</v>
      </c>
      <c r="Z100">
        <f t="shared" si="152"/>
        <v>5751000</v>
      </c>
      <c r="AA100">
        <f t="shared" si="152"/>
        <v>5751000</v>
      </c>
      <c r="AB100">
        <f t="shared" si="152"/>
        <v>5751000</v>
      </c>
      <c r="AC100">
        <f t="shared" si="152"/>
        <v>5751000</v>
      </c>
      <c r="AD100">
        <f t="shared" si="152"/>
        <v>5751000</v>
      </c>
      <c r="AE100">
        <f t="shared" si="152"/>
        <v>5751000</v>
      </c>
      <c r="AF100">
        <f t="shared" si="152"/>
        <v>5751000</v>
      </c>
      <c r="AG100">
        <f t="shared" si="152"/>
        <v>5751000</v>
      </c>
      <c r="AH100">
        <f t="shared" si="152"/>
        <v>5751000</v>
      </c>
    </row>
    <row r="101" spans="1:36">
      <c r="A101" t="s">
        <v>565</v>
      </c>
      <c r="B101" t="s">
        <v>562</v>
      </c>
      <c r="C101" s="25"/>
      <c r="D101" s="25">
        <f t="shared" si="152"/>
        <v>0.575025826158161</v>
      </c>
      <c r="E101" s="25">
        <f t="shared" si="152"/>
        <v>0.515373999014936</v>
      </c>
      <c r="F101" s="25">
        <f t="shared" si="152"/>
        <v>0.538680176226439</v>
      </c>
      <c r="G101" s="25">
        <f t="shared" si="152"/>
        <v>0.61148647209368</v>
      </c>
      <c r="H101" s="25">
        <f t="shared" si="152"/>
        <v>0.669731038474007</v>
      </c>
      <c r="I101" s="25">
        <f t="shared" si="152"/>
        <v>0.736022337990053</v>
      </c>
      <c r="J101" s="25">
        <f t="shared" si="152"/>
        <v>0.762856996259592</v>
      </c>
      <c r="K101" s="25">
        <f t="shared" si="152"/>
        <v>0.785307521563602</v>
      </c>
      <c r="L101" s="25">
        <f t="shared" si="152"/>
        <v>0.803060253772562</v>
      </c>
      <c r="M101" s="25">
        <f t="shared" si="152"/>
        <v>0.811102131488334</v>
      </c>
      <c r="N101" s="25">
        <f t="shared" si="152"/>
        <v>0.81762293442843</v>
      </c>
      <c r="O101" s="25">
        <f t="shared" si="152"/>
        <v>0.831529194621779</v>
      </c>
      <c r="P101" s="25">
        <f t="shared" si="152"/>
        <v>0.841089569276465</v>
      </c>
      <c r="Q101" s="25">
        <f t="shared" si="152"/>
        <v>0.845523468695875</v>
      </c>
      <c r="R101" s="25">
        <f t="shared" si="152"/>
        <v>0.851470278700197</v>
      </c>
      <c r="S101" s="25">
        <f t="shared" si="152"/>
        <v>0.856843438202738</v>
      </c>
      <c r="T101" s="25">
        <f t="shared" si="152"/>
        <v>0.855457596354954</v>
      </c>
      <c r="U101" s="25">
        <f t="shared" si="152"/>
        <v>0.853195156137628</v>
      </c>
      <c r="V101" s="25">
        <f t="shared" si="152"/>
        <v>0.852448482639906</v>
      </c>
      <c r="W101" s="25">
        <f t="shared" si="152"/>
        <v>0.84963800382745</v>
      </c>
      <c r="X101" s="25">
        <f t="shared" si="152"/>
        <v>0.862999457405011</v>
      </c>
      <c r="Y101" s="25">
        <f t="shared" si="152"/>
        <v>0.864364903750782</v>
      </c>
      <c r="Z101" s="25">
        <f t="shared" si="152"/>
        <v>0.862558630415856</v>
      </c>
      <c r="AA101" s="25">
        <f t="shared" si="152"/>
        <v>0.863190009968997</v>
      </c>
      <c r="AB101" s="25">
        <f t="shared" si="152"/>
        <v>0.870445330169053</v>
      </c>
      <c r="AC101" s="25">
        <f t="shared" si="152"/>
        <v>0.877331735818416</v>
      </c>
      <c r="AD101" s="25">
        <f t="shared" si="152"/>
        <v>0.880273057279518</v>
      </c>
      <c r="AE101" s="25">
        <f t="shared" si="152"/>
        <v>0.870327543285568</v>
      </c>
      <c r="AF101" s="25">
        <f t="shared" si="152"/>
        <v>0.863955716025481</v>
      </c>
      <c r="AG101" s="25">
        <f t="shared" si="152"/>
        <v>0.85861172975014</v>
      </c>
      <c r="AH101" s="25">
        <f t="shared" si="152"/>
        <v>0.849220172852236</v>
      </c>
      <c r="AI101" s="25"/>
      <c r="AJ101" s="25"/>
    </row>
    <row r="102" spans="1:34">
      <c r="A102" t="s">
        <v>566</v>
      </c>
      <c r="D102">
        <f t="shared" ref="D102:AH102" si="154">(D97*D98)/(D99*10^6*D100*365)*D101</f>
        <v>1.04397041742762e-8</v>
      </c>
      <c r="E102">
        <f t="shared" si="154"/>
        <v>9.58866970172274e-9</v>
      </c>
      <c r="F102">
        <f t="shared" si="154"/>
        <v>9.63240664857003e-9</v>
      </c>
      <c r="G102">
        <f t="shared" si="154"/>
        <v>9.95539198662672e-9</v>
      </c>
      <c r="H102">
        <f t="shared" si="154"/>
        <v>1.01917222628309e-8</v>
      </c>
      <c r="I102">
        <f t="shared" si="154"/>
        <v>1.05671132776734e-8</v>
      </c>
      <c r="J102">
        <f t="shared" si="154"/>
        <v>1.05712281500089e-8</v>
      </c>
      <c r="K102">
        <f t="shared" si="154"/>
        <v>1.06491393912214e-8</v>
      </c>
      <c r="L102">
        <f t="shared" si="154"/>
        <v>1.07160153864909e-8</v>
      </c>
      <c r="M102">
        <f t="shared" si="154"/>
        <v>1.06490814522069e-8</v>
      </c>
      <c r="N102">
        <f t="shared" si="154"/>
        <v>1.06202280623142e-8</v>
      </c>
      <c r="O102">
        <f t="shared" si="154"/>
        <v>1.06897419805805e-8</v>
      </c>
      <c r="P102">
        <f t="shared" si="154"/>
        <v>1.06743534271177e-8</v>
      </c>
      <c r="Q102">
        <f t="shared" si="154"/>
        <v>1.06501746419384e-8</v>
      </c>
      <c r="R102">
        <f t="shared" si="154"/>
        <v>1.06133410275195e-8</v>
      </c>
      <c r="S102">
        <f t="shared" si="154"/>
        <v>1.05855099464118e-8</v>
      </c>
      <c r="T102">
        <f t="shared" si="154"/>
        <v>1.04851127358934e-8</v>
      </c>
      <c r="U102">
        <f t="shared" si="154"/>
        <v>1.0364932417087e-8</v>
      </c>
      <c r="V102">
        <f t="shared" si="154"/>
        <v>1.03038530490683e-8</v>
      </c>
      <c r="W102">
        <f t="shared" si="154"/>
        <v>1.01862958756027e-8</v>
      </c>
      <c r="X102">
        <f t="shared" si="154"/>
        <v>1.02617327671701e-8</v>
      </c>
      <c r="Y102">
        <f t="shared" si="154"/>
        <v>1.02182104668909e-8</v>
      </c>
      <c r="Z102">
        <f t="shared" si="154"/>
        <v>1.01414146843032e-8</v>
      </c>
      <c r="AA102">
        <f t="shared" si="154"/>
        <v>1.00623947659757e-8</v>
      </c>
      <c r="AB102">
        <f t="shared" si="154"/>
        <v>1.00775804438073e-8</v>
      </c>
      <c r="AC102">
        <f t="shared" si="154"/>
        <v>1.0084805866895e-8</v>
      </c>
      <c r="AD102">
        <f t="shared" si="154"/>
        <v>1.01072038808223e-8</v>
      </c>
      <c r="AE102">
        <f t="shared" si="154"/>
        <v>9.96837360292481e-9</v>
      </c>
      <c r="AF102">
        <f t="shared" si="154"/>
        <v>9.87013756111154e-9</v>
      </c>
      <c r="AG102">
        <f t="shared" si="154"/>
        <v>9.82268699905936e-9</v>
      </c>
      <c r="AH102">
        <f t="shared" si="154"/>
        <v>9.72258139007067e-9</v>
      </c>
    </row>
    <row r="104" spans="1:1">
      <c r="A104" s="23" t="s">
        <v>118</v>
      </c>
    </row>
    <row r="105" spans="1:4">
      <c r="A105" t="s">
        <v>560</v>
      </c>
      <c r="B105" t="s">
        <v>569</v>
      </c>
      <c r="D105">
        <f>'Subsidies Paid'!H19</f>
        <v>10000000</v>
      </c>
    </row>
    <row r="106" spans="1:36">
      <c r="A106" t="s">
        <v>561</v>
      </c>
      <c r="B106" t="s">
        <v>562</v>
      </c>
      <c r="D106" s="24">
        <f>D75</f>
        <v>11.470048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>
      <c r="A107" t="s">
        <v>563</v>
      </c>
      <c r="B107" t="s">
        <v>564</v>
      </c>
      <c r="D107">
        <f t="shared" ref="D107" si="155">5.751*10^6</f>
        <v>5751000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>
      <c r="A108" t="s">
        <v>565</v>
      </c>
      <c r="B108" t="s">
        <v>562</v>
      </c>
      <c r="D108" s="25">
        <f>D77</f>
        <v>0.575025826158161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4">
      <c r="A109" t="s">
        <v>566</v>
      </c>
      <c r="D109">
        <f>D105/(D106*10^6*D107*365)*D108</f>
        <v>2.38828352741991e-10</v>
      </c>
      <c r="E109">
        <f>D109</f>
        <v>2.38828352741991e-10</v>
      </c>
      <c r="F109">
        <f t="shared" ref="F109:AH109" si="156">E109</f>
        <v>2.38828352741991e-10</v>
      </c>
      <c r="G109">
        <f t="shared" si="156"/>
        <v>2.38828352741991e-10</v>
      </c>
      <c r="H109">
        <f t="shared" si="156"/>
        <v>2.38828352741991e-10</v>
      </c>
      <c r="I109">
        <f t="shared" si="156"/>
        <v>2.38828352741991e-10</v>
      </c>
      <c r="J109">
        <f t="shared" si="156"/>
        <v>2.38828352741991e-10</v>
      </c>
      <c r="K109">
        <f t="shared" si="156"/>
        <v>2.38828352741991e-10</v>
      </c>
      <c r="L109">
        <f t="shared" si="156"/>
        <v>2.38828352741991e-10</v>
      </c>
      <c r="M109">
        <f t="shared" si="156"/>
        <v>2.38828352741991e-10</v>
      </c>
      <c r="N109">
        <f t="shared" si="156"/>
        <v>2.38828352741991e-10</v>
      </c>
      <c r="O109">
        <f t="shared" si="156"/>
        <v>2.38828352741991e-10</v>
      </c>
      <c r="P109">
        <f t="shared" si="156"/>
        <v>2.38828352741991e-10</v>
      </c>
      <c r="Q109">
        <f t="shared" si="156"/>
        <v>2.38828352741991e-10</v>
      </c>
      <c r="R109">
        <f t="shared" si="156"/>
        <v>2.38828352741991e-10</v>
      </c>
      <c r="S109">
        <f t="shared" si="156"/>
        <v>2.38828352741991e-10</v>
      </c>
      <c r="T109">
        <f t="shared" si="156"/>
        <v>2.38828352741991e-10</v>
      </c>
      <c r="U109">
        <f t="shared" si="156"/>
        <v>2.38828352741991e-10</v>
      </c>
      <c r="V109">
        <f t="shared" si="156"/>
        <v>2.38828352741991e-10</v>
      </c>
      <c r="W109">
        <f t="shared" si="156"/>
        <v>2.38828352741991e-10</v>
      </c>
      <c r="X109">
        <f t="shared" si="156"/>
        <v>2.38828352741991e-10</v>
      </c>
      <c r="Y109">
        <f t="shared" si="156"/>
        <v>2.38828352741991e-10</v>
      </c>
      <c r="Z109">
        <f t="shared" si="156"/>
        <v>2.38828352741991e-10</v>
      </c>
      <c r="AA109">
        <f t="shared" si="156"/>
        <v>2.38828352741991e-10</v>
      </c>
      <c r="AB109">
        <f t="shared" si="156"/>
        <v>2.38828352741991e-10</v>
      </c>
      <c r="AC109">
        <f t="shared" si="156"/>
        <v>2.38828352741991e-10</v>
      </c>
      <c r="AD109">
        <f t="shared" si="156"/>
        <v>2.38828352741991e-10</v>
      </c>
      <c r="AE109">
        <f t="shared" si="156"/>
        <v>2.38828352741991e-10</v>
      </c>
      <c r="AF109">
        <f t="shared" si="156"/>
        <v>2.38828352741991e-10</v>
      </c>
      <c r="AG109">
        <f t="shared" si="156"/>
        <v>2.38828352741991e-10</v>
      </c>
      <c r="AH109">
        <f t="shared" si="156"/>
        <v>2.38828352741991e-10</v>
      </c>
    </row>
    <row r="114" spans="3:34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21" spans="3:34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</sheetData>
  <mergeCells count="3">
    <mergeCell ref="C6:H6"/>
    <mergeCell ref="I13:K13"/>
    <mergeCell ref="D20:I2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9" sqref="D9"/>
    </sheetView>
  </sheetViews>
  <sheetFormatPr defaultColWidth="9" defaultRowHeight="14" outlineLevelRow="5" outlineLevelCol="1"/>
  <cols>
    <col min="1" max="1" width="27.1272727272727" customWidth="1"/>
    <col min="2" max="2" width="12.6272727272727" customWidth="1"/>
  </cols>
  <sheetData>
    <row r="1" spans="1:2">
      <c r="A1" t="s">
        <v>570</v>
      </c>
      <c r="B1">
        <v>10</v>
      </c>
    </row>
    <row r="2" ht="28" spans="1:2">
      <c r="A2" s="16" t="s">
        <v>571</v>
      </c>
      <c r="B2">
        <v>30</v>
      </c>
    </row>
    <row r="3" ht="42" spans="1:2">
      <c r="A3" s="16" t="s">
        <v>572</v>
      </c>
      <c r="B3">
        <v>0.391</v>
      </c>
    </row>
    <row r="4" ht="42" spans="1:2">
      <c r="A4" s="16" t="s">
        <v>573</v>
      </c>
      <c r="B4">
        <v>0.488</v>
      </c>
    </row>
    <row r="5" spans="1:2">
      <c r="A5" s="16" t="s">
        <v>574</v>
      </c>
      <c r="B5">
        <v>0.03</v>
      </c>
    </row>
    <row r="6" spans="1:2">
      <c r="A6" s="16" t="s">
        <v>575</v>
      </c>
      <c r="B6">
        <v>8760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9:A30"/>
  <sheetViews>
    <sheetView topLeftCell="A22" workbookViewId="0">
      <selection activeCell="A30" sqref="A30"/>
    </sheetView>
  </sheetViews>
  <sheetFormatPr defaultColWidth="9" defaultRowHeight="14"/>
  <sheetData>
    <row r="29" spans="1:1">
      <c r="A29" t="s">
        <v>576</v>
      </c>
    </row>
    <row r="30" spans="1:1">
      <c r="A30">
        <f>1-0.33</f>
        <v>0.67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AP22"/>
  <sheetViews>
    <sheetView workbookViewId="0">
      <selection activeCell="G29" sqref="G29"/>
    </sheetView>
  </sheetViews>
  <sheetFormatPr defaultColWidth="9.12727272727273" defaultRowHeight="14"/>
  <cols>
    <col min="1" max="1" width="26.6272727272727" customWidth="1"/>
  </cols>
  <sheetData>
    <row r="1" spans="1:42">
      <c r="A1" t="s">
        <v>577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578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 t="s">
        <v>579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t="s">
        <v>580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 t="s">
        <v>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 t="s">
        <v>581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>
      <c r="A8" t="s">
        <v>582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 t="s">
        <v>583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>
      <c r="A10" t="s">
        <v>584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t="s">
        <v>585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t="s">
        <v>586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 t="s">
        <v>587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>
      <c r="A14" t="s">
        <v>588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589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 t="s">
        <v>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t="s">
        <v>590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>
      <c r="A18" t="s">
        <v>591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>
      <c r="A19" t="s">
        <v>592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>
      <c r="A20" t="s">
        <v>593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>
      <c r="A21" t="s">
        <v>594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>
      <c r="A22" t="s">
        <v>595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EnergyInnovation.org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BS-BSfTFpEUP - Original</vt:lpstr>
      <vt:lpstr>BS-BSpUEO-PreRet - Original</vt:lpstr>
      <vt:lpstr>BS-BSpUEO-PreNonRet - Original</vt:lpstr>
      <vt:lpstr>BS-BSpUEO-NewBlt - Original</vt:lpstr>
      <vt:lpstr>BS-BSpUECB - Original</vt:lpstr>
      <vt:lpstr>JCT Table 1_Notes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仰望星空✨✨</cp:lastModifiedBy>
  <dcterms:created xsi:type="dcterms:W3CDTF">2014-08-21T02:04:00Z</dcterms:created>
  <dcterms:modified xsi:type="dcterms:W3CDTF">2024-11-14T09:30:14Z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551F8CDA86BA496A99B17F6A9F2D5686_12</vt:lpwstr>
  </property>
  <property fmtid="{D5CDD505-2E9C-101B-9397-08002B2CF9AE}" pid="3" name="KSOProductBuildVer">
    <vt:lpwstr>2052-12.1.0.18608</vt:lpwstr>
  </property>
</Properties>
</file>