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PS in computer\eps-Inner-Mongolia-smart-trans\InputData\indst\BSoAIGtAP\"/>
    </mc:Choice>
  </mc:AlternateContent>
  <xr:revisionPtr revIDLastSave="0" documentId="13_ncr:1_{C2624065-4B07-4D32-BADA-1A0CFD8B8EC9}" xr6:coauthVersionLast="47" xr6:coauthVersionMax="47" xr10:uidLastSave="{00000000-0000-0000-0000-000000000000}"/>
  <bookViews>
    <workbookView xWindow="-108" yWindow="-108" windowWidth="23256" windowHeight="12456" xr2:uid="{F7421FD4-107F-4847-80CA-414AC84D346D}"/>
  </bookViews>
  <sheets>
    <sheet name="About" sheetId="11" r:id="rId1"/>
    <sheet name="2002" sheetId="7" r:id="rId2"/>
    <sheet name="2007" sheetId="6" r:id="rId3"/>
    <sheet name="2012" sheetId="5" r:id="rId4"/>
    <sheet name="2017" sheetId="4" r:id="rId5"/>
    <sheet name="2018" sheetId="2" r:id="rId6"/>
    <sheet name="Extrapolation" sheetId="8" r:id="rId7"/>
    <sheet name="Deflator" sheetId="9" r:id="rId8"/>
    <sheet name="BSoAIGtAP" sheetId="10" r:id="rId9"/>
  </sheets>
  <externalReferences>
    <externalReference r:id="rId10"/>
    <externalReference r:id="rId11"/>
    <externalReference r:id="rId12"/>
  </externalReferences>
  <definedNames>
    <definedName name="_8jjf" hidden="1">#REF!</definedName>
    <definedName name="_Fill" hidden="1">[1]eqpmad2!#REF!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s444" hidden="1">#REF!</definedName>
    <definedName name="_Sort" hidden="1">#REF!</definedName>
    <definedName name="ccc" hidden="1">[2]eqpmad2!#REF!</definedName>
    <definedName name="ccj" hidden="1">#REF!</definedName>
    <definedName name="chenjie1" hidden="1">#REF!</definedName>
    <definedName name="chenjie11" hidden="1">#REF!</definedName>
    <definedName name="chenjie11111" hidden="1">#REF!</definedName>
    <definedName name="d4444444" hidden="1">#REF!</definedName>
    <definedName name="ddd" hidden="1">#REF!</definedName>
    <definedName name="dollars_2020_2012">[3]About!$A$103</definedName>
    <definedName name="dss" hidden="1">#REF!</definedName>
    <definedName name="ffr" hidden="1">[1]eqpmad2!#REF!</definedName>
    <definedName name="frff" hidden="1">#REF!</definedName>
    <definedName name="ggff" hidden="1">#REF!</definedName>
    <definedName name="kkkksd" hidden="1">#REF!</definedName>
    <definedName name="lignite_multiplier">'[3]Hard Coal and Lig Multipliers'!$N$15</definedName>
    <definedName name="nonlignite_multiplier">'[3]Hard Coal and Lig Multipliers'!$N$16</definedName>
    <definedName name="ttt" hidden="1">#REF!</definedName>
    <definedName name="www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8" l="1"/>
  <c r="M18" i="8"/>
  <c r="M28" i="8"/>
  <c r="L27" i="8"/>
  <c r="L28" i="8"/>
  <c r="L30" i="8"/>
  <c r="L18" i="8"/>
  <c r="F12" i="8"/>
  <c r="L12" i="8" s="1"/>
  <c r="M8" i="8"/>
  <c r="M3" i="8"/>
  <c r="D29" i="7"/>
  <c r="C29" i="7"/>
  <c r="B29" i="7"/>
  <c r="I18" i="7"/>
  <c r="H18" i="7"/>
  <c r="M4" i="8" l="1"/>
  <c r="L15" i="8" l="1"/>
  <c r="L22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30" i="8"/>
  <c r="M12" i="8"/>
  <c r="L29" i="8"/>
  <c r="M5" i="8"/>
  <c r="M6" i="8"/>
  <c r="N3" i="8"/>
  <c r="N5" i="8" s="1"/>
  <c r="I3" i="8"/>
  <c r="J3" i="8"/>
  <c r="K3" i="8"/>
  <c r="L3" i="8"/>
  <c r="H3" i="8"/>
  <c r="C3" i="8"/>
  <c r="D3" i="8"/>
  <c r="E3" i="8"/>
  <c r="F3" i="8"/>
  <c r="B3" i="8"/>
  <c r="B29" i="4"/>
  <c r="B12" i="8"/>
  <c r="H12" i="8" s="1"/>
  <c r="G24" i="9"/>
  <c r="G23" i="9"/>
  <c r="H15" i="9"/>
  <c r="H16" i="9" s="1"/>
  <c r="I14" i="9"/>
  <c r="H13" i="9"/>
  <c r="I13" i="9" s="1"/>
  <c r="M23" i="8" l="1"/>
  <c r="M19" i="8"/>
  <c r="M13" i="8" s="1"/>
  <c r="M16" i="8" s="1"/>
  <c r="O3" i="8"/>
  <c r="P3" i="8" s="1"/>
  <c r="N6" i="8"/>
  <c r="N18" i="8"/>
  <c r="M15" i="8"/>
  <c r="I15" i="9"/>
  <c r="H12" i="9"/>
  <c r="H17" i="9"/>
  <c r="I16" i="9"/>
  <c r="P5" i="8" l="1"/>
  <c r="P6" i="8"/>
  <c r="M22" i="8"/>
  <c r="M24" i="8" s="1"/>
  <c r="C2" i="10" s="1"/>
  <c r="O5" i="8"/>
  <c r="O6" i="8"/>
  <c r="N19" i="8"/>
  <c r="P19" i="8"/>
  <c r="Q3" i="8"/>
  <c r="R3" i="8" s="1"/>
  <c r="I12" i="9"/>
  <c r="H11" i="9"/>
  <c r="I17" i="9"/>
  <c r="H18" i="9"/>
  <c r="S3" i="8" l="1"/>
  <c r="R6" i="8"/>
  <c r="R5" i="8"/>
  <c r="O19" i="8"/>
  <c r="O18" i="8"/>
  <c r="Q5" i="8"/>
  <c r="Q6" i="8"/>
  <c r="Q19" i="8"/>
  <c r="P18" i="8"/>
  <c r="I11" i="9"/>
  <c r="H10" i="9"/>
  <c r="H19" i="9"/>
  <c r="I18" i="9"/>
  <c r="S5" i="8" l="1"/>
  <c r="S6" i="8"/>
  <c r="T3" i="8"/>
  <c r="R19" i="8"/>
  <c r="R18" i="8"/>
  <c r="Q18" i="8"/>
  <c r="H9" i="9"/>
  <c r="I10" i="9"/>
  <c r="H20" i="9"/>
  <c r="I19" i="9"/>
  <c r="U3" i="8" l="1"/>
  <c r="T6" i="8"/>
  <c r="T5" i="8"/>
  <c r="S19" i="8"/>
  <c r="T18" i="8"/>
  <c r="S18" i="8"/>
  <c r="H8" i="9"/>
  <c r="I9" i="9"/>
  <c r="H21" i="9"/>
  <c r="I20" i="9"/>
  <c r="U5" i="8" l="1"/>
  <c r="U6" i="8"/>
  <c r="V3" i="8"/>
  <c r="T19" i="8"/>
  <c r="I8" i="9"/>
  <c r="H7" i="9"/>
  <c r="H22" i="9"/>
  <c r="I21" i="9"/>
  <c r="V6" i="8" l="1"/>
  <c r="V5" i="8"/>
  <c r="W3" i="8"/>
  <c r="U18" i="8"/>
  <c r="U19" i="8"/>
  <c r="V18" i="8"/>
  <c r="I7" i="9"/>
  <c r="H6" i="9"/>
  <c r="H23" i="9"/>
  <c r="I22" i="9"/>
  <c r="W5" i="8" l="1"/>
  <c r="W6" i="8"/>
  <c r="X3" i="8"/>
  <c r="V19" i="8"/>
  <c r="I6" i="9"/>
  <c r="H5" i="9"/>
  <c r="I23" i="9"/>
  <c r="H24" i="9"/>
  <c r="I24" i="9" s="1"/>
  <c r="Y3" i="8" l="1"/>
  <c r="X5" i="8"/>
  <c r="X6" i="8"/>
  <c r="W18" i="8"/>
  <c r="W19" i="8"/>
  <c r="I5" i="9"/>
  <c r="H4" i="9"/>
  <c r="B13" i="8"/>
  <c r="H13" i="8" s="1"/>
  <c r="C13" i="8"/>
  <c r="I13" i="8" s="1"/>
  <c r="D13" i="8"/>
  <c r="J13" i="8" s="1"/>
  <c r="E13" i="8"/>
  <c r="K13" i="8" s="1"/>
  <c r="F13" i="8"/>
  <c r="L13" i="8" s="1"/>
  <c r="C12" i="8"/>
  <c r="I12" i="8" s="1"/>
  <c r="D12" i="8"/>
  <c r="J12" i="8" s="1"/>
  <c r="E12" i="8"/>
  <c r="K12" i="8" s="1"/>
  <c r="C29" i="2"/>
  <c r="X18" i="8" l="1"/>
  <c r="Z3" i="8"/>
  <c r="Y5" i="8"/>
  <c r="Y18" i="8" s="1"/>
  <c r="Y6" i="8"/>
  <c r="X19" i="8"/>
  <c r="I4" i="9"/>
  <c r="H3" i="9"/>
  <c r="D29" i="4"/>
  <c r="F6" i="8"/>
  <c r="L6" i="8" s="1"/>
  <c r="F5" i="8"/>
  <c r="L5" i="8" s="1"/>
  <c r="F4" i="8"/>
  <c r="L4" i="8" s="1"/>
  <c r="E6" i="8"/>
  <c r="K6" i="8" s="1"/>
  <c r="E5" i="8"/>
  <c r="K5" i="8" s="1"/>
  <c r="E4" i="8"/>
  <c r="K4" i="8" s="1"/>
  <c r="D6" i="8"/>
  <c r="J6" i="8" s="1"/>
  <c r="D5" i="8"/>
  <c r="J5" i="8" s="1"/>
  <c r="D4" i="8"/>
  <c r="J4" i="8" s="1"/>
  <c r="C6" i="8"/>
  <c r="I6" i="8" s="1"/>
  <c r="C5" i="8"/>
  <c r="I5" i="8" s="1"/>
  <c r="C4" i="8"/>
  <c r="I4" i="8" s="1"/>
  <c r="B6" i="8"/>
  <c r="H6" i="8" s="1"/>
  <c r="B5" i="8"/>
  <c r="H5" i="8" s="1"/>
  <c r="B4" i="8"/>
  <c r="H4" i="8" s="1"/>
  <c r="B30" i="7"/>
  <c r="B28" i="7"/>
  <c r="K23" i="7"/>
  <c r="J23" i="7"/>
  <c r="I23" i="7"/>
  <c r="H23" i="7"/>
  <c r="C23" i="7"/>
  <c r="M26" i="7" s="1"/>
  <c r="B23" i="7"/>
  <c r="M22" i="7"/>
  <c r="L22" i="7"/>
  <c r="I22" i="7"/>
  <c r="H22" i="7"/>
  <c r="C22" i="7"/>
  <c r="K26" i="7" s="1"/>
  <c r="B22" i="7"/>
  <c r="M21" i="7"/>
  <c r="L21" i="7"/>
  <c r="K21" i="7"/>
  <c r="J21" i="7"/>
  <c r="C21" i="7"/>
  <c r="I25" i="7" s="1"/>
  <c r="B21" i="7"/>
  <c r="M20" i="7"/>
  <c r="L20" i="7"/>
  <c r="K20" i="7"/>
  <c r="J20" i="7"/>
  <c r="I20" i="7"/>
  <c r="H20" i="7"/>
  <c r="C20" i="7"/>
  <c r="C26" i="7" s="1"/>
  <c r="B20" i="7"/>
  <c r="M19" i="7"/>
  <c r="L19" i="7"/>
  <c r="K19" i="7"/>
  <c r="J19" i="7"/>
  <c r="I19" i="7"/>
  <c r="H19" i="7"/>
  <c r="C19" i="7"/>
  <c r="C25" i="7" s="1"/>
  <c r="B19" i="7"/>
  <c r="M18" i="7"/>
  <c r="L18" i="7"/>
  <c r="K18" i="7"/>
  <c r="J18" i="7"/>
  <c r="L16" i="7"/>
  <c r="J16" i="7"/>
  <c r="H16" i="7"/>
  <c r="F16" i="7"/>
  <c r="D16" i="7"/>
  <c r="B16" i="7"/>
  <c r="B30" i="6"/>
  <c r="B29" i="6"/>
  <c r="B28" i="6"/>
  <c r="K23" i="6"/>
  <c r="J23" i="6"/>
  <c r="I23" i="6"/>
  <c r="H23" i="6"/>
  <c r="C23" i="6"/>
  <c r="B23" i="6"/>
  <c r="M22" i="6"/>
  <c r="L22" i="6"/>
  <c r="I22" i="6"/>
  <c r="H22" i="6"/>
  <c r="C22" i="6"/>
  <c r="B22" i="6"/>
  <c r="M21" i="6"/>
  <c r="L21" i="6"/>
  <c r="K21" i="6"/>
  <c r="J21" i="6"/>
  <c r="C21" i="6"/>
  <c r="B21" i="6"/>
  <c r="M20" i="6"/>
  <c r="L20" i="6"/>
  <c r="K20" i="6"/>
  <c r="J20" i="6"/>
  <c r="I20" i="6"/>
  <c r="H20" i="6"/>
  <c r="C20" i="6"/>
  <c r="C26" i="6" s="1"/>
  <c r="B20" i="6"/>
  <c r="M19" i="6"/>
  <c r="L19" i="6"/>
  <c r="K19" i="6"/>
  <c r="J19" i="6"/>
  <c r="I19" i="6"/>
  <c r="H19" i="6"/>
  <c r="C19" i="6"/>
  <c r="C25" i="6" s="1"/>
  <c r="B19" i="6"/>
  <c r="M18" i="6"/>
  <c r="L18" i="6"/>
  <c r="K18" i="6"/>
  <c r="J18" i="6"/>
  <c r="I18" i="6"/>
  <c r="H18" i="6"/>
  <c r="L16" i="6"/>
  <c r="J16" i="6"/>
  <c r="H16" i="6"/>
  <c r="F16" i="6"/>
  <c r="D16" i="6"/>
  <c r="B16" i="6"/>
  <c r="B30" i="5"/>
  <c r="B29" i="5"/>
  <c r="B28" i="5"/>
  <c r="C26" i="5"/>
  <c r="K25" i="5"/>
  <c r="K23" i="5"/>
  <c r="J23" i="5"/>
  <c r="I23" i="5"/>
  <c r="H23" i="5"/>
  <c r="C23" i="5"/>
  <c r="M26" i="5" s="1"/>
  <c r="B23" i="5"/>
  <c r="M22" i="5"/>
  <c r="L22" i="5"/>
  <c r="I22" i="5"/>
  <c r="H22" i="5"/>
  <c r="C22" i="5"/>
  <c r="B22" i="5"/>
  <c r="M21" i="5"/>
  <c r="L21" i="5"/>
  <c r="K21" i="5"/>
  <c r="J21" i="5"/>
  <c r="C21" i="5"/>
  <c r="B21" i="5"/>
  <c r="M20" i="5"/>
  <c r="L20" i="5"/>
  <c r="K20" i="5"/>
  <c r="J20" i="5"/>
  <c r="I20" i="5"/>
  <c r="H20" i="5"/>
  <c r="C20" i="5"/>
  <c r="B20" i="5"/>
  <c r="M19" i="5"/>
  <c r="L19" i="5"/>
  <c r="K19" i="5"/>
  <c r="J19" i="5"/>
  <c r="I19" i="5"/>
  <c r="H19" i="5"/>
  <c r="C19" i="5"/>
  <c r="C25" i="5" s="1"/>
  <c r="B19" i="5"/>
  <c r="M18" i="5"/>
  <c r="L18" i="5"/>
  <c r="K18" i="5"/>
  <c r="J18" i="5"/>
  <c r="I18" i="5"/>
  <c r="H18" i="5"/>
  <c r="L16" i="5"/>
  <c r="J16" i="5"/>
  <c r="H16" i="5"/>
  <c r="F16" i="5"/>
  <c r="D16" i="5"/>
  <c r="B16" i="5"/>
  <c r="B30" i="4"/>
  <c r="B28" i="4"/>
  <c r="K23" i="4"/>
  <c r="J23" i="4"/>
  <c r="I23" i="4"/>
  <c r="H23" i="4"/>
  <c r="C23" i="4"/>
  <c r="B23" i="4"/>
  <c r="M22" i="4"/>
  <c r="L22" i="4"/>
  <c r="I22" i="4"/>
  <c r="H22" i="4"/>
  <c r="C22" i="4"/>
  <c r="B22" i="4"/>
  <c r="M21" i="4"/>
  <c r="L21" i="4"/>
  <c r="K21" i="4"/>
  <c r="J21" i="4"/>
  <c r="C21" i="4"/>
  <c r="B21" i="4"/>
  <c r="M20" i="4"/>
  <c r="L20" i="4"/>
  <c r="K20" i="4"/>
  <c r="J20" i="4"/>
  <c r="I20" i="4"/>
  <c r="H20" i="4"/>
  <c r="C20" i="4"/>
  <c r="C26" i="4" s="1"/>
  <c r="B20" i="4"/>
  <c r="M19" i="4"/>
  <c r="L19" i="4"/>
  <c r="K19" i="4"/>
  <c r="J19" i="4"/>
  <c r="I19" i="4"/>
  <c r="H19" i="4"/>
  <c r="C19" i="4"/>
  <c r="C25" i="4" s="1"/>
  <c r="B19" i="4"/>
  <c r="M18" i="4"/>
  <c r="L18" i="4"/>
  <c r="K18" i="4"/>
  <c r="J18" i="4"/>
  <c r="I18" i="4"/>
  <c r="H18" i="4"/>
  <c r="L16" i="4"/>
  <c r="J16" i="4"/>
  <c r="H16" i="4"/>
  <c r="F16" i="4"/>
  <c r="D16" i="4"/>
  <c r="B16" i="4"/>
  <c r="B30" i="2"/>
  <c r="B29" i="2"/>
  <c r="B28" i="2"/>
  <c r="AA3" i="8" l="1"/>
  <c r="Z6" i="8"/>
  <c r="Z5" i="8"/>
  <c r="Y19" i="8"/>
  <c r="J19" i="8"/>
  <c r="J18" i="8"/>
  <c r="I19" i="8"/>
  <c r="I18" i="8"/>
  <c r="J23" i="8"/>
  <c r="K19" i="8"/>
  <c r="K23" i="8" s="1"/>
  <c r="K18" i="8"/>
  <c r="K22" i="8"/>
  <c r="I23" i="8"/>
  <c r="H23" i="8"/>
  <c r="L19" i="8"/>
  <c r="L23" i="8"/>
  <c r="H18" i="8"/>
  <c r="H19" i="8"/>
  <c r="I3" i="9"/>
  <c r="H2" i="9"/>
  <c r="I2" i="9" s="1"/>
  <c r="B19" i="8"/>
  <c r="B23" i="8" s="1"/>
  <c r="B18" i="8"/>
  <c r="B27" i="8" s="1"/>
  <c r="E9" i="8"/>
  <c r="K9" i="8" s="1"/>
  <c r="B8" i="8"/>
  <c r="H8" i="8" s="1"/>
  <c r="C8" i="8"/>
  <c r="I8" i="8" s="1"/>
  <c r="C18" i="8"/>
  <c r="C22" i="8" s="1"/>
  <c r="C19" i="8"/>
  <c r="D8" i="8"/>
  <c r="J8" i="8" s="1"/>
  <c r="D18" i="8"/>
  <c r="D19" i="8"/>
  <c r="E18" i="8"/>
  <c r="E22" i="8" s="1"/>
  <c r="E19" i="8"/>
  <c r="E10" i="8"/>
  <c r="K10" i="8" s="1"/>
  <c r="F18" i="8"/>
  <c r="F19" i="8"/>
  <c r="B9" i="8"/>
  <c r="H9" i="8" s="1"/>
  <c r="C9" i="8"/>
  <c r="I9" i="8" s="1"/>
  <c r="C10" i="8"/>
  <c r="I10" i="8" s="1"/>
  <c r="D9" i="8"/>
  <c r="J9" i="8" s="1"/>
  <c r="D10" i="8"/>
  <c r="J10" i="8" s="1"/>
  <c r="E8" i="8"/>
  <c r="K8" i="8" s="1"/>
  <c r="F8" i="8"/>
  <c r="L8" i="8" s="1"/>
  <c r="B10" i="8"/>
  <c r="H10" i="8" s="1"/>
  <c r="F9" i="8"/>
  <c r="L9" i="8" s="1"/>
  <c r="F10" i="8"/>
  <c r="L10" i="8" s="1"/>
  <c r="D22" i="8"/>
  <c r="D23" i="8"/>
  <c r="M25" i="5"/>
  <c r="I26" i="5"/>
  <c r="K26" i="5"/>
  <c r="K25" i="4"/>
  <c r="M25" i="4"/>
  <c r="K26" i="4"/>
  <c r="M25" i="6"/>
  <c r="I26" i="6"/>
  <c r="M26" i="6"/>
  <c r="K26" i="6"/>
  <c r="M25" i="7"/>
  <c r="K25" i="7"/>
  <c r="M26" i="4"/>
  <c r="I25" i="4"/>
  <c r="C29" i="4" s="1"/>
  <c r="I26" i="7"/>
  <c r="C30" i="7" s="1"/>
  <c r="D30" i="7" s="1"/>
  <c r="I25" i="6"/>
  <c r="K25" i="6"/>
  <c r="C30" i="5"/>
  <c r="D30" i="5" s="1"/>
  <c r="I25" i="5"/>
  <c r="C29" i="5"/>
  <c r="D29" i="5" s="1"/>
  <c r="I26" i="4"/>
  <c r="K23" i="2"/>
  <c r="J23" i="2"/>
  <c r="I23" i="2"/>
  <c r="H23" i="2"/>
  <c r="C23" i="2"/>
  <c r="B23" i="2"/>
  <c r="M22" i="2"/>
  <c r="L22" i="2"/>
  <c r="I22" i="2"/>
  <c r="H22" i="2"/>
  <c r="C22" i="2"/>
  <c r="K26" i="2" s="1"/>
  <c r="B22" i="2"/>
  <c r="M21" i="2"/>
  <c r="L21" i="2"/>
  <c r="K21" i="2"/>
  <c r="J21" i="2"/>
  <c r="C21" i="2"/>
  <c r="B21" i="2"/>
  <c r="M20" i="2"/>
  <c r="L20" i="2"/>
  <c r="K20" i="2"/>
  <c r="J20" i="2"/>
  <c r="I20" i="2"/>
  <c r="H20" i="2"/>
  <c r="C20" i="2"/>
  <c r="C26" i="2" s="1"/>
  <c r="B20" i="2"/>
  <c r="M19" i="2"/>
  <c r="L19" i="2"/>
  <c r="K19" i="2"/>
  <c r="J19" i="2"/>
  <c r="I19" i="2"/>
  <c r="H19" i="2"/>
  <c r="C19" i="2"/>
  <c r="C25" i="2" s="1"/>
  <c r="B19" i="2"/>
  <c r="M18" i="2"/>
  <c r="L18" i="2"/>
  <c r="K18" i="2"/>
  <c r="J18" i="2"/>
  <c r="I18" i="2"/>
  <c r="H18" i="2"/>
  <c r="F16" i="2"/>
  <c r="D16" i="2"/>
  <c r="L16" i="2"/>
  <c r="J16" i="2"/>
  <c r="H16" i="2"/>
  <c r="B16" i="2"/>
  <c r="Z18" i="8" l="1"/>
  <c r="Z19" i="8"/>
  <c r="AB3" i="8"/>
  <c r="AA5" i="8"/>
  <c r="AA6" i="8"/>
  <c r="M9" i="8"/>
  <c r="N8" i="8"/>
  <c r="L24" i="8"/>
  <c r="B2" i="10" s="1"/>
  <c r="M10" i="8"/>
  <c r="K24" i="8"/>
  <c r="H22" i="8"/>
  <c r="H24" i="8" s="1"/>
  <c r="H28" i="8"/>
  <c r="H27" i="8"/>
  <c r="H15" i="8"/>
  <c r="H16" i="8"/>
  <c r="K27" i="8"/>
  <c r="K28" i="8"/>
  <c r="K16" i="8"/>
  <c r="K15" i="8"/>
  <c r="K30" i="8"/>
  <c r="K29" i="8"/>
  <c r="I22" i="8"/>
  <c r="I24" i="8" s="1"/>
  <c r="I28" i="8"/>
  <c r="I27" i="8"/>
  <c r="J15" i="8"/>
  <c r="J16" i="8"/>
  <c r="I30" i="8"/>
  <c r="I29" i="8"/>
  <c r="I15" i="8"/>
  <c r="I16" i="8"/>
  <c r="J22" i="8"/>
  <c r="J24" i="8" s="1"/>
  <c r="J28" i="8"/>
  <c r="J27" i="8"/>
  <c r="L16" i="8"/>
  <c r="H30" i="8"/>
  <c r="H29" i="8"/>
  <c r="J30" i="8"/>
  <c r="J29" i="8"/>
  <c r="F23" i="8"/>
  <c r="F30" i="8"/>
  <c r="F29" i="8"/>
  <c r="D30" i="8"/>
  <c r="D29" i="8"/>
  <c r="C23" i="8"/>
  <c r="C24" i="8" s="1"/>
  <c r="C30" i="8"/>
  <c r="C29" i="8"/>
  <c r="D15" i="8"/>
  <c r="D16" i="8"/>
  <c r="C27" i="8"/>
  <c r="C28" i="8"/>
  <c r="D27" i="8"/>
  <c r="D28" i="8"/>
  <c r="C15" i="8"/>
  <c r="C16" i="8"/>
  <c r="B15" i="8"/>
  <c r="B16" i="8"/>
  <c r="F15" i="8"/>
  <c r="F16" i="8"/>
  <c r="B28" i="8"/>
  <c r="E23" i="8"/>
  <c r="E24" i="8" s="1"/>
  <c r="E30" i="8"/>
  <c r="E29" i="8"/>
  <c r="E15" i="8"/>
  <c r="E16" i="8"/>
  <c r="B30" i="8"/>
  <c r="B29" i="8"/>
  <c r="F22" i="8"/>
  <c r="F27" i="8"/>
  <c r="F28" i="8"/>
  <c r="E28" i="8"/>
  <c r="E27" i="8"/>
  <c r="B22" i="8"/>
  <c r="D24" i="8"/>
  <c r="B24" i="8"/>
  <c r="C30" i="4"/>
  <c r="D30" i="4" s="1"/>
  <c r="C29" i="6"/>
  <c r="D29" i="6" s="1"/>
  <c r="C30" i="6"/>
  <c r="D30" i="6" s="1"/>
  <c r="I26" i="2"/>
  <c r="M25" i="2"/>
  <c r="I25" i="2"/>
  <c r="K25" i="2"/>
  <c r="M26" i="2"/>
  <c r="C30" i="2" s="1"/>
  <c r="D30" i="2" s="1"/>
  <c r="O8" i="8" l="1"/>
  <c r="O4" i="8" s="1"/>
  <c r="N4" i="8"/>
  <c r="AA18" i="8"/>
  <c r="AC3" i="8"/>
  <c r="AB6" i="8"/>
  <c r="AB5" i="8"/>
  <c r="AA19" i="8"/>
  <c r="N9" i="8"/>
  <c r="O9" i="8" s="1"/>
  <c r="P9" i="8" s="1"/>
  <c r="F24" i="8"/>
  <c r="N10" i="8"/>
  <c r="D29" i="2"/>
  <c r="P8" i="8" l="1"/>
  <c r="N12" i="8"/>
  <c r="N15" i="8" s="1"/>
  <c r="N13" i="8"/>
  <c r="N16" i="8" s="1"/>
  <c r="N23" i="8"/>
  <c r="O23" i="8"/>
  <c r="O22" i="8"/>
  <c r="O12" i="8"/>
  <c r="O15" i="8" s="1"/>
  <c r="O13" i="8"/>
  <c r="O16" i="8" s="1"/>
  <c r="AB18" i="8"/>
  <c r="AB19" i="8"/>
  <c r="AD3" i="8"/>
  <c r="AC5" i="8"/>
  <c r="AC6" i="8"/>
  <c r="Q9" i="8"/>
  <c r="O10" i="8"/>
  <c r="N24" i="8" l="1"/>
  <c r="D2" i="10" s="1"/>
  <c r="Q8" i="8"/>
  <c r="P4" i="8"/>
  <c r="O24" i="8"/>
  <c r="E2" i="10" s="1"/>
  <c r="AC19" i="8"/>
  <c r="AC18" i="8"/>
  <c r="AE3" i="8"/>
  <c r="AD6" i="8"/>
  <c r="AD5" i="8"/>
  <c r="P10" i="8"/>
  <c r="R9" i="8"/>
  <c r="P23" i="8" l="1"/>
  <c r="P13" i="8"/>
  <c r="P16" i="8" s="1"/>
  <c r="P12" i="8"/>
  <c r="P15" i="8" s="1"/>
  <c r="P22" i="8"/>
  <c r="P24" i="8" s="1"/>
  <c r="F2" i="10" s="1"/>
  <c r="Q4" i="8"/>
  <c r="R8" i="8"/>
  <c r="AF3" i="8"/>
  <c r="AE5" i="8"/>
  <c r="AE6" i="8"/>
  <c r="AD18" i="8"/>
  <c r="AD19" i="8"/>
  <c r="Q10" i="8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S9" i="8"/>
  <c r="Q23" i="8" l="1"/>
  <c r="Q13" i="8"/>
  <c r="Q16" i="8" s="1"/>
  <c r="Q12" i="8"/>
  <c r="Q15" i="8" s="1"/>
  <c r="Q22" i="8"/>
  <c r="Q24" i="8" s="1"/>
  <c r="G2" i="10" s="1"/>
  <c r="S8" i="8"/>
  <c r="R4" i="8"/>
  <c r="AE19" i="8"/>
  <c r="AE18" i="8"/>
  <c r="AG3" i="8"/>
  <c r="AF5" i="8"/>
  <c r="AF6" i="8"/>
  <c r="T9" i="8"/>
  <c r="U9" i="8" s="1"/>
  <c r="S4" i="8" l="1"/>
  <c r="R22" i="8"/>
  <c r="R13" i="8"/>
  <c r="R16" i="8" s="1"/>
  <c r="R12" i="8"/>
  <c r="R15" i="8" s="1"/>
  <c r="R23" i="8"/>
  <c r="R24" i="8" s="1"/>
  <c r="H2" i="10" s="1"/>
  <c r="T8" i="8"/>
  <c r="T4" i="8" s="1"/>
  <c r="AH3" i="8"/>
  <c r="AG5" i="8"/>
  <c r="AG6" i="8"/>
  <c r="AF19" i="8"/>
  <c r="AF18" i="8"/>
  <c r="V9" i="8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BA9" i="8" s="1"/>
  <c r="BB9" i="8" s="1"/>
  <c r="U8" i="8" l="1"/>
  <c r="T22" i="8"/>
  <c r="T12" i="8"/>
  <c r="T15" i="8" s="1"/>
  <c r="T13" i="8"/>
  <c r="T16" i="8" s="1"/>
  <c r="T23" i="8"/>
  <c r="S23" i="8"/>
  <c r="S12" i="8"/>
  <c r="S15" i="8" s="1"/>
  <c r="S22" i="8"/>
  <c r="S13" i="8"/>
  <c r="S16" i="8" s="1"/>
  <c r="AG19" i="8"/>
  <c r="AG18" i="8"/>
  <c r="AI3" i="8"/>
  <c r="AH6" i="8"/>
  <c r="AH5" i="8"/>
  <c r="T24" i="8" l="1"/>
  <c r="J2" i="10" s="1"/>
  <c r="S24" i="8"/>
  <c r="I2" i="10" s="1"/>
  <c r="V8" i="8"/>
  <c r="U4" i="8"/>
  <c r="AJ3" i="8"/>
  <c r="AI5" i="8"/>
  <c r="AI6" i="8"/>
  <c r="AH18" i="8"/>
  <c r="AH19" i="8"/>
  <c r="U12" i="8" l="1"/>
  <c r="U15" i="8" s="1"/>
  <c r="U23" i="8"/>
  <c r="U13" i="8"/>
  <c r="U16" i="8" s="1"/>
  <c r="U22" i="8"/>
  <c r="U24" i="8" s="1"/>
  <c r="K2" i="10" s="1"/>
  <c r="W8" i="8"/>
  <c r="V4" i="8"/>
  <c r="AI19" i="8"/>
  <c r="AI18" i="8"/>
  <c r="AK3" i="8"/>
  <c r="AJ5" i="8"/>
  <c r="AJ6" i="8"/>
  <c r="X8" i="8" l="1"/>
  <c r="W4" i="8"/>
  <c r="V22" i="8"/>
  <c r="V12" i="8"/>
  <c r="V15" i="8" s="1"/>
  <c r="V23" i="8"/>
  <c r="V13" i="8"/>
  <c r="V16" i="8" s="1"/>
  <c r="AL3" i="8"/>
  <c r="AK5" i="8"/>
  <c r="AK6" i="8"/>
  <c r="AJ18" i="8"/>
  <c r="AJ19" i="8"/>
  <c r="V24" i="8" l="1"/>
  <c r="L2" i="10" s="1"/>
  <c r="W13" i="8"/>
  <c r="W16" i="8" s="1"/>
  <c r="W12" i="8"/>
  <c r="W15" i="8" s="1"/>
  <c r="W22" i="8"/>
  <c r="W23" i="8"/>
  <c r="Y8" i="8"/>
  <c r="X4" i="8"/>
  <c r="AK19" i="8"/>
  <c r="AK18" i="8"/>
  <c r="AM3" i="8"/>
  <c r="AL6" i="8"/>
  <c r="AL5" i="8"/>
  <c r="Z8" i="8" l="1"/>
  <c r="Y4" i="8"/>
  <c r="W24" i="8"/>
  <c r="M2" i="10" s="1"/>
  <c r="X22" i="8"/>
  <c r="X12" i="8"/>
  <c r="X15" i="8" s="1"/>
  <c r="X23" i="8"/>
  <c r="X13" i="8"/>
  <c r="X16" i="8" s="1"/>
  <c r="AL19" i="8"/>
  <c r="AN3" i="8"/>
  <c r="AM5" i="8"/>
  <c r="AM6" i="8"/>
  <c r="AL18" i="8"/>
  <c r="Y12" i="8" l="1"/>
  <c r="Y15" i="8" s="1"/>
  <c r="Y23" i="8"/>
  <c r="Y22" i="8"/>
  <c r="Y24" i="8" s="1"/>
  <c r="O2" i="10" s="1"/>
  <c r="Y13" i="8"/>
  <c r="Y16" i="8" s="1"/>
  <c r="X24" i="8"/>
  <c r="N2" i="10" s="1"/>
  <c r="AA8" i="8"/>
  <c r="Z4" i="8"/>
  <c r="AM19" i="8"/>
  <c r="AM18" i="8"/>
  <c r="AO3" i="8"/>
  <c r="AN5" i="8"/>
  <c r="AN6" i="8"/>
  <c r="AB8" i="8" l="1"/>
  <c r="AA4" i="8"/>
  <c r="Z22" i="8"/>
  <c r="Z23" i="8"/>
  <c r="Z13" i="8"/>
  <c r="Z16" i="8" s="1"/>
  <c r="Z12" i="8"/>
  <c r="Z15" i="8" s="1"/>
  <c r="AN19" i="8"/>
  <c r="AN18" i="8"/>
  <c r="AP3" i="8"/>
  <c r="AO5" i="8"/>
  <c r="AO6" i="8"/>
  <c r="Z24" i="8" l="1"/>
  <c r="P2" i="10" s="1"/>
  <c r="AA12" i="8"/>
  <c r="AA15" i="8" s="1"/>
  <c r="AA22" i="8"/>
  <c r="AA13" i="8"/>
  <c r="AA16" i="8" s="1"/>
  <c r="AA23" i="8"/>
  <c r="AC8" i="8"/>
  <c r="AB4" i="8"/>
  <c r="AQ3" i="8"/>
  <c r="AP6" i="8"/>
  <c r="AP5" i="8"/>
  <c r="AO18" i="8"/>
  <c r="AO19" i="8"/>
  <c r="AD8" i="8" l="1"/>
  <c r="AC4" i="8"/>
  <c r="AA24" i="8"/>
  <c r="Q2" i="10" s="1"/>
  <c r="AB13" i="8"/>
  <c r="AB16" i="8" s="1"/>
  <c r="AB12" i="8"/>
  <c r="AB15" i="8" s="1"/>
  <c r="AB23" i="8"/>
  <c r="AB22" i="8"/>
  <c r="AB24" i="8" s="1"/>
  <c r="R2" i="10" s="1"/>
  <c r="AP18" i="8"/>
  <c r="AP19" i="8"/>
  <c r="AR3" i="8"/>
  <c r="AQ5" i="8"/>
  <c r="AQ6" i="8"/>
  <c r="AC23" i="8" l="1"/>
  <c r="AC22" i="8"/>
  <c r="AC24" i="8" s="1"/>
  <c r="S2" i="10" s="1"/>
  <c r="AC13" i="8"/>
  <c r="AC16" i="8" s="1"/>
  <c r="AC12" i="8"/>
  <c r="AC15" i="8" s="1"/>
  <c r="AE8" i="8"/>
  <c r="AD4" i="8"/>
  <c r="AQ19" i="8"/>
  <c r="AQ18" i="8"/>
  <c r="AS3" i="8"/>
  <c r="AR6" i="8"/>
  <c r="AR5" i="8"/>
  <c r="AD23" i="8" l="1"/>
  <c r="AD22" i="8"/>
  <c r="AD24" i="8" s="1"/>
  <c r="T2" i="10" s="1"/>
  <c r="AD13" i="8"/>
  <c r="AD16" i="8" s="1"/>
  <c r="AD12" i="8"/>
  <c r="AD15" i="8" s="1"/>
  <c r="AF8" i="8"/>
  <c r="AE4" i="8"/>
  <c r="AR18" i="8"/>
  <c r="AR19" i="8"/>
  <c r="AT3" i="8"/>
  <c r="AS5" i="8"/>
  <c r="AS6" i="8"/>
  <c r="AE13" i="8" l="1"/>
  <c r="AE16" i="8" s="1"/>
  <c r="AE12" i="8"/>
  <c r="AE15" i="8" s="1"/>
  <c r="AE22" i="8"/>
  <c r="AE23" i="8"/>
  <c r="AE24" i="8" s="1"/>
  <c r="U2" i="10" s="1"/>
  <c r="AG8" i="8"/>
  <c r="AF4" i="8"/>
  <c r="AS19" i="8"/>
  <c r="AS18" i="8"/>
  <c r="AU3" i="8"/>
  <c r="AT6" i="8"/>
  <c r="AT5" i="8"/>
  <c r="AH8" i="8" l="1"/>
  <c r="AG4" i="8"/>
  <c r="AF13" i="8"/>
  <c r="AF16" i="8" s="1"/>
  <c r="AF23" i="8"/>
  <c r="AF22" i="8"/>
  <c r="AF24" i="8" s="1"/>
  <c r="V2" i="10" s="1"/>
  <c r="AF12" i="8"/>
  <c r="AF15" i="8" s="1"/>
  <c r="AV3" i="8"/>
  <c r="AU5" i="8"/>
  <c r="AU6" i="8"/>
  <c r="AT18" i="8"/>
  <c r="AT19" i="8"/>
  <c r="AG12" i="8" l="1"/>
  <c r="AG15" i="8" s="1"/>
  <c r="AG22" i="8"/>
  <c r="AG13" i="8"/>
  <c r="AG16" i="8" s="1"/>
  <c r="AG23" i="8"/>
  <c r="AI8" i="8"/>
  <c r="AH4" i="8"/>
  <c r="AU19" i="8"/>
  <c r="AU18" i="8"/>
  <c r="AW3" i="8"/>
  <c r="AV5" i="8"/>
  <c r="AV6" i="8"/>
  <c r="AH22" i="8" l="1"/>
  <c r="AH23" i="8"/>
  <c r="AH13" i="8"/>
  <c r="AH16" i="8" s="1"/>
  <c r="AH12" i="8"/>
  <c r="AH15" i="8" s="1"/>
  <c r="AJ8" i="8"/>
  <c r="AI4" i="8"/>
  <c r="AG24" i="8"/>
  <c r="W2" i="10" s="1"/>
  <c r="AX3" i="8"/>
  <c r="AW5" i="8"/>
  <c r="AW6" i="8"/>
  <c r="AV19" i="8"/>
  <c r="AV18" i="8"/>
  <c r="AK8" i="8" l="1"/>
  <c r="AJ4" i="8"/>
  <c r="AI12" i="8"/>
  <c r="AI15" i="8" s="1"/>
  <c r="AI23" i="8"/>
  <c r="AI22" i="8"/>
  <c r="AI24" i="8" s="1"/>
  <c r="Y2" i="10" s="1"/>
  <c r="AI13" i="8"/>
  <c r="AI16" i="8" s="1"/>
  <c r="AH24" i="8"/>
  <c r="X2" i="10" s="1"/>
  <c r="AW19" i="8"/>
  <c r="AW18" i="8"/>
  <c r="AY3" i="8"/>
  <c r="AX6" i="8"/>
  <c r="AX5" i="8"/>
  <c r="AJ23" i="8" l="1"/>
  <c r="AJ12" i="8"/>
  <c r="AJ15" i="8" s="1"/>
  <c r="AJ22" i="8"/>
  <c r="AJ24" i="8" s="1"/>
  <c r="Z2" i="10" s="1"/>
  <c r="AJ13" i="8"/>
  <c r="AJ16" i="8" s="1"/>
  <c r="AL8" i="8"/>
  <c r="AK4" i="8"/>
  <c r="AZ3" i="8"/>
  <c r="AY5" i="8"/>
  <c r="AY6" i="8"/>
  <c r="AX18" i="8"/>
  <c r="AX19" i="8"/>
  <c r="AK12" i="8" l="1"/>
  <c r="AK15" i="8" s="1"/>
  <c r="AK13" i="8"/>
  <c r="AK16" i="8" s="1"/>
  <c r="AK23" i="8"/>
  <c r="AK22" i="8"/>
  <c r="AK24" i="8" s="1"/>
  <c r="AA2" i="10" s="1"/>
  <c r="AM8" i="8"/>
  <c r="AL4" i="8"/>
  <c r="AY19" i="8"/>
  <c r="AY18" i="8"/>
  <c r="BA3" i="8"/>
  <c r="AZ5" i="8"/>
  <c r="AZ6" i="8"/>
  <c r="AN8" i="8" l="1"/>
  <c r="AM4" i="8"/>
  <c r="AL13" i="8"/>
  <c r="AL16" i="8" s="1"/>
  <c r="AL22" i="8"/>
  <c r="AL23" i="8"/>
  <c r="AL12" i="8"/>
  <c r="AL15" i="8" s="1"/>
  <c r="BB3" i="8"/>
  <c r="BA5" i="8"/>
  <c r="BA6" i="8"/>
  <c r="AZ19" i="8"/>
  <c r="AZ18" i="8"/>
  <c r="AL24" i="8" l="1"/>
  <c r="AB2" i="10" s="1"/>
  <c r="AM23" i="8"/>
  <c r="AM12" i="8"/>
  <c r="AM15" i="8" s="1"/>
  <c r="AM22" i="8"/>
  <c r="AM24" i="8" s="1"/>
  <c r="AC2" i="10" s="1"/>
  <c r="AM13" i="8"/>
  <c r="AM16" i="8" s="1"/>
  <c r="AO8" i="8"/>
  <c r="AN4" i="8"/>
  <c r="BA19" i="8"/>
  <c r="BA18" i="8"/>
  <c r="BB6" i="8"/>
  <c r="BB5" i="8"/>
  <c r="AP8" i="8" l="1"/>
  <c r="AO4" i="8"/>
  <c r="AN23" i="8"/>
  <c r="AN22" i="8"/>
  <c r="AN24" i="8" s="1"/>
  <c r="AD2" i="10" s="1"/>
  <c r="AN12" i="8"/>
  <c r="AN15" i="8" s="1"/>
  <c r="AN13" i="8"/>
  <c r="AN16" i="8" s="1"/>
  <c r="BB19" i="8"/>
  <c r="BB18" i="8"/>
  <c r="AO23" i="8" l="1"/>
  <c r="AO22" i="8"/>
  <c r="AO24" i="8" s="1"/>
  <c r="AE2" i="10" s="1"/>
  <c r="AO13" i="8"/>
  <c r="AO16" i="8" s="1"/>
  <c r="AO12" i="8"/>
  <c r="AO15" i="8" s="1"/>
  <c r="AQ8" i="8"/>
  <c r="AP4" i="8"/>
  <c r="AR8" i="8" l="1"/>
  <c r="AQ4" i="8"/>
  <c r="AP13" i="8"/>
  <c r="AP16" i="8" s="1"/>
  <c r="AP12" i="8"/>
  <c r="AP15" i="8" s="1"/>
  <c r="AP23" i="8"/>
  <c r="AP22" i="8"/>
  <c r="AP24" i="8" s="1"/>
  <c r="AF2" i="10" s="1"/>
  <c r="AQ12" i="8" l="1"/>
  <c r="AQ15" i="8" s="1"/>
  <c r="AQ22" i="8"/>
  <c r="AQ23" i="8"/>
  <c r="AQ13" i="8"/>
  <c r="AQ16" i="8" s="1"/>
  <c r="AS8" i="8"/>
  <c r="AR4" i="8"/>
  <c r="AR22" i="8" l="1"/>
  <c r="AR13" i="8"/>
  <c r="AR16" i="8" s="1"/>
  <c r="AR12" i="8"/>
  <c r="AR15" i="8" s="1"/>
  <c r="AR23" i="8"/>
  <c r="AT8" i="8"/>
  <c r="AS4" i="8"/>
  <c r="AQ24" i="8"/>
  <c r="AG2" i="10" s="1"/>
  <c r="AS12" i="8" l="1"/>
  <c r="AS15" i="8" s="1"/>
  <c r="AS13" i="8"/>
  <c r="AS16" i="8" s="1"/>
  <c r="AS23" i="8"/>
  <c r="AS22" i="8"/>
  <c r="AS24" i="8" s="1"/>
  <c r="AI2" i="10" s="1"/>
  <c r="AU8" i="8"/>
  <c r="AT4" i="8"/>
  <c r="AR24" i="8"/>
  <c r="AH2" i="10" s="1"/>
  <c r="AV8" i="8" l="1"/>
  <c r="AU4" i="8"/>
  <c r="AT12" i="8"/>
  <c r="AT15" i="8" s="1"/>
  <c r="AT23" i="8"/>
  <c r="AT22" i="8"/>
  <c r="AT13" i="8"/>
  <c r="AT16" i="8" s="1"/>
  <c r="AT24" i="8" l="1"/>
  <c r="AJ2" i="10" s="1"/>
  <c r="AU22" i="8"/>
  <c r="AU12" i="8"/>
  <c r="AU15" i="8" s="1"/>
  <c r="AU13" i="8"/>
  <c r="AU16" i="8" s="1"/>
  <c r="AU23" i="8"/>
  <c r="AU24" i="8" s="1"/>
  <c r="AK2" i="10" s="1"/>
  <c r="AW8" i="8"/>
  <c r="AV4" i="8"/>
  <c r="AV23" i="8" l="1"/>
  <c r="AV13" i="8"/>
  <c r="AV16" i="8" s="1"/>
  <c r="AV22" i="8"/>
  <c r="AV24" i="8" s="1"/>
  <c r="AL2" i="10" s="1"/>
  <c r="AV12" i="8"/>
  <c r="AV15" i="8" s="1"/>
  <c r="AX8" i="8"/>
  <c r="AW4" i="8"/>
  <c r="AW12" i="8" l="1"/>
  <c r="AW15" i="8" s="1"/>
  <c r="AW13" i="8"/>
  <c r="AW16" i="8" s="1"/>
  <c r="AW22" i="8"/>
  <c r="AW23" i="8"/>
  <c r="AY8" i="8"/>
  <c r="AX4" i="8"/>
  <c r="AX23" i="8" l="1"/>
  <c r="AX22" i="8"/>
  <c r="AX24" i="8" s="1"/>
  <c r="AN2" i="10" s="1"/>
  <c r="AX12" i="8"/>
  <c r="AX15" i="8" s="1"/>
  <c r="AX13" i="8"/>
  <c r="AX16" i="8" s="1"/>
  <c r="AZ8" i="8"/>
  <c r="AY4" i="8"/>
  <c r="AW24" i="8"/>
  <c r="AM2" i="10" s="1"/>
  <c r="AY12" i="8" l="1"/>
  <c r="AY15" i="8" s="1"/>
  <c r="AY23" i="8"/>
  <c r="AY22" i="8"/>
  <c r="AY24" i="8" s="1"/>
  <c r="AO2" i="10" s="1"/>
  <c r="AY13" i="8"/>
  <c r="AY16" i="8" s="1"/>
  <c r="BA8" i="8"/>
  <c r="AZ4" i="8"/>
  <c r="AZ22" i="8" l="1"/>
  <c r="AZ13" i="8"/>
  <c r="AZ16" i="8" s="1"/>
  <c r="AZ12" i="8"/>
  <c r="AZ15" i="8" s="1"/>
  <c r="AZ23" i="8"/>
  <c r="AZ24" i="8" s="1"/>
  <c r="AP2" i="10" s="1"/>
  <c r="BB8" i="8"/>
  <c r="BB4" i="8" s="1"/>
  <c r="BA4" i="8"/>
  <c r="BA12" i="8" l="1"/>
  <c r="BA15" i="8" s="1"/>
  <c r="BA22" i="8"/>
  <c r="BA23" i="8"/>
  <c r="BA13" i="8"/>
  <c r="BA16" i="8" s="1"/>
  <c r="BB12" i="8"/>
  <c r="BB15" i="8" s="1"/>
  <c r="BB22" i="8"/>
  <c r="BB13" i="8"/>
  <c r="BB16" i="8" s="1"/>
  <c r="BB23" i="8"/>
  <c r="BB24" i="8" l="1"/>
  <c r="AR2" i="10" s="1"/>
  <c r="BA24" i="8"/>
  <c r="AQ2" i="10" s="1"/>
</calcChain>
</file>

<file path=xl/sharedStrings.xml><?xml version="1.0" encoding="utf-8"?>
<sst xmlns="http://schemas.openxmlformats.org/spreadsheetml/2006/main" count="273" uniqueCount="65">
  <si>
    <t>农产品</t>
  </si>
  <si>
    <t>畜牧产品</t>
  </si>
  <si>
    <t>渔产品</t>
  </si>
  <si>
    <t>投入</t>
  </si>
  <si>
    <t>产出</t>
  </si>
  <si>
    <t>进口</t>
  </si>
  <si>
    <t>增加值合计</t>
  </si>
  <si>
    <t>最终使用合计</t>
  </si>
  <si>
    <t>中间使用合计</t>
  </si>
  <si>
    <t>农、林、牧、渔服务产品</t>
  </si>
  <si>
    <t>谷物磨制品</t>
  </si>
  <si>
    <t>饲料加工品</t>
  </si>
  <si>
    <t>农产品产值</t>
    <phoneticPr fontId="3" type="noConversion"/>
  </si>
  <si>
    <t>畜牧业产值</t>
    <phoneticPr fontId="3" type="noConversion"/>
  </si>
  <si>
    <t>渔产品产值</t>
    <phoneticPr fontId="3" type="noConversion"/>
  </si>
  <si>
    <t>产值增加率</t>
    <phoneticPr fontId="3" type="noConversion"/>
  </si>
  <si>
    <t>农产品进</t>
    <phoneticPr fontId="3" type="noConversion"/>
  </si>
  <si>
    <t>畜牧产品</t>
    <phoneticPr fontId="3" type="noConversion"/>
  </si>
  <si>
    <t>渔产品</t>
    <phoneticPr fontId="3" type="noConversion"/>
  </si>
  <si>
    <t>经大农业服务产品进</t>
    <phoneticPr fontId="3" type="noConversion"/>
  </si>
  <si>
    <t>经谷物磨制品进</t>
    <phoneticPr fontId="3" type="noConversion"/>
  </si>
  <si>
    <t>经饲料加工品进</t>
    <phoneticPr fontId="3" type="noConversion"/>
  </si>
  <si>
    <t>中间投入合计</t>
    <phoneticPr fontId="3" type="noConversion"/>
  </si>
  <si>
    <t>农产品投入畜牧业比例</t>
    <phoneticPr fontId="3" type="noConversion"/>
  </si>
  <si>
    <t>农产品投入渔业比例</t>
    <phoneticPr fontId="3" type="noConversion"/>
  </si>
  <si>
    <t>渔产品占比</t>
    <phoneticPr fontId="3" type="noConversion"/>
  </si>
  <si>
    <t>农产品占比</t>
    <phoneticPr fontId="3" type="noConversion"/>
  </si>
  <si>
    <t>畜牧产品产值</t>
    <phoneticPr fontId="3" type="noConversion"/>
  </si>
  <si>
    <t>畜牧产品占比</t>
    <phoneticPr fontId="3" type="noConversion"/>
  </si>
  <si>
    <t>人民币年份</t>
  </si>
  <si>
    <t>当年人民币相对2012美元</t>
  </si>
  <si>
    <t>2012美元相对当年人民币价格</t>
  </si>
  <si>
    <t>deflator</t>
  </si>
  <si>
    <t>Year</t>
  </si>
  <si>
    <t>Inflation, GDP deflator (annual %)</t>
  </si>
  <si>
    <t>Convert from 2012 USD</t>
  </si>
  <si>
    <t>Convert to 2012 USD</t>
  </si>
  <si>
    <t>农产品投入渔业产值</t>
    <phoneticPr fontId="3" type="noConversion"/>
  </si>
  <si>
    <t>农产品投入畜牧业占一产比例</t>
    <phoneticPr fontId="3" type="noConversion"/>
  </si>
  <si>
    <t>农产品投入渔业占一产比例</t>
    <phoneticPr fontId="3" type="noConversion"/>
  </si>
  <si>
    <t>一产中投入畜牧业比例</t>
    <phoneticPr fontId="3" type="noConversion"/>
  </si>
  <si>
    <t>一产中投入渔业比例</t>
    <phoneticPr fontId="3" type="noConversion"/>
  </si>
  <si>
    <t>一产中投入动物养殖比例</t>
    <phoneticPr fontId="3" type="noConversion"/>
  </si>
  <si>
    <t>农产品投入畜牧业产值</t>
    <phoneticPr fontId="3" type="noConversion"/>
  </si>
  <si>
    <t>当年RMB</t>
    <phoneticPr fontId="3" type="noConversion"/>
  </si>
  <si>
    <t>2012 USD</t>
    <phoneticPr fontId="3" type="noConversion"/>
  </si>
  <si>
    <t>(dimensionless)</t>
  </si>
  <si>
    <t>Animal related share</t>
  </si>
  <si>
    <t>Source:</t>
  </si>
  <si>
    <t>BSoAIGtAP BAU Share of Agriculture Industry Going to Animal Products</t>
    <phoneticPr fontId="3" type="noConversion"/>
  </si>
  <si>
    <t>This variable specifies the share of all agricultural operations within the modeled</t>
    <phoneticPr fontId="3" type="noConversion"/>
  </si>
  <si>
    <t>region that go toward producing animal products.  This includes not only the raising</t>
    <phoneticPr fontId="3" type="noConversion"/>
  </si>
  <si>
    <t>of meat and dairy animals themselves, but also the production of animal feed</t>
    <phoneticPr fontId="3" type="noConversion"/>
  </si>
  <si>
    <t>and associated revenues.  Many calories of feed must be grown per</t>
    <phoneticPr fontId="3" type="noConversion"/>
  </si>
  <si>
    <t>calorie of meat produced, particularly from cows, so a significant share of</t>
    <phoneticPr fontId="3" type="noConversion"/>
  </si>
  <si>
    <t>crop production goes into making animal products.</t>
    <phoneticPr fontId="3" type="noConversion"/>
  </si>
  <si>
    <t>We use the Chinese input-output table to calculate the share of agricultural products that</t>
    <phoneticPr fontId="3" type="noConversion"/>
  </si>
  <si>
    <t xml:space="preserve"> directly enter the livestock and fishery sectors, as well as the share that indirectly enters </t>
    <phoneticPr fontId="3" type="noConversion"/>
  </si>
  <si>
    <t>these sectors through the agricultural, forestry, animal husbandry, and fishery services,</t>
    <phoneticPr fontId="3" type="noConversion"/>
  </si>
  <si>
    <t xml:space="preserve"> grain milling products, and feed processing. We extrapolate this based on historical data.</t>
    <phoneticPr fontId="3" type="noConversion"/>
  </si>
  <si>
    <t>Notes：</t>
    <phoneticPr fontId="3" type="noConversion"/>
  </si>
  <si>
    <t>National Input-Output Table</t>
    <phoneticPr fontId="3" type="noConversion"/>
  </si>
  <si>
    <t>国家统计局 National Bureau of Statistics</t>
    <phoneticPr fontId="3" type="noConversion"/>
  </si>
  <si>
    <t>2002 2007 2012 2017 2018</t>
    <phoneticPr fontId="3" type="noConversion"/>
  </si>
  <si>
    <t>https://data.stats.gov.cn/files/html/quickSearch/trcc/trcc01.html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</si>
</sst>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"/>
    <numFmt numFmtId="178" formatCode="0.0000_);[Red]\(0.0000\)"/>
    <numFmt numFmtId="179" formatCode="0.00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 wrapText="1"/>
    </xf>
    <xf numFmtId="0" fontId="0" fillId="0" borderId="0" xfId="0" applyAlignment="1"/>
    <xf numFmtId="177" fontId="0" fillId="0" borderId="0" xfId="0" applyNumberFormat="1" applyAlignment="1"/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4" fillId="0" borderId="0" xfId="0" applyNumberFormat="1" applyFont="1" applyAlignment="1"/>
    <xf numFmtId="10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6" fillId="0" borderId="0" xfId="0" applyFont="1" applyAlignment="1"/>
    <xf numFmtId="0" fontId="6" fillId="3" borderId="0" xfId="0" applyFont="1" applyFill="1" applyAlignment="1"/>
    <xf numFmtId="0" fontId="0" fillId="0" borderId="0" xfId="0" applyAlignment="1">
      <alignment horizontal="left"/>
    </xf>
    <xf numFmtId="0" fontId="5" fillId="0" borderId="0" xfId="5" applyAlignment="1"/>
    <xf numFmtId="0" fontId="0" fillId="0" borderId="0" xfId="0" applyAlignment="1">
      <alignment horizontal="center" vertical="center"/>
    </xf>
  </cellXfs>
  <cellStyles count="6">
    <cellStyle name="百分比 2" xfId="3" xr:uid="{2E1EEE2D-EACE-412C-A9A5-F76C0E2E5D50}"/>
    <cellStyle name="常规" xfId="0" builtinId="0"/>
    <cellStyle name="常规 2" xfId="1" xr:uid="{5EA992CA-FFFC-465C-8EB6-3B9142C8C8AA}"/>
    <cellStyle name="常规 3" xfId="2" xr:uid="{C0DAE245-5193-4E20-9D02-0DC7B91B6A65}"/>
    <cellStyle name="常规 5" xfId="4" xr:uid="{71A3C2F5-DED7-4FC2-88F8-5EC186A8B63F}"/>
    <cellStyle name="超链接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Extrapolation!$B$2:$F$2</c:f>
              <c:numCache>
                <c:formatCode>General</c:formatCode>
                <c:ptCount val="5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Extrapolation!$B$12:$F$12</c:f>
              <c:numCache>
                <c:formatCode>0.00%</c:formatCode>
                <c:ptCount val="5"/>
                <c:pt idx="0">
                  <c:v>0.16746415981446552</c:v>
                </c:pt>
                <c:pt idx="1">
                  <c:v>0.16142339009231155</c:v>
                </c:pt>
                <c:pt idx="2">
                  <c:v>0.13049730630944134</c:v>
                </c:pt>
                <c:pt idx="3">
                  <c:v>0.10313877669824474</c:v>
                </c:pt>
                <c:pt idx="4">
                  <c:v>8.9475434620045119E-2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8-4DF7-B4F3-DACBCACF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88752"/>
        <c:axId val="1944589168"/>
      </c:scatterChart>
      <c:valAx>
        <c:axId val="19445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589168"/>
        <c:crosses val="autoZero"/>
        <c:crossBetween val="midCat"/>
      </c:valAx>
      <c:valAx>
        <c:axId val="1944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5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Extrapolation!$H$2:$BB$2</c:f>
              <c:numCache>
                <c:formatCode>General</c:formatCode>
                <c:ptCount val="47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Extrapolation!$H$4:$BB$4</c:f>
              <c:numCache>
                <c:formatCode>0_ </c:formatCode>
                <c:ptCount val="47"/>
                <c:pt idx="0">
                  <c:v>3553.611776639963</c:v>
                </c:pt>
                <c:pt idx="1">
                  <c:v>4724.2787876179664</c:v>
                </c:pt>
                <c:pt idx="2">
                  <c:v>7386.0847011966362</c:v>
                </c:pt>
                <c:pt idx="3">
                  <c:v>8517.9595883623588</c:v>
                </c:pt>
                <c:pt idx="4">
                  <c:v>8440.4339083195173</c:v>
                </c:pt>
                <c:pt idx="5">
                  <c:v>8652.2954727436354</c:v>
                </c:pt>
                <c:pt idx="6">
                  <c:v>8818.2509874661118</c:v>
                </c:pt>
                <c:pt idx="7">
                  <c:v>8985.4134884065334</c:v>
                </c:pt>
                <c:pt idx="8">
                  <c:v>9153.7829755648872</c:v>
                </c:pt>
                <c:pt idx="9">
                  <c:v>9323.3594489412353</c:v>
                </c:pt>
                <c:pt idx="10">
                  <c:v>9494.1429085354721</c:v>
                </c:pt>
                <c:pt idx="11">
                  <c:v>9666.1333543476649</c:v>
                </c:pt>
                <c:pt idx="12">
                  <c:v>9839.3307863778009</c:v>
                </c:pt>
                <c:pt idx="13">
                  <c:v>10013.735204625898</c:v>
                </c:pt>
                <c:pt idx="14">
                  <c:v>10189.346609091941</c:v>
                </c:pt>
                <c:pt idx="15">
                  <c:v>10366.164999775914</c:v>
                </c:pt>
                <c:pt idx="16">
                  <c:v>10544.190376677849</c:v>
                </c:pt>
                <c:pt idx="17">
                  <c:v>10723.42273979773</c:v>
                </c:pt>
                <c:pt idx="18">
                  <c:v>10903.862089135557</c:v>
                </c:pt>
                <c:pt idx="19">
                  <c:v>11085.508424691312</c:v>
                </c:pt>
                <c:pt idx="20">
                  <c:v>11268.361746465031</c:v>
                </c:pt>
                <c:pt idx="21">
                  <c:v>11452.422054456658</c:v>
                </c:pt>
                <c:pt idx="22">
                  <c:v>11637.689348666288</c:v>
                </c:pt>
                <c:pt idx="23">
                  <c:v>11824.163629093808</c:v>
                </c:pt>
                <c:pt idx="24">
                  <c:v>12011.844895739347</c:v>
                </c:pt>
                <c:pt idx="25">
                  <c:v>12200.733148602794</c:v>
                </c:pt>
                <c:pt idx="26">
                  <c:v>12390.828387684171</c:v>
                </c:pt>
                <c:pt idx="27">
                  <c:v>12582.13061298351</c:v>
                </c:pt>
                <c:pt idx="28">
                  <c:v>12774.639824500757</c:v>
                </c:pt>
                <c:pt idx="29">
                  <c:v>12968.35602223597</c:v>
                </c:pt>
                <c:pt idx="30">
                  <c:v>13163.279206189147</c:v>
                </c:pt>
                <c:pt idx="31">
                  <c:v>13359.40937636027</c:v>
                </c:pt>
                <c:pt idx="32">
                  <c:v>13556.746532749379</c:v>
                </c:pt>
                <c:pt idx="33">
                  <c:v>13755.290675356337</c:v>
                </c:pt>
                <c:pt idx="34">
                  <c:v>13955.041804181295</c:v>
                </c:pt>
                <c:pt idx="35">
                  <c:v>14155.999919224203</c:v>
                </c:pt>
                <c:pt idx="36">
                  <c:v>14358.165020485036</c:v>
                </c:pt>
                <c:pt idx="37">
                  <c:v>14561.537107963835</c:v>
                </c:pt>
                <c:pt idx="38">
                  <c:v>14766.11618166056</c:v>
                </c:pt>
                <c:pt idx="39">
                  <c:v>14971.902241575268</c:v>
                </c:pt>
                <c:pt idx="40">
                  <c:v>15178.895287707885</c:v>
                </c:pt>
                <c:pt idx="41">
                  <c:v>15387.095320058488</c:v>
                </c:pt>
                <c:pt idx="42">
                  <c:v>15596.502338627035</c:v>
                </c:pt>
                <c:pt idx="43">
                  <c:v>15807.116343413469</c:v>
                </c:pt>
                <c:pt idx="44">
                  <c:v>16018.937334417909</c:v>
                </c:pt>
                <c:pt idx="45">
                  <c:v>16231.965311640233</c:v>
                </c:pt>
                <c:pt idx="46">
                  <c:v>16446.200275080504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75D-8C31-B52BACF1A1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Extrapolation!$H$2:$BB$2</c:f>
              <c:numCache>
                <c:formatCode>General</c:formatCode>
                <c:ptCount val="47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Extrapolation!$H$5:$BB$5</c:f>
              <c:numCache>
                <c:formatCode>0_ </c:formatCode>
                <c:ptCount val="47"/>
                <c:pt idx="0">
                  <c:v>2096.6165576717208</c:v>
                </c:pt>
                <c:pt idx="1">
                  <c:v>2992.4862151333796</c:v>
                </c:pt>
                <c:pt idx="2">
                  <c:v>4275.308153409449</c:v>
                </c:pt>
                <c:pt idx="3">
                  <c:v>4268.1436394412731</c:v>
                </c:pt>
                <c:pt idx="4">
                  <c:v>3861.8455262952011</c:v>
                </c:pt>
                <c:pt idx="5">
                  <c:v>4182.5257512664293</c:v>
                </c:pt>
                <c:pt idx="6">
                  <c:v>4190.6771110472573</c:v>
                </c:pt>
                <c:pt idx="7">
                  <c:v>4197.394001806194</c:v>
                </c:pt>
                <c:pt idx="8">
                  <c:v>4202.6764235432265</c:v>
                </c:pt>
                <c:pt idx="9">
                  <c:v>4206.5243762583568</c:v>
                </c:pt>
                <c:pt idx="10">
                  <c:v>4208.9378599515503</c:v>
                </c:pt>
                <c:pt idx="11">
                  <c:v>4209.9168746228552</c:v>
                </c:pt>
                <c:pt idx="12">
                  <c:v>4209.4614202722696</c:v>
                </c:pt>
                <c:pt idx="13">
                  <c:v>4207.57149689978</c:v>
                </c:pt>
                <c:pt idx="14">
                  <c:v>4204.2471045053717</c:v>
                </c:pt>
                <c:pt idx="15">
                  <c:v>4199.488243089073</c:v>
                </c:pt>
                <c:pt idx="16">
                  <c:v>4193.2949126508547</c:v>
                </c:pt>
                <c:pt idx="17">
                  <c:v>4185.6671131907315</c:v>
                </c:pt>
                <c:pt idx="18">
                  <c:v>4176.6048447087196</c:v>
                </c:pt>
                <c:pt idx="19">
                  <c:v>4166.1081072048028</c:v>
                </c:pt>
                <c:pt idx="20">
                  <c:v>4154.1769006789664</c:v>
                </c:pt>
                <c:pt idx="21">
                  <c:v>4140.8112251312268</c:v>
                </c:pt>
                <c:pt idx="22">
                  <c:v>4126.011080561595</c:v>
                </c:pt>
                <c:pt idx="23">
                  <c:v>4109.7764669700473</c:v>
                </c:pt>
                <c:pt idx="24">
                  <c:v>4092.1073843566051</c:v>
                </c:pt>
                <c:pt idx="25">
                  <c:v>4073.0038327212455</c:v>
                </c:pt>
                <c:pt idx="26">
                  <c:v>4052.4658120639974</c:v>
                </c:pt>
                <c:pt idx="27">
                  <c:v>4030.4933223848452</c:v>
                </c:pt>
                <c:pt idx="28">
                  <c:v>4007.0863636837594</c:v>
                </c:pt>
                <c:pt idx="29">
                  <c:v>3982.2449359607986</c:v>
                </c:pt>
                <c:pt idx="30">
                  <c:v>3955.9690392159159</c:v>
                </c:pt>
                <c:pt idx="31">
                  <c:v>3928.258673449146</c:v>
                </c:pt>
                <c:pt idx="32">
                  <c:v>3899.1138386604653</c:v>
                </c:pt>
                <c:pt idx="33">
                  <c:v>3868.5345348498754</c:v>
                </c:pt>
                <c:pt idx="34">
                  <c:v>3836.5207620173742</c:v>
                </c:pt>
                <c:pt idx="35">
                  <c:v>3803.072520162968</c:v>
                </c:pt>
                <c:pt idx="36">
                  <c:v>3768.1898092866572</c:v>
                </c:pt>
                <c:pt idx="37">
                  <c:v>3731.8726293884606</c:v>
                </c:pt>
                <c:pt idx="38">
                  <c:v>3694.1209804683594</c:v>
                </c:pt>
                <c:pt idx="39">
                  <c:v>3654.9348625263542</c:v>
                </c:pt>
                <c:pt idx="40">
                  <c:v>3614.3142755624249</c:v>
                </c:pt>
                <c:pt idx="41">
                  <c:v>3572.2592195766201</c:v>
                </c:pt>
                <c:pt idx="42">
                  <c:v>3528.7696945688817</c:v>
                </c:pt>
                <c:pt idx="43">
                  <c:v>3483.8457005392293</c:v>
                </c:pt>
                <c:pt idx="44">
                  <c:v>3437.4872374877104</c:v>
                </c:pt>
                <c:pt idx="45">
                  <c:v>3389.6943054142694</c:v>
                </c:pt>
                <c:pt idx="46">
                  <c:v>3340.4669043189328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C-475D-8C31-B52BACF1A1E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Extrapolation!$H$2:$BB$2</c:f>
              <c:numCache>
                <c:formatCode>General</c:formatCode>
                <c:ptCount val="47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Extrapolation!$H$6:$BB$6</c:f>
              <c:numCache>
                <c:formatCode>0_ </c:formatCode>
                <c:ptCount val="47"/>
                <c:pt idx="0">
                  <c:v>739.81542996075939</c:v>
                </c:pt>
                <c:pt idx="1">
                  <c:v>863.34754796266577</c:v>
                </c:pt>
                <c:pt idx="2">
                  <c:v>1355.5051660217071</c:v>
                </c:pt>
                <c:pt idx="3">
                  <c:v>1687.0160259154172</c:v>
                </c:pt>
                <c:pt idx="4">
                  <c:v>1708.5718204937652</c:v>
                </c:pt>
                <c:pt idx="5">
                  <c:v>1686.0358972992055</c:v>
                </c:pt>
                <c:pt idx="6">
                  <c:v>1718.0993062431512</c:v>
                </c:pt>
                <c:pt idx="7">
                  <c:v>1750.3901979910554</c:v>
                </c:pt>
                <c:pt idx="8">
                  <c:v>1782.9085725429218</c:v>
                </c:pt>
                <c:pt idx="9">
                  <c:v>1815.6544298987521</c:v>
                </c:pt>
                <c:pt idx="10">
                  <c:v>1848.6277700585274</c:v>
                </c:pt>
                <c:pt idx="11">
                  <c:v>1881.8285930222717</c:v>
                </c:pt>
                <c:pt idx="12">
                  <c:v>1915.2568987899695</c:v>
                </c:pt>
                <c:pt idx="13">
                  <c:v>1948.9126873616242</c:v>
                </c:pt>
                <c:pt idx="14">
                  <c:v>1982.7959587372432</c:v>
                </c:pt>
                <c:pt idx="15">
                  <c:v>2016.9067129168227</c:v>
                </c:pt>
                <c:pt idx="16">
                  <c:v>2051.2449499003533</c:v>
                </c:pt>
                <c:pt idx="17">
                  <c:v>2085.8106696878485</c:v>
                </c:pt>
                <c:pt idx="18">
                  <c:v>2120.6038722793005</c:v>
                </c:pt>
                <c:pt idx="19">
                  <c:v>2155.6245576747092</c:v>
                </c:pt>
                <c:pt idx="20">
                  <c:v>2190.8727258740805</c:v>
                </c:pt>
                <c:pt idx="21">
                  <c:v>2226.3483768773995</c:v>
                </c:pt>
                <c:pt idx="22">
                  <c:v>2262.051510684696</c:v>
                </c:pt>
                <c:pt idx="23">
                  <c:v>2297.9821272959302</c:v>
                </c:pt>
                <c:pt idx="24">
                  <c:v>2334.1402267111439</c:v>
                </c:pt>
                <c:pt idx="25">
                  <c:v>2370.5258089303047</c:v>
                </c:pt>
                <c:pt idx="26">
                  <c:v>2407.1388739534286</c:v>
                </c:pt>
                <c:pt idx="27">
                  <c:v>2443.9794217805133</c:v>
                </c:pt>
                <c:pt idx="28">
                  <c:v>2481.0474524115411</c:v>
                </c:pt>
                <c:pt idx="29">
                  <c:v>2518.342965846537</c:v>
                </c:pt>
                <c:pt idx="30">
                  <c:v>2555.8659620854937</c:v>
                </c:pt>
                <c:pt idx="31">
                  <c:v>2593.6164411284135</c:v>
                </c:pt>
                <c:pt idx="32">
                  <c:v>2631.5944029752909</c:v>
                </c:pt>
                <c:pt idx="33">
                  <c:v>2669.7998476261205</c:v>
                </c:pt>
                <c:pt idx="34">
                  <c:v>2708.2327750809122</c:v>
                </c:pt>
                <c:pt idx="35">
                  <c:v>2746.893185339658</c:v>
                </c:pt>
                <c:pt idx="36">
                  <c:v>2785.7810784023718</c:v>
                </c:pt>
                <c:pt idx="37">
                  <c:v>2824.8964542690369</c:v>
                </c:pt>
                <c:pt idx="38">
                  <c:v>2864.2393129396614</c:v>
                </c:pt>
                <c:pt idx="39">
                  <c:v>2903.8096544142441</c:v>
                </c:pt>
                <c:pt idx="40">
                  <c:v>2943.6074786927907</c:v>
                </c:pt>
                <c:pt idx="41">
                  <c:v>2983.6327857752985</c:v>
                </c:pt>
                <c:pt idx="42">
                  <c:v>3023.8855756617677</c:v>
                </c:pt>
                <c:pt idx="43">
                  <c:v>3064.3658483521772</c:v>
                </c:pt>
                <c:pt idx="44">
                  <c:v>3105.0736038465616</c:v>
                </c:pt>
                <c:pt idx="45">
                  <c:v>3146.0088421448891</c:v>
                </c:pt>
                <c:pt idx="46">
                  <c:v>3187.1715632471878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C-475D-8C31-B52BACF1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08080"/>
        <c:axId val="1334308496"/>
      </c:scatterChart>
      <c:valAx>
        <c:axId val="1334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308496"/>
        <c:crosses val="autoZero"/>
        <c:crossBetween val="midCat"/>
      </c:valAx>
      <c:valAx>
        <c:axId val="1334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6</xdr:col>
      <xdr:colOff>571500</xdr:colOff>
      <xdr:row>46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865BA9-C58D-4D32-AABF-A5859273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442912</xdr:colOff>
      <xdr:row>13</xdr:row>
      <xdr:rowOff>76200</xdr:rowOff>
    </xdr:from>
    <xdr:to>
      <xdr:col>46</xdr:col>
      <xdr:colOff>214312</xdr:colOff>
      <xdr:row>28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66FA25-EE87-43D7-8658-8B01800B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NTS01/jhc/unzipped/Eastern%20Airline%20FE/Spares/FILES/SMCTS2/SMCTSS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ming\EPS\Existing%20Models\EPS%20US%203.3.1\InputData\fuels\BFPaT\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tats.gov.cn/files/html/quickSearch/trcc/trcc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DF46-CB15-4336-ADC4-2387A055EA51}">
  <dimension ref="A1:B22"/>
  <sheetViews>
    <sheetView tabSelected="1" workbookViewId="0">
      <selection activeCell="F12" sqref="F12"/>
    </sheetView>
  </sheetViews>
  <sheetFormatPr defaultRowHeight="13.8" x14ac:dyDescent="0.25"/>
  <cols>
    <col min="2" max="2" width="71" customWidth="1"/>
  </cols>
  <sheetData>
    <row r="1" spans="1:2" x14ac:dyDescent="0.25">
      <c r="A1" s="23" t="s">
        <v>49</v>
      </c>
      <c r="B1" s="15"/>
    </row>
    <row r="2" spans="1:2" x14ac:dyDescent="0.25">
      <c r="A2" s="15"/>
      <c r="B2" s="15"/>
    </row>
    <row r="3" spans="1:2" x14ac:dyDescent="0.25">
      <c r="A3" s="23" t="s">
        <v>48</v>
      </c>
      <c r="B3" s="24" t="s">
        <v>61</v>
      </c>
    </row>
    <row r="4" spans="1:2" x14ac:dyDescent="0.25">
      <c r="A4" s="15"/>
      <c r="B4" s="15" t="s">
        <v>62</v>
      </c>
    </row>
    <row r="5" spans="1:2" x14ac:dyDescent="0.25">
      <c r="A5" s="15"/>
      <c r="B5" s="25" t="s">
        <v>63</v>
      </c>
    </row>
    <row r="6" spans="1:2" x14ac:dyDescent="0.25">
      <c r="A6" s="15"/>
      <c r="B6" s="26" t="s">
        <v>64</v>
      </c>
    </row>
    <row r="7" spans="1:2" x14ac:dyDescent="0.25">
      <c r="A7" s="15"/>
      <c r="B7" s="15"/>
    </row>
    <row r="8" spans="1:2" x14ac:dyDescent="0.25">
      <c r="A8" s="23" t="s">
        <v>60</v>
      </c>
      <c r="B8" s="15"/>
    </row>
    <row r="9" spans="1:2" x14ac:dyDescent="0.25">
      <c r="A9" s="15" t="s">
        <v>50</v>
      </c>
      <c r="B9" s="15"/>
    </row>
    <row r="10" spans="1:2" x14ac:dyDescent="0.25">
      <c r="A10" s="15" t="s">
        <v>51</v>
      </c>
      <c r="B10" s="15"/>
    </row>
    <row r="11" spans="1:2" x14ac:dyDescent="0.25">
      <c r="A11" s="15" t="s">
        <v>52</v>
      </c>
      <c r="B11" s="15"/>
    </row>
    <row r="12" spans="1:2" x14ac:dyDescent="0.25">
      <c r="A12" s="15" t="s">
        <v>53</v>
      </c>
      <c r="B12" s="15"/>
    </row>
    <row r="13" spans="1:2" x14ac:dyDescent="0.25">
      <c r="A13" s="15" t="s">
        <v>54</v>
      </c>
      <c r="B13" s="15"/>
    </row>
    <row r="14" spans="1:2" x14ac:dyDescent="0.25">
      <c r="A14" s="15" t="s">
        <v>55</v>
      </c>
      <c r="B14" s="15"/>
    </row>
    <row r="15" spans="1:2" x14ac:dyDescent="0.25">
      <c r="A15" s="15"/>
      <c r="B15" s="15"/>
    </row>
    <row r="16" spans="1:2" x14ac:dyDescent="0.25">
      <c r="A16" s="15" t="s">
        <v>56</v>
      </c>
      <c r="B16" s="15"/>
    </row>
    <row r="17" spans="1:2" x14ac:dyDescent="0.25">
      <c r="A17" s="15" t="s">
        <v>57</v>
      </c>
      <c r="B17" s="15"/>
    </row>
    <row r="18" spans="1:2" x14ac:dyDescent="0.25">
      <c r="A18" s="15" t="s">
        <v>58</v>
      </c>
      <c r="B18" s="15"/>
    </row>
    <row r="19" spans="1:2" x14ac:dyDescent="0.25">
      <c r="A19" s="15" t="s">
        <v>59</v>
      </c>
      <c r="B19" s="15"/>
    </row>
    <row r="20" spans="1:2" x14ac:dyDescent="0.25">
      <c r="A20" s="15"/>
      <c r="B20" s="15"/>
    </row>
    <row r="21" spans="1:2" x14ac:dyDescent="0.25">
      <c r="A21" s="15"/>
      <c r="B21" s="15"/>
    </row>
    <row r="22" spans="1:2" x14ac:dyDescent="0.25">
      <c r="A22" s="15"/>
      <c r="B22" s="15"/>
    </row>
  </sheetData>
  <phoneticPr fontId="3" type="noConversion"/>
  <hyperlinks>
    <hyperlink ref="B6" r:id="rId1" xr:uid="{463EE55E-9037-44A9-B430-5B6F5D695C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F06F-1003-478B-905E-F6FFCA98D30F}">
  <dimension ref="A1:N30"/>
  <sheetViews>
    <sheetView workbookViewId="0">
      <selection activeCell="P16" sqref="P16"/>
    </sheetView>
  </sheetViews>
  <sheetFormatPr defaultRowHeight="13.8" x14ac:dyDescent="0.25"/>
  <cols>
    <col min="1" max="1" width="23.44140625" bestFit="1" customWidth="1"/>
    <col min="2" max="13" width="10.6640625" customWidth="1"/>
  </cols>
  <sheetData>
    <row r="1" spans="1:14" x14ac:dyDescent="0.25">
      <c r="B1" s="1"/>
    </row>
    <row r="2" spans="1:14" x14ac:dyDescent="0.25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5">
      <c r="A3" s="6"/>
      <c r="B3" s="6" t="s">
        <v>3</v>
      </c>
      <c r="C3" s="7" t="s">
        <v>4</v>
      </c>
      <c r="D3" s="6" t="s">
        <v>3</v>
      </c>
      <c r="E3" s="7" t="s">
        <v>4</v>
      </c>
      <c r="F3" s="6" t="s">
        <v>3</v>
      </c>
      <c r="G3" s="7" t="s">
        <v>4</v>
      </c>
      <c r="H3" s="6" t="s">
        <v>3</v>
      </c>
      <c r="I3" s="7" t="s">
        <v>4</v>
      </c>
      <c r="J3" s="6" t="s">
        <v>3</v>
      </c>
      <c r="K3" s="7" t="s">
        <v>4</v>
      </c>
      <c r="L3" t="s">
        <v>3</v>
      </c>
      <c r="M3" t="s">
        <v>4</v>
      </c>
    </row>
    <row r="4" spans="1:14" x14ac:dyDescent="0.25">
      <c r="A4" s="6" t="s">
        <v>5</v>
      </c>
      <c r="B4" s="9">
        <v>3454981.4800225901</v>
      </c>
      <c r="C4" s="8">
        <v>0</v>
      </c>
      <c r="D4" s="9">
        <v>750282.14551937603</v>
      </c>
      <c r="E4" s="8">
        <v>0</v>
      </c>
      <c r="F4" s="9">
        <v>106422.28232021601</v>
      </c>
      <c r="G4" s="8">
        <v>0</v>
      </c>
      <c r="H4" s="9">
        <v>34154.777502580597</v>
      </c>
      <c r="I4" s="8">
        <v>0</v>
      </c>
      <c r="J4" s="9">
        <v>10968.672251434</v>
      </c>
      <c r="K4" s="8">
        <v>0</v>
      </c>
      <c r="L4" s="1">
        <v>21116.416590264002</v>
      </c>
      <c r="M4" s="1">
        <v>0</v>
      </c>
      <c r="N4" s="1"/>
    </row>
    <row r="5" spans="1:14" x14ac:dyDescent="0.25">
      <c r="A5" s="6" t="s">
        <v>6</v>
      </c>
      <c r="B5" s="9">
        <v>92351711</v>
      </c>
      <c r="C5" s="8">
        <v>0</v>
      </c>
      <c r="D5" s="9">
        <v>38671281</v>
      </c>
      <c r="E5" s="8">
        <v>0</v>
      </c>
      <c r="F5" s="9">
        <v>16352886.9</v>
      </c>
      <c r="G5" s="8">
        <v>0</v>
      </c>
      <c r="H5" s="9">
        <v>3587776.5</v>
      </c>
      <c r="I5" s="8">
        <v>0</v>
      </c>
      <c r="J5" s="9">
        <v>2913789.2</v>
      </c>
      <c r="K5" s="8">
        <v>0</v>
      </c>
      <c r="L5" s="1">
        <v>2270054.7000000002</v>
      </c>
      <c r="M5" s="1">
        <v>0</v>
      </c>
      <c r="N5" s="1"/>
    </row>
    <row r="6" spans="1:14" x14ac:dyDescent="0.25">
      <c r="A6" s="6" t="s">
        <v>7</v>
      </c>
      <c r="B6" s="9">
        <v>0</v>
      </c>
      <c r="C6" s="8">
        <v>53801761.4225794</v>
      </c>
      <c r="D6" s="9">
        <v>0</v>
      </c>
      <c r="E6" s="8">
        <v>49023183.391860001</v>
      </c>
      <c r="F6" s="9">
        <v>0</v>
      </c>
      <c r="G6" s="8">
        <v>14103147.8562403</v>
      </c>
      <c r="H6" s="9">
        <v>0</v>
      </c>
      <c r="I6" s="8">
        <v>1668084.4731842999</v>
      </c>
      <c r="J6" s="9">
        <v>0</v>
      </c>
      <c r="K6" s="8">
        <v>7111344.4932465404</v>
      </c>
      <c r="L6" s="1">
        <v>0</v>
      </c>
      <c r="M6" s="1">
        <v>143884.77718224001</v>
      </c>
      <c r="N6" s="1"/>
    </row>
    <row r="7" spans="1:14" x14ac:dyDescent="0.25">
      <c r="A7" s="6" t="s">
        <v>22</v>
      </c>
      <c r="B7" s="9">
        <v>48904495</v>
      </c>
      <c r="C7" s="8">
        <v>0</v>
      </c>
      <c r="D7" s="9">
        <v>45888953</v>
      </c>
      <c r="E7" s="8">
        <v>0</v>
      </c>
      <c r="F7" s="9">
        <v>13358113.1</v>
      </c>
      <c r="G7" s="8">
        <v>0</v>
      </c>
      <c r="H7" s="9">
        <v>2960906.5</v>
      </c>
      <c r="I7" s="8">
        <v>0</v>
      </c>
      <c r="J7" s="9">
        <v>11594020.4</v>
      </c>
      <c r="K7" s="8">
        <v>0</v>
      </c>
      <c r="L7" s="1">
        <v>10260874</v>
      </c>
      <c r="M7" s="1">
        <v>0</v>
      </c>
      <c r="N7" s="1"/>
    </row>
    <row r="8" spans="1:14" x14ac:dyDescent="0.25">
      <c r="A8" s="6" t="s">
        <v>8</v>
      </c>
      <c r="B8" s="9">
        <v>0</v>
      </c>
      <c r="C8" s="8">
        <v>87827945.509157002</v>
      </c>
      <c r="D8" s="9">
        <v>0</v>
      </c>
      <c r="E8" s="8">
        <v>33249627.224038899</v>
      </c>
      <c r="F8" s="9">
        <v>0</v>
      </c>
      <c r="G8" s="8">
        <v>14769442.5797731</v>
      </c>
      <c r="H8" s="9">
        <v>0</v>
      </c>
      <c r="I8" s="8">
        <v>4885982.5547912596</v>
      </c>
      <c r="J8" s="9">
        <v>0</v>
      </c>
      <c r="K8" s="8">
        <v>7005392.7226566998</v>
      </c>
      <c r="L8" s="1">
        <v>0</v>
      </c>
      <c r="M8" s="1">
        <v>12314911.9823706</v>
      </c>
      <c r="N8" s="1"/>
    </row>
    <row r="9" spans="1:14" x14ac:dyDescent="0.25">
      <c r="A9" s="6" t="s">
        <v>0</v>
      </c>
      <c r="B9" s="9">
        <v>9982713.1684057806</v>
      </c>
      <c r="C9" s="8">
        <v>9982713.1684057806</v>
      </c>
      <c r="D9" s="9">
        <v>16692984.4964418</v>
      </c>
      <c r="E9" s="8">
        <v>870757.31841258297</v>
      </c>
      <c r="F9" s="9">
        <v>1344515.9577423199</v>
      </c>
      <c r="G9" s="8">
        <v>1157.92607209325</v>
      </c>
      <c r="H9" s="9">
        <v>444494.49616807402</v>
      </c>
      <c r="I9" s="8">
        <v>1647582.4586372401</v>
      </c>
      <c r="J9" s="9">
        <v>9190021.6382477805</v>
      </c>
      <c r="K9" s="8">
        <v>759873.03145855095</v>
      </c>
      <c r="L9" s="1">
        <v>4835130.3051955998</v>
      </c>
      <c r="M9" s="1">
        <v>343443.26262337598</v>
      </c>
      <c r="N9" s="1"/>
    </row>
    <row r="10" spans="1:14" x14ac:dyDescent="0.25">
      <c r="A10" s="6" t="s">
        <v>1</v>
      </c>
      <c r="B10" s="9">
        <v>870757.31841258297</v>
      </c>
      <c r="C10" s="8">
        <v>16692984.4964418</v>
      </c>
      <c r="D10" s="9">
        <v>7886955.1579056699</v>
      </c>
      <c r="E10" s="8">
        <v>7886955.1579056699</v>
      </c>
      <c r="F10" s="9">
        <v>0</v>
      </c>
      <c r="G10" s="8">
        <v>0</v>
      </c>
      <c r="H10" s="9">
        <v>123041.527783418</v>
      </c>
      <c r="I10" s="8">
        <v>574692.80607822002</v>
      </c>
      <c r="J10" s="9">
        <v>30.528515454496102</v>
      </c>
      <c r="K10" s="8">
        <v>2387732.9961096002</v>
      </c>
      <c r="L10" s="1">
        <v>25178.006978465801</v>
      </c>
      <c r="M10" s="1">
        <v>9314575.1560200192</v>
      </c>
      <c r="N10" s="1"/>
    </row>
    <row r="11" spans="1:14" x14ac:dyDescent="0.25">
      <c r="A11" s="6" t="s">
        <v>2</v>
      </c>
      <c r="B11" s="9">
        <v>1157.92607209325</v>
      </c>
      <c r="C11" s="8">
        <v>1344515.9577423199</v>
      </c>
      <c r="D11" s="9">
        <v>0</v>
      </c>
      <c r="E11" s="8">
        <v>0</v>
      </c>
      <c r="F11" s="9">
        <v>2549435.1629699701</v>
      </c>
      <c r="G11" s="8">
        <v>2549435.1629699701</v>
      </c>
      <c r="H11" s="9">
        <v>41022.305487907601</v>
      </c>
      <c r="I11" s="8">
        <v>345160.14077160502</v>
      </c>
      <c r="J11" s="9">
        <v>0</v>
      </c>
      <c r="K11" s="8">
        <v>129313.396011074</v>
      </c>
      <c r="L11" s="1">
        <v>437664.06830617797</v>
      </c>
      <c r="M11" s="1">
        <v>1846891.8356263801</v>
      </c>
      <c r="N11" s="1"/>
    </row>
    <row r="12" spans="1:14" x14ac:dyDescent="0.25">
      <c r="A12" s="6" t="s">
        <v>9</v>
      </c>
      <c r="B12" s="9">
        <v>1647582.4586372401</v>
      </c>
      <c r="C12" s="8">
        <v>444494.49616807402</v>
      </c>
      <c r="D12" s="9">
        <v>574692.80607822002</v>
      </c>
      <c r="E12" s="8">
        <v>123041.527783418</v>
      </c>
      <c r="F12" s="9">
        <v>345160.14077160502</v>
      </c>
      <c r="G12" s="8">
        <v>41022.305487907601</v>
      </c>
      <c r="H12" s="9">
        <v>124329.747461943</v>
      </c>
      <c r="I12" s="8">
        <v>124329.747461943</v>
      </c>
      <c r="J12" s="9">
        <v>0</v>
      </c>
      <c r="K12" s="8">
        <v>49619.465806991699</v>
      </c>
      <c r="L12" s="1">
        <v>0</v>
      </c>
      <c r="M12" s="1">
        <v>253711.86364540801</v>
      </c>
      <c r="N12" s="1"/>
    </row>
    <row r="13" spans="1:14" x14ac:dyDescent="0.25">
      <c r="A13" s="6" t="s">
        <v>10</v>
      </c>
      <c r="B13" s="9">
        <v>759873.03145855095</v>
      </c>
      <c r="C13" s="8">
        <v>9190021.6382477805</v>
      </c>
      <c r="D13" s="9">
        <v>2387732.9961096002</v>
      </c>
      <c r="E13" s="8">
        <v>30.528515454496102</v>
      </c>
      <c r="F13" s="9">
        <v>129313.396011074</v>
      </c>
      <c r="G13" s="8">
        <v>0</v>
      </c>
      <c r="H13" s="9">
        <v>49619.465806991699</v>
      </c>
      <c r="I13" s="8">
        <v>0</v>
      </c>
      <c r="J13" s="9">
        <v>158406.18734154399</v>
      </c>
      <c r="K13" s="8">
        <v>158406.18734154399</v>
      </c>
      <c r="L13" s="1">
        <v>625472.93187660305</v>
      </c>
      <c r="M13" s="1">
        <v>4266.0843956069903</v>
      </c>
      <c r="N13" s="1"/>
    </row>
    <row r="14" spans="1:14" x14ac:dyDescent="0.25">
      <c r="A14" s="6" t="s">
        <v>11</v>
      </c>
      <c r="B14" s="9">
        <v>343443.26262337598</v>
      </c>
      <c r="C14" s="8">
        <v>4835130.3051955998</v>
      </c>
      <c r="D14" s="9">
        <v>9314575.1560200192</v>
      </c>
      <c r="E14" s="8">
        <v>25178.006978465801</v>
      </c>
      <c r="F14" s="9">
        <v>1846891.8356263801</v>
      </c>
      <c r="G14" s="8">
        <v>437664.06830617797</v>
      </c>
      <c r="H14" s="9">
        <v>253711.86364540801</v>
      </c>
      <c r="I14" s="8">
        <v>0</v>
      </c>
      <c r="J14" s="9">
        <v>4266.0843956069903</v>
      </c>
      <c r="K14" s="8">
        <v>625472.93187660305</v>
      </c>
      <c r="L14" s="1">
        <v>421212.82197583403</v>
      </c>
      <c r="M14" s="1">
        <v>421212.82197583403</v>
      </c>
      <c r="N14" s="1"/>
    </row>
    <row r="16" spans="1:14" x14ac:dyDescent="0.25">
      <c r="A16" t="s">
        <v>15</v>
      </c>
      <c r="B16" s="10">
        <f>B5/B7+1</f>
        <v>2.8884094601119998</v>
      </c>
      <c r="C16" s="10"/>
      <c r="D16" s="10">
        <f>D5/D7+1</f>
        <v>1.8427143892343762</v>
      </c>
      <c r="E16" s="10"/>
      <c r="F16" s="10">
        <f>F5/F7+1</f>
        <v>2.2241913792450223</v>
      </c>
      <c r="H16" s="10">
        <f>H5/H7+1</f>
        <v>2.2117155675128544</v>
      </c>
      <c r="I16" s="10"/>
      <c r="J16" s="10">
        <f>J5/J7+1</f>
        <v>1.2513182743752977</v>
      </c>
      <c r="K16" s="10"/>
      <c r="L16" s="10">
        <f>L5/L7+1</f>
        <v>1.2212340488734195</v>
      </c>
      <c r="M16" s="10"/>
    </row>
    <row r="18" spans="1:13" x14ac:dyDescent="0.25">
      <c r="A18" t="s">
        <v>0</v>
      </c>
      <c r="B18" s="2"/>
      <c r="C18" s="2"/>
      <c r="H18" s="2">
        <f>H9/(H$7-H$12)</f>
        <v>0.15670102907328626</v>
      </c>
      <c r="I18" s="2">
        <f>I9/(I$6+I$8-I$12)</f>
        <v>0.25624413358699921</v>
      </c>
      <c r="J18" s="2">
        <f>J9/(J$7-J$13)</f>
        <v>0.80363166047303736</v>
      </c>
      <c r="K18" s="2">
        <f>K9/(K$6+K$8-K$13)</f>
        <v>5.4438673929117318E-2</v>
      </c>
      <c r="L18" s="2">
        <f>L9/(L$7-L$14)</f>
        <v>0.491391951177582</v>
      </c>
      <c r="M18" s="2">
        <f>M9/(M$6+M$8-M$14)</f>
        <v>2.8530913213512032E-2</v>
      </c>
    </row>
    <row r="19" spans="1:13" x14ac:dyDescent="0.25">
      <c r="A19" t="s">
        <v>1</v>
      </c>
      <c r="B19" s="2">
        <f>B10/(B$7-B$9)</f>
        <v>2.2371979838439918E-2</v>
      </c>
      <c r="C19" s="2">
        <f>C10/(C$6+C$8-C$9)</f>
        <v>0.12680110665080388</v>
      </c>
      <c r="H19" s="2">
        <f>H10/(H$7-H$12)</f>
        <v>4.3376766616071746E-2</v>
      </c>
      <c r="I19" s="2">
        <f>I10/(I$6+I$8-I$12)</f>
        <v>8.938044915457459E-2</v>
      </c>
      <c r="J19" s="2">
        <f>J10/(J$7-J$13)</f>
        <v>2.6695999783468638E-6</v>
      </c>
      <c r="K19" s="2">
        <f>K10/(K$6+K$8-K$13)</f>
        <v>0.17106149662332792</v>
      </c>
      <c r="L19" s="2">
        <f>L10/(L$7-L$14)</f>
        <v>2.5588286550657043E-3</v>
      </c>
      <c r="M19" s="2">
        <f>M10/(M$6+M$8-M$14)</f>
        <v>0.77379108667672647</v>
      </c>
    </row>
    <row r="20" spans="1:13" x14ac:dyDescent="0.25">
      <c r="A20" t="s">
        <v>2</v>
      </c>
      <c r="B20" s="2">
        <f>B11/(B$7-B$9)</f>
        <v>2.9750078686102686E-5</v>
      </c>
      <c r="C20" s="2">
        <f>C11/(C$6+C$8-C$9)</f>
        <v>1.0213039578856116E-2</v>
      </c>
      <c r="H20" s="2">
        <f>H11/(H$7-H$12)</f>
        <v>1.4461905693615539E-2</v>
      </c>
      <c r="I20" s="2">
        <f>I11/(I$6+I$8-I$12)</f>
        <v>5.3681841996510493E-2</v>
      </c>
      <c r="J20" s="2">
        <f>J11/(J$7-J$13)</f>
        <v>0</v>
      </c>
      <c r="K20" s="2">
        <f>K11/(K$6+K$8-K$13)</f>
        <v>9.2642448260090299E-3</v>
      </c>
      <c r="L20" s="2">
        <f>L11/(L$7-L$14)</f>
        <v>4.4479587293478562E-2</v>
      </c>
      <c r="M20" s="2">
        <f>M11/(M$6+M$8-M$14)</f>
        <v>0.1534271200270553</v>
      </c>
    </row>
    <row r="21" spans="1:13" x14ac:dyDescent="0.25">
      <c r="A21" t="s">
        <v>9</v>
      </c>
      <c r="B21" s="2">
        <f>B12/(B$7-B$9)</f>
        <v>4.2330602071764291E-2</v>
      </c>
      <c r="C21" s="2">
        <f>C12/(C$6+C$8-C$9)</f>
        <v>3.3764120506022898E-3</v>
      </c>
      <c r="H21" s="2"/>
      <c r="I21" s="2"/>
      <c r="J21" s="2">
        <f>J12/(J$7-J$13)</f>
        <v>0</v>
      </c>
      <c r="K21" s="2">
        <f>K12/(K$6+K$8-K$13)</f>
        <v>3.5548279880638868E-3</v>
      </c>
      <c r="L21" s="2">
        <f>L12/(L$7-L$14)</f>
        <v>0</v>
      </c>
      <c r="M21" s="2">
        <f>M12/(M$6+M$8-M$14)</f>
        <v>2.1076643366399372E-2</v>
      </c>
    </row>
    <row r="22" spans="1:13" x14ac:dyDescent="0.25">
      <c r="A22" t="s">
        <v>10</v>
      </c>
      <c r="B22" s="2">
        <f>B13/(B$7-B$9)</f>
        <v>1.9523079255373003E-2</v>
      </c>
      <c r="C22" s="2">
        <f>C13/(C$6+C$8-C$9)</f>
        <v>6.9808063029294931E-2</v>
      </c>
      <c r="H22" s="2">
        <f>H13/(H$7-H$12)</f>
        <v>1.7492728078869771E-2</v>
      </c>
      <c r="I22" s="2">
        <f>I13/(I$6+I$8-I$12)</f>
        <v>0</v>
      </c>
      <c r="J22" s="2"/>
      <c r="K22" s="2"/>
      <c r="L22" s="2">
        <f>L13/(L$7-L$14)</f>
        <v>6.3566511138973991E-2</v>
      </c>
      <c r="M22" s="2">
        <f>M13/(M$6+M$8-M$14)</f>
        <v>3.54397063208823E-4</v>
      </c>
    </row>
    <row r="23" spans="1:13" x14ac:dyDescent="0.25">
      <c r="A23" t="s">
        <v>11</v>
      </c>
      <c r="B23" s="2">
        <f>B14/(B$7-B$9)</f>
        <v>8.8239347342672428E-3</v>
      </c>
      <c r="C23" s="2">
        <f>C14/(C$6+C$8-C$9)</f>
        <v>3.6727996340637996E-2</v>
      </c>
      <c r="H23" s="2">
        <f>H14/(H$7-H$12)</f>
        <v>8.9442975029107405E-2</v>
      </c>
      <c r="I23" s="2">
        <f>I14/(I$6+I$8-I$12)</f>
        <v>0</v>
      </c>
      <c r="J23" s="2">
        <f>J14/(J$7-J$13)</f>
        <v>3.7305249340124832E-4</v>
      </c>
      <c r="K23" s="2">
        <f>K14/(K$6+K$8-K$13)</f>
        <v>4.4810008488604634E-2</v>
      </c>
      <c r="L23" s="2"/>
      <c r="M23" s="2"/>
    </row>
    <row r="24" spans="1:13" x14ac:dyDescent="0.25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5">
      <c r="A25" s="2" t="s">
        <v>17</v>
      </c>
      <c r="C25" s="2">
        <f>C19</f>
        <v>0.12680110665080388</v>
      </c>
      <c r="I25" s="2">
        <f>C21*I19</f>
        <v>3.0178522561375088E-4</v>
      </c>
      <c r="K25" s="2">
        <f>C22*K19</f>
        <v>1.1941471738166797E-2</v>
      </c>
      <c r="M25" s="2">
        <f>C23*M19</f>
        <v>2.8419796199881109E-2</v>
      </c>
    </row>
    <row r="26" spans="1:13" s="2" customFormat="1" x14ac:dyDescent="0.25">
      <c r="A26" s="2" t="s">
        <v>18</v>
      </c>
      <c r="C26" s="2">
        <f>C20</f>
        <v>1.0213039578856116E-2</v>
      </c>
      <c r="I26" s="2">
        <f>C21*I20</f>
        <v>1.8125201821554612E-4</v>
      </c>
      <c r="K26" s="2">
        <f>C22*K20</f>
        <v>6.4671898673285776E-4</v>
      </c>
      <c r="M26" s="2">
        <f>C23*M20</f>
        <v>5.6350707029083139E-3</v>
      </c>
    </row>
    <row r="28" spans="1:13" x14ac:dyDescent="0.25">
      <c r="A28" t="s">
        <v>12</v>
      </c>
      <c r="B28" s="1">
        <f>(C6+C8-B4)/10000</f>
        <v>13817.472545171384</v>
      </c>
    </row>
    <row r="29" spans="1:13" x14ac:dyDescent="0.25">
      <c r="A29" t="s">
        <v>13</v>
      </c>
      <c r="B29" s="1">
        <f>(E6+E8-D4)/10000</f>
        <v>8152.252847037953</v>
      </c>
      <c r="C29" s="1">
        <f>B28*(C25+I25+K25+M25)</f>
        <v>2313.9314305365701</v>
      </c>
      <c r="D29" s="2">
        <f>(B29+C29)/SUM(B28:B30)</f>
        <v>0.42123642144726303</v>
      </c>
    </row>
    <row r="30" spans="1:13" x14ac:dyDescent="0.25">
      <c r="A30" t="s">
        <v>14</v>
      </c>
      <c r="B30" s="1">
        <f>(G6+G8-F4)/10000</f>
        <v>2876.6168153693184</v>
      </c>
      <c r="C30" s="1">
        <f>B28*(C26+I26+K26+M26)</f>
        <v>230.42129534020091</v>
      </c>
      <c r="D30" s="2">
        <f>(B30+C30)/SUM(B28:B30)</f>
        <v>0.12505012145255762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0C4-3D09-4E0E-BFB8-C4EF04E3A9DF}">
  <dimension ref="A1:N30"/>
  <sheetViews>
    <sheetView workbookViewId="0">
      <selection activeCell="D19" sqref="D19"/>
    </sheetView>
  </sheetViews>
  <sheetFormatPr defaultRowHeight="13.8" x14ac:dyDescent="0.25"/>
  <cols>
    <col min="1" max="1" width="23.44140625" bestFit="1" customWidth="1"/>
    <col min="3" max="3" width="9" customWidth="1"/>
    <col min="8" max="13" width="9" customWidth="1"/>
  </cols>
  <sheetData>
    <row r="1" spans="1:14" x14ac:dyDescent="0.25">
      <c r="B1" s="1"/>
    </row>
    <row r="2" spans="1:14" x14ac:dyDescent="0.25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5">
      <c r="A3" s="6"/>
      <c r="B3" s="6" t="s">
        <v>3</v>
      </c>
      <c r="C3" s="7" t="s">
        <v>4</v>
      </c>
      <c r="D3" s="6" t="s">
        <v>3</v>
      </c>
      <c r="E3" s="7" t="s">
        <v>4</v>
      </c>
      <c r="F3" s="6" t="s">
        <v>3</v>
      </c>
      <c r="G3" s="7" t="s">
        <v>4</v>
      </c>
      <c r="H3" s="6" t="s">
        <v>3</v>
      </c>
      <c r="I3" s="7" t="s">
        <v>4</v>
      </c>
      <c r="J3" s="6" t="s">
        <v>3</v>
      </c>
      <c r="K3" s="7" t="s">
        <v>4</v>
      </c>
      <c r="L3" t="s">
        <v>3</v>
      </c>
      <c r="M3" t="s">
        <v>4</v>
      </c>
    </row>
    <row r="4" spans="1:14" x14ac:dyDescent="0.25">
      <c r="A4" s="6" t="s">
        <v>5</v>
      </c>
      <c r="B4" s="9">
        <v>14901515.941983299</v>
      </c>
      <c r="C4" s="8">
        <v>0</v>
      </c>
      <c r="D4" s="9">
        <v>1625679.56927691</v>
      </c>
      <c r="E4" s="8">
        <v>0</v>
      </c>
      <c r="F4" s="9">
        <v>150754.81722162</v>
      </c>
      <c r="G4" s="8">
        <v>0</v>
      </c>
      <c r="H4" s="9">
        <v>36252.6633942111</v>
      </c>
      <c r="I4" s="8">
        <v>0</v>
      </c>
      <c r="J4" s="9">
        <v>417734.27077609801</v>
      </c>
      <c r="K4" s="8">
        <v>0</v>
      </c>
      <c r="L4" s="1">
        <v>114507.791447963</v>
      </c>
      <c r="M4" s="1">
        <v>0</v>
      </c>
      <c r="N4" s="1"/>
    </row>
    <row r="5" spans="1:14" x14ac:dyDescent="0.25">
      <c r="A5" s="6" t="s">
        <v>6</v>
      </c>
      <c r="B5" s="9">
        <v>160007767</v>
      </c>
      <c r="C5" s="8">
        <v>0</v>
      </c>
      <c r="D5" s="9">
        <v>78019433</v>
      </c>
      <c r="E5" s="8">
        <v>0</v>
      </c>
      <c r="F5" s="9">
        <v>27307478</v>
      </c>
      <c r="G5" s="8">
        <v>0</v>
      </c>
      <c r="H5" s="9">
        <v>8505542.9000000004</v>
      </c>
      <c r="I5" s="8">
        <v>0</v>
      </c>
      <c r="J5" s="9">
        <v>7638150</v>
      </c>
      <c r="K5" s="8">
        <v>0</v>
      </c>
      <c r="L5" s="1">
        <v>6891064</v>
      </c>
      <c r="M5" s="1">
        <v>0</v>
      </c>
      <c r="N5" s="1"/>
    </row>
    <row r="6" spans="1:14" x14ac:dyDescent="0.25">
      <c r="A6" s="6" t="s">
        <v>7</v>
      </c>
      <c r="B6" s="9">
        <v>0</v>
      </c>
      <c r="C6" s="8">
        <v>57849929.652792998</v>
      </c>
      <c r="D6" s="9">
        <v>0</v>
      </c>
      <c r="E6" s="8">
        <v>63792695.299589403</v>
      </c>
      <c r="F6" s="9">
        <v>0</v>
      </c>
      <c r="G6" s="8">
        <v>16550334.1369096</v>
      </c>
      <c r="H6" s="9">
        <v>0</v>
      </c>
      <c r="I6" s="8">
        <v>3416852.0966799501</v>
      </c>
      <c r="J6" s="9">
        <v>0</v>
      </c>
      <c r="K6" s="8">
        <v>12423917.1237537</v>
      </c>
      <c r="L6" s="1">
        <v>0</v>
      </c>
      <c r="M6" s="1">
        <v>675310.99060888705</v>
      </c>
      <c r="N6" s="1"/>
    </row>
    <row r="7" spans="1:14" x14ac:dyDescent="0.25">
      <c r="A7" s="6" t="s">
        <v>22</v>
      </c>
      <c r="B7" s="9">
        <v>86582232</v>
      </c>
      <c r="C7" s="8">
        <v>0</v>
      </c>
      <c r="D7" s="9">
        <v>83230567</v>
      </c>
      <c r="E7" s="8">
        <v>0</v>
      </c>
      <c r="F7" s="9">
        <v>17272522</v>
      </c>
      <c r="G7" s="8">
        <v>0</v>
      </c>
      <c r="H7" s="9">
        <v>9384457.4000000004</v>
      </c>
      <c r="I7" s="8">
        <v>0</v>
      </c>
      <c r="J7" s="9">
        <v>32171108</v>
      </c>
      <c r="K7" s="8">
        <v>0</v>
      </c>
      <c r="L7" s="1">
        <v>34346016</v>
      </c>
      <c r="M7" s="1">
        <v>0</v>
      </c>
      <c r="N7" s="1"/>
    </row>
    <row r="8" spans="1:14" x14ac:dyDescent="0.25">
      <c r="A8" s="6" t="s">
        <v>8</v>
      </c>
      <c r="B8" s="9">
        <v>0</v>
      </c>
      <c r="C8" s="8">
        <v>191591932.171471</v>
      </c>
      <c r="D8" s="9">
        <v>0</v>
      </c>
      <c r="E8" s="8">
        <v>86397195.548849702</v>
      </c>
      <c r="F8" s="9">
        <v>0</v>
      </c>
      <c r="G8" s="8">
        <v>26461953.9679951</v>
      </c>
      <c r="H8" s="9">
        <v>0</v>
      </c>
      <c r="I8" s="8">
        <v>13823483.407159099</v>
      </c>
      <c r="J8" s="9">
        <v>0</v>
      </c>
      <c r="K8" s="8">
        <v>25978472.270636201</v>
      </c>
      <c r="L8" s="1">
        <v>0</v>
      </c>
      <c r="M8" s="1">
        <v>38863830.820939302</v>
      </c>
      <c r="N8" s="1"/>
    </row>
    <row r="9" spans="1:14" x14ac:dyDescent="0.25">
      <c r="A9" s="6" t="s">
        <v>0</v>
      </c>
      <c r="B9" s="9">
        <v>21086504.762368001</v>
      </c>
      <c r="C9" s="8">
        <v>21086504.762368001</v>
      </c>
      <c r="D9" s="9">
        <v>19772186.074849602</v>
      </c>
      <c r="E9" s="8">
        <v>399618.935235543</v>
      </c>
      <c r="F9" s="9">
        <v>1375380.9866190599</v>
      </c>
      <c r="G9" s="8">
        <v>243.75020092845901</v>
      </c>
      <c r="H9" s="9">
        <v>1415443.09722213</v>
      </c>
      <c r="I9" s="8">
        <v>4135684.1079191598</v>
      </c>
      <c r="J9" s="9">
        <v>25657772.741961099</v>
      </c>
      <c r="K9" s="8">
        <v>1311841.6639302401</v>
      </c>
      <c r="L9" s="1">
        <v>15055461.8720439</v>
      </c>
      <c r="M9" s="1">
        <v>1011122.1024771699</v>
      </c>
      <c r="N9" s="1"/>
    </row>
    <row r="10" spans="1:14" x14ac:dyDescent="0.25">
      <c r="A10" s="6" t="s">
        <v>1</v>
      </c>
      <c r="B10" s="9">
        <v>399618.935235543</v>
      </c>
      <c r="C10" s="8">
        <v>19772186.074849602</v>
      </c>
      <c r="D10" s="9">
        <v>13231699.4183747</v>
      </c>
      <c r="E10" s="8">
        <v>13231699.4183747</v>
      </c>
      <c r="F10" s="9">
        <v>44152.406018294903</v>
      </c>
      <c r="G10" s="8">
        <v>9003.7873865035308</v>
      </c>
      <c r="H10" s="9">
        <v>539959.90176207398</v>
      </c>
      <c r="I10" s="8">
        <v>1128987.0734906101</v>
      </c>
      <c r="J10" s="9">
        <v>324.34295782802099</v>
      </c>
      <c r="K10" s="8">
        <v>7260392.0914705601</v>
      </c>
      <c r="L10" s="1">
        <v>947135.88902791601</v>
      </c>
      <c r="M10" s="1">
        <v>30170236.349209301</v>
      </c>
      <c r="N10" s="1"/>
    </row>
    <row r="11" spans="1:14" x14ac:dyDescent="0.25">
      <c r="A11" s="6" t="s">
        <v>2</v>
      </c>
      <c r="B11" s="9">
        <v>243.75020092845901</v>
      </c>
      <c r="C11" s="8">
        <v>1375380.9866190599</v>
      </c>
      <c r="D11" s="9">
        <v>9003.7873865035308</v>
      </c>
      <c r="E11" s="8">
        <v>44152.406018294903</v>
      </c>
      <c r="F11" s="9">
        <v>1597427.1869331701</v>
      </c>
      <c r="G11" s="8">
        <v>1597427.1869331701</v>
      </c>
      <c r="H11" s="9">
        <v>59696.081286753797</v>
      </c>
      <c r="I11" s="8">
        <v>937362.41242995497</v>
      </c>
      <c r="J11" s="9">
        <v>0</v>
      </c>
      <c r="K11" s="8">
        <v>492829.66804983403</v>
      </c>
      <c r="L11" s="1">
        <v>1642050.9640445199</v>
      </c>
      <c r="M11" s="1">
        <v>4905616.9014502503</v>
      </c>
      <c r="N11" s="1"/>
    </row>
    <row r="12" spans="1:14" x14ac:dyDescent="0.25">
      <c r="A12" s="6" t="s">
        <v>9</v>
      </c>
      <c r="B12" s="9">
        <v>4135684.1079191598</v>
      </c>
      <c r="C12" s="8">
        <v>1415443.09722213</v>
      </c>
      <c r="D12" s="9">
        <v>1128987.0734906101</v>
      </c>
      <c r="E12" s="8">
        <v>539959.90176207398</v>
      </c>
      <c r="F12" s="9">
        <v>937362.41242995497</v>
      </c>
      <c r="G12" s="8">
        <v>59696.081286753797</v>
      </c>
      <c r="H12" s="9">
        <v>737071.22619784996</v>
      </c>
      <c r="I12" s="8">
        <v>737071.22619784996</v>
      </c>
      <c r="J12" s="9">
        <v>0</v>
      </c>
      <c r="K12" s="8">
        <v>154215.94360360401</v>
      </c>
      <c r="L12" s="1">
        <v>0</v>
      </c>
      <c r="M12" s="1">
        <v>426220.83497361699</v>
      </c>
      <c r="N12" s="1"/>
    </row>
    <row r="13" spans="1:14" x14ac:dyDescent="0.25">
      <c r="A13" s="6" t="s">
        <v>10</v>
      </c>
      <c r="B13" s="9">
        <v>1311841.6639302401</v>
      </c>
      <c r="C13" s="8">
        <v>25657772.741961099</v>
      </c>
      <c r="D13" s="9">
        <v>7260392.0914705601</v>
      </c>
      <c r="E13" s="8">
        <v>324.34295782802099</v>
      </c>
      <c r="F13" s="9">
        <v>492829.66804983403</v>
      </c>
      <c r="G13" s="8">
        <v>0</v>
      </c>
      <c r="H13" s="9">
        <v>154215.94360360401</v>
      </c>
      <c r="I13" s="8">
        <v>0</v>
      </c>
      <c r="J13" s="9">
        <v>1329037.7957331699</v>
      </c>
      <c r="K13" s="8">
        <v>1329037.7957331699</v>
      </c>
      <c r="L13" s="1">
        <v>2691016.7457892601</v>
      </c>
      <c r="M13" s="1">
        <v>0</v>
      </c>
      <c r="N13" s="1"/>
    </row>
    <row r="14" spans="1:14" x14ac:dyDescent="0.25">
      <c r="A14" s="6" t="s">
        <v>11</v>
      </c>
      <c r="B14" s="9">
        <v>1011122.1024771699</v>
      </c>
      <c r="C14" s="8">
        <v>15055461.8720439</v>
      </c>
      <c r="D14" s="9">
        <v>30170236.349209301</v>
      </c>
      <c r="E14" s="8">
        <v>947135.88902791601</v>
      </c>
      <c r="F14" s="9">
        <v>4905616.9014502503</v>
      </c>
      <c r="G14" s="8">
        <v>1642050.9640445199</v>
      </c>
      <c r="H14" s="9">
        <v>426220.83497361699</v>
      </c>
      <c r="I14" s="8">
        <v>0</v>
      </c>
      <c r="J14" s="9">
        <v>0</v>
      </c>
      <c r="K14" s="8">
        <v>2691016.7457892601</v>
      </c>
      <c r="L14" s="1">
        <v>1586006.41044757</v>
      </c>
      <c r="M14" s="1">
        <v>1586006.41044757</v>
      </c>
      <c r="N14" s="1"/>
    </row>
    <row r="16" spans="1:14" x14ac:dyDescent="0.25">
      <c r="A16" t="s">
        <v>15</v>
      </c>
      <c r="B16" s="10">
        <f>B5/B7+1</f>
        <v>2.8480439150610026</v>
      </c>
      <c r="C16" s="10"/>
      <c r="D16" s="10">
        <f>D5/D7+1</f>
        <v>1.9373891805879442</v>
      </c>
      <c r="E16" s="10"/>
      <c r="F16" s="10">
        <f>F5/F7+1</f>
        <v>2.5809780413074592</v>
      </c>
      <c r="H16" s="10">
        <f>H5/H7+1</f>
        <v>1.9063435995777445</v>
      </c>
      <c r="I16" s="10"/>
      <c r="J16" s="10">
        <f>J5/J7+1</f>
        <v>1.2374226588652153</v>
      </c>
      <c r="K16" s="10"/>
      <c r="L16" s="10">
        <f>L5/L7+1</f>
        <v>1.2006364872129565</v>
      </c>
      <c r="M16" s="10"/>
    </row>
    <row r="18" spans="1:13" x14ac:dyDescent="0.25">
      <c r="A18" t="s">
        <v>0</v>
      </c>
      <c r="B18" s="2"/>
      <c r="C18" s="2"/>
      <c r="H18" s="2">
        <f>H9/(H$7-H$12)</f>
        <v>0.16368450174115179</v>
      </c>
      <c r="I18" s="2">
        <f>I9/(I$6+I$8-I$12)</f>
        <v>0.25059794464554686</v>
      </c>
      <c r="J18" s="2">
        <f>J9/(J$7-J$13)</f>
        <v>0.83190825298139315</v>
      </c>
      <c r="K18" s="2">
        <f>K9/(K$6+K$8-K$13)</f>
        <v>3.538503014595993E-2</v>
      </c>
      <c r="L18" s="2">
        <f>L9/(L$7-L$14)</f>
        <v>0.45956829868710641</v>
      </c>
      <c r="M18" s="2">
        <f>M9/(M$6+M$8-M$14)</f>
        <v>2.6641332574800867E-2</v>
      </c>
    </row>
    <row r="19" spans="1:13" x14ac:dyDescent="0.25">
      <c r="A19" t="s">
        <v>1</v>
      </c>
      <c r="B19" s="2">
        <f>B10/(B$7-B$9)</f>
        <v>6.1014504623430341E-3</v>
      </c>
      <c r="C19" s="2">
        <f>C10/(C$6+C$8-C$9)</f>
        <v>8.6585164146117791E-2</v>
      </c>
      <c r="H19" s="2">
        <f>H10/(H$7-H$12)</f>
        <v>6.2441978525015977E-2</v>
      </c>
      <c r="I19" s="2">
        <f>I10/(I$6+I$8-I$12)</f>
        <v>6.8409925121309126E-2</v>
      </c>
      <c r="J19" s="2">
        <f>J10/(J$7-J$13)</f>
        <v>1.051625120103481E-5</v>
      </c>
      <c r="K19" s="2">
        <f>K10/(K$6+K$8-K$13)</f>
        <v>0.19583856809249542</v>
      </c>
      <c r="L19" s="2">
        <f>L10/(L$7-L$14)</f>
        <v>2.8911343460960689E-2</v>
      </c>
      <c r="M19" s="2">
        <f>M10/(M$6+M$8-M$14)</f>
        <v>0.7949339634357161</v>
      </c>
    </row>
    <row r="20" spans="1:13" x14ac:dyDescent="0.25">
      <c r="A20" t="s">
        <v>2</v>
      </c>
      <c r="B20" s="2">
        <f>B11/(B$7-B$9)</f>
        <v>3.7216198858909229E-6</v>
      </c>
      <c r="C20" s="2">
        <f>C11/(C$6+C$8-C$9)</f>
        <v>6.0229854219984915E-3</v>
      </c>
      <c r="H20" s="2">
        <f>H11/(H$7-H$12)</f>
        <v>6.9033671085035114E-3</v>
      </c>
      <c r="I20" s="2">
        <f>I11/(I$6+I$8-I$12)</f>
        <v>5.6798606424784924E-2</v>
      </c>
      <c r="J20" s="2">
        <f>J11/(J$7-J$13)</f>
        <v>0</v>
      </c>
      <c r="K20" s="2">
        <f>K11/(K$6+K$8-K$13)</f>
        <v>1.3293366981896792E-2</v>
      </c>
      <c r="L20" s="2">
        <f>L11/(L$7-L$14)</f>
        <v>5.0123641128853341E-2</v>
      </c>
      <c r="M20" s="2">
        <f>M11/(M$6+M$8-M$14)</f>
        <v>0.12925458857631009</v>
      </c>
    </row>
    <row r="21" spans="1:13" x14ac:dyDescent="0.25">
      <c r="A21" t="s">
        <v>9</v>
      </c>
      <c r="B21" s="2">
        <f>B12/(B$7-B$9)</f>
        <v>6.3144334483286907E-2</v>
      </c>
      <c r="C21" s="2">
        <f>C12/(C$6+C$8-C$9)</f>
        <v>6.1984229992838417E-3</v>
      </c>
      <c r="H21" s="2"/>
      <c r="I21" s="2"/>
      <c r="J21" s="2">
        <f>J12/(J$7-J$13)</f>
        <v>0</v>
      </c>
      <c r="K21" s="2">
        <f>K12/(K$6+K$8-K$13)</f>
        <v>4.1597518690269075E-3</v>
      </c>
      <c r="L21" s="2">
        <f>L12/(L$7-L$14)</f>
        <v>0</v>
      </c>
      <c r="M21" s="2">
        <f>M12/(M$6+M$8-M$14)</f>
        <v>1.1230187716223751E-2</v>
      </c>
    </row>
    <row r="22" spans="1:13" x14ac:dyDescent="0.25">
      <c r="A22" t="s">
        <v>10</v>
      </c>
      <c r="B22" s="2">
        <f>B13/(B$7-B$9)</f>
        <v>2.002942358622278E-2</v>
      </c>
      <c r="C22" s="2">
        <f>C13/(C$6+C$8-C$9)</f>
        <v>0.11235897012482404</v>
      </c>
      <c r="H22" s="2">
        <f>H13/(H$7-H$12)</f>
        <v>1.7833821747294205E-2</v>
      </c>
      <c r="I22" s="2">
        <f>I13/(I$6+I$8-I$12)</f>
        <v>0</v>
      </c>
      <c r="J22" s="2"/>
      <c r="K22" s="2"/>
      <c r="L22" s="2">
        <f>L13/(L$7-L$14)</f>
        <v>8.2143344263472334E-2</v>
      </c>
      <c r="M22" s="2">
        <f>M13/(M$6+M$8-M$14)</f>
        <v>0</v>
      </c>
    </row>
    <row r="23" spans="1:13" x14ac:dyDescent="0.25">
      <c r="A23" t="s">
        <v>11</v>
      </c>
      <c r="B23" s="2">
        <f>B14/(B$7-B$9)</f>
        <v>1.5437985730101302E-2</v>
      </c>
      <c r="C23" s="2">
        <f>C14/(C$6+C$8-C$9)</f>
        <v>6.5929970138441291E-2</v>
      </c>
      <c r="H23" s="2">
        <f>H14/(H$7-H$12)</f>
        <v>4.9288978936187937E-2</v>
      </c>
      <c r="I23" s="2">
        <f>I14/(I$6+I$8-I$12)</f>
        <v>0</v>
      </c>
      <c r="J23" s="2">
        <f>J14/(J$7-J$13)</f>
        <v>0</v>
      </c>
      <c r="K23" s="2">
        <f>K14/(K$6+K$8-K$13)</f>
        <v>7.258628178324085E-2</v>
      </c>
      <c r="L23" s="2"/>
      <c r="M23" s="2"/>
    </row>
    <row r="24" spans="1:13" x14ac:dyDescent="0.25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5">
      <c r="A25" s="2" t="s">
        <v>17</v>
      </c>
      <c r="C25" s="2">
        <f>C19</f>
        <v>8.6585164146117791E-2</v>
      </c>
      <c r="I25" s="2">
        <f>C21*I19</f>
        <v>4.2403365325120794E-4</v>
      </c>
      <c r="K25" s="2">
        <f>C22*K19</f>
        <v>2.2004219821593011E-2</v>
      </c>
      <c r="M25" s="2">
        <f>C23*M19</f>
        <v>5.2409972471349542E-2</v>
      </c>
    </row>
    <row r="26" spans="1:13" s="2" customFormat="1" x14ac:dyDescent="0.25">
      <c r="A26" s="2" t="s">
        <v>18</v>
      </c>
      <c r="C26" s="2">
        <f>C20</f>
        <v>6.0229854219984915E-3</v>
      </c>
      <c r="I26" s="2">
        <f>C21*I20</f>
        <v>3.5206178839065785E-4</v>
      </c>
      <c r="K26" s="2">
        <f>C22*K20</f>
        <v>1.4936290235772641E-3</v>
      </c>
      <c r="M26" s="2">
        <f>C23*M20</f>
        <v>8.5217511650926385E-3</v>
      </c>
    </row>
    <row r="28" spans="1:13" x14ac:dyDescent="0.25">
      <c r="A28" t="s">
        <v>12</v>
      </c>
      <c r="B28" s="1">
        <f>(C6+C8-B4)/10000</f>
        <v>23454.034588228067</v>
      </c>
    </row>
    <row r="29" spans="1:13" x14ac:dyDescent="0.25">
      <c r="A29" t="s">
        <v>13</v>
      </c>
      <c r="B29" s="1">
        <f>(E6+E8-D4)/10000</f>
        <v>14856.421127916219</v>
      </c>
      <c r="C29" s="1">
        <f>B28*(C25+I25+K25+M25)</f>
        <v>3786.0297745741068</v>
      </c>
      <c r="D29" s="2">
        <f>(B29+C29)/SUM(B28:B30)</f>
        <v>0.43765105534185328</v>
      </c>
    </row>
    <row r="30" spans="1:13" x14ac:dyDescent="0.25">
      <c r="A30" t="s">
        <v>14</v>
      </c>
      <c r="B30" s="1">
        <f>(G6+G8-F4)/10000</f>
        <v>4286.1533287683078</v>
      </c>
      <c r="C30" s="1">
        <f>B28*(C26+I26+K26+M26)</f>
        <v>384.421651133372</v>
      </c>
      <c r="D30" s="2">
        <f>(B30+C30)/SUM(B28:B30)</f>
        <v>0.10964663818608576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5065-849F-4BF3-BF1D-57ED4F90516C}">
  <dimension ref="A1:N30"/>
  <sheetViews>
    <sheetView workbookViewId="0">
      <selection activeCell="B4" sqref="B4:M14"/>
    </sheetView>
  </sheetViews>
  <sheetFormatPr defaultRowHeight="13.8" x14ac:dyDescent="0.25"/>
  <cols>
    <col min="1" max="1" width="23.44140625" bestFit="1" customWidth="1"/>
    <col min="3" max="3" width="9" customWidth="1"/>
    <col min="8" max="13" width="9" customWidth="1"/>
  </cols>
  <sheetData>
    <row r="1" spans="1:14" x14ac:dyDescent="0.25">
      <c r="B1" s="1"/>
    </row>
    <row r="2" spans="1:14" x14ac:dyDescent="0.25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5">
      <c r="A3" s="6"/>
      <c r="B3" s="6" t="s">
        <v>3</v>
      </c>
      <c r="C3" s="7" t="s">
        <v>4</v>
      </c>
      <c r="D3" s="6" t="s">
        <v>3</v>
      </c>
      <c r="E3" s="7" t="s">
        <v>4</v>
      </c>
      <c r="F3" s="6" t="s">
        <v>3</v>
      </c>
      <c r="G3" s="7" t="s">
        <v>4</v>
      </c>
      <c r="H3" s="6" t="s">
        <v>3</v>
      </c>
      <c r="I3" s="7" t="s">
        <v>4</v>
      </c>
      <c r="J3" s="6" t="s">
        <v>3</v>
      </c>
      <c r="K3" s="7" t="s">
        <v>4</v>
      </c>
      <c r="L3" t="s">
        <v>3</v>
      </c>
      <c r="M3" t="s">
        <v>4</v>
      </c>
    </row>
    <row r="4" spans="1:14" x14ac:dyDescent="0.25">
      <c r="A4" s="6" t="s">
        <v>5</v>
      </c>
      <c r="B4" s="9">
        <v>38414554.663506202</v>
      </c>
      <c r="C4" s="8">
        <v>0</v>
      </c>
      <c r="D4" s="9">
        <v>2217769.48717188</v>
      </c>
      <c r="E4" s="8">
        <v>0</v>
      </c>
      <c r="F4" s="9">
        <v>744551.43734687497</v>
      </c>
      <c r="G4" s="8">
        <v>0</v>
      </c>
      <c r="H4" s="9">
        <v>0</v>
      </c>
      <c r="I4" s="8">
        <v>0</v>
      </c>
      <c r="J4" s="9">
        <v>735645.57960000006</v>
      </c>
      <c r="K4" s="8">
        <v>0</v>
      </c>
      <c r="L4" s="1">
        <v>98554.783056250002</v>
      </c>
      <c r="M4" s="1">
        <v>0</v>
      </c>
      <c r="N4" s="1"/>
    </row>
    <row r="5" spans="1:14" x14ac:dyDescent="0.25">
      <c r="A5" s="6" t="s">
        <v>6</v>
      </c>
      <c r="B5" s="9">
        <v>302161387</v>
      </c>
      <c r="C5" s="8">
        <v>0</v>
      </c>
      <c r="D5" s="9">
        <v>131283561</v>
      </c>
      <c r="E5" s="8">
        <v>0</v>
      </c>
      <c r="F5" s="9">
        <v>52669046</v>
      </c>
      <c r="G5" s="8">
        <v>0</v>
      </c>
      <c r="H5" s="9">
        <v>14661302.300000001</v>
      </c>
      <c r="I5" s="8">
        <v>0</v>
      </c>
      <c r="J5" s="9">
        <v>15346753</v>
      </c>
      <c r="K5" s="8">
        <v>0</v>
      </c>
      <c r="L5" s="1">
        <v>15720099</v>
      </c>
      <c r="M5" s="1">
        <v>0</v>
      </c>
      <c r="N5" s="1"/>
    </row>
    <row r="6" spans="1:14" x14ac:dyDescent="0.25">
      <c r="A6" s="6" t="s">
        <v>7</v>
      </c>
      <c r="B6" s="9">
        <v>0</v>
      </c>
      <c r="C6" s="8">
        <v>116775522.096551</v>
      </c>
      <c r="D6" s="9">
        <v>0</v>
      </c>
      <c r="E6" s="8">
        <v>123452463.70414799</v>
      </c>
      <c r="F6" s="9">
        <v>0</v>
      </c>
      <c r="G6" s="8">
        <v>40328493.878813297</v>
      </c>
      <c r="H6" s="9">
        <v>0</v>
      </c>
      <c r="I6" s="8">
        <v>6076074.4995963397</v>
      </c>
      <c r="J6" s="9">
        <v>0</v>
      </c>
      <c r="K6" s="8">
        <v>32594718.113682602</v>
      </c>
      <c r="L6" s="1">
        <v>0</v>
      </c>
      <c r="M6" s="1">
        <v>3465749.1337920702</v>
      </c>
      <c r="N6" s="1"/>
    </row>
    <row r="7" spans="1:14" x14ac:dyDescent="0.25">
      <c r="A7" s="6" t="s">
        <v>22</v>
      </c>
      <c r="B7" s="9">
        <v>167243192</v>
      </c>
      <c r="C7" s="8">
        <v>0</v>
      </c>
      <c r="D7" s="9">
        <v>140610351</v>
      </c>
      <c r="E7" s="8">
        <v>0</v>
      </c>
      <c r="F7" s="9">
        <v>34391084</v>
      </c>
      <c r="G7" s="8">
        <v>0</v>
      </c>
      <c r="H7" s="9">
        <v>16722786.800000001</v>
      </c>
      <c r="I7" s="8">
        <v>0</v>
      </c>
      <c r="J7" s="9">
        <v>79799682</v>
      </c>
      <c r="K7" s="8">
        <v>0</v>
      </c>
      <c r="L7" s="1">
        <v>74656623</v>
      </c>
      <c r="M7" s="1">
        <v>0</v>
      </c>
      <c r="N7" s="1"/>
    </row>
    <row r="8" spans="1:14" x14ac:dyDescent="0.25">
      <c r="A8" s="6" t="s">
        <v>8</v>
      </c>
      <c r="B8" s="9">
        <v>0</v>
      </c>
      <c r="C8" s="8">
        <v>387894117.42602199</v>
      </c>
      <c r="D8" s="9">
        <v>0</v>
      </c>
      <c r="E8" s="8">
        <v>148649046.15546101</v>
      </c>
      <c r="F8" s="9">
        <v>0</v>
      </c>
      <c r="G8" s="8">
        <v>45983878.911565296</v>
      </c>
      <c r="H8" s="9">
        <v>0</v>
      </c>
      <c r="I8" s="8">
        <v>25387225.340767398</v>
      </c>
      <c r="J8" s="9">
        <v>0</v>
      </c>
      <c r="K8" s="8">
        <v>62008633.056241602</v>
      </c>
      <c r="L8" s="1">
        <v>0</v>
      </c>
      <c r="M8" s="1">
        <v>86471961.629548505</v>
      </c>
      <c r="N8" s="1"/>
    </row>
    <row r="9" spans="1:14" x14ac:dyDescent="0.25">
      <c r="A9" s="6" t="s">
        <v>0</v>
      </c>
      <c r="B9" s="9">
        <v>49655846.347711399</v>
      </c>
      <c r="C9" s="8">
        <v>49655846.347711399</v>
      </c>
      <c r="D9" s="9">
        <v>27705438.735172</v>
      </c>
      <c r="E9" s="8">
        <v>90131.545640750701</v>
      </c>
      <c r="F9" s="9">
        <v>2556357.7276825202</v>
      </c>
      <c r="G9" s="8">
        <v>88.732461357274104</v>
      </c>
      <c r="H9" s="9">
        <v>2794168.7896809098</v>
      </c>
      <c r="I9" s="8">
        <v>4325208.7486194698</v>
      </c>
      <c r="J9" s="9">
        <v>63821535.181254901</v>
      </c>
      <c r="K9" s="8">
        <v>763499.69886107498</v>
      </c>
      <c r="L9" s="1">
        <v>32200535.5496043</v>
      </c>
      <c r="M9" s="1">
        <v>482769.51575353602</v>
      </c>
      <c r="N9" s="1"/>
    </row>
    <row r="10" spans="1:14" x14ac:dyDescent="0.25">
      <c r="A10" s="6" t="s">
        <v>1</v>
      </c>
      <c r="B10" s="9">
        <v>90131.545640750701</v>
      </c>
      <c r="C10" s="8">
        <v>27705438.735172</v>
      </c>
      <c r="D10" s="9">
        <v>21543221.5773031</v>
      </c>
      <c r="E10" s="8">
        <v>21543221.5773031</v>
      </c>
      <c r="F10" s="9">
        <v>75154.713972845202</v>
      </c>
      <c r="G10" s="8">
        <v>2335.7738665357901</v>
      </c>
      <c r="H10" s="9">
        <v>1148693.7165480901</v>
      </c>
      <c r="I10" s="8">
        <v>317638.94511824998</v>
      </c>
      <c r="J10" s="9">
        <v>0</v>
      </c>
      <c r="K10" s="8">
        <v>9728724.7612274792</v>
      </c>
      <c r="L10" s="1">
        <v>2484557.0376081299</v>
      </c>
      <c r="M10" s="1">
        <v>64576120.969619602</v>
      </c>
      <c r="N10" s="1"/>
    </row>
    <row r="11" spans="1:14" x14ac:dyDescent="0.25">
      <c r="A11" s="6" t="s">
        <v>2</v>
      </c>
      <c r="B11" s="9">
        <v>88.732461357274104</v>
      </c>
      <c r="C11" s="8">
        <v>2556357.7276825202</v>
      </c>
      <c r="D11" s="9">
        <v>2335.7738665357901</v>
      </c>
      <c r="E11" s="8">
        <v>75154.713972845202</v>
      </c>
      <c r="F11" s="9">
        <v>3565838.6723997099</v>
      </c>
      <c r="G11" s="8">
        <v>3565838.6723997099</v>
      </c>
      <c r="H11" s="9">
        <v>258478.06387292399</v>
      </c>
      <c r="I11" s="8">
        <v>2397351.0626670802</v>
      </c>
      <c r="J11" s="9">
        <v>0</v>
      </c>
      <c r="K11" s="8">
        <v>990380.55479294795</v>
      </c>
      <c r="L11" s="1">
        <v>4638148.7387308003</v>
      </c>
      <c r="M11" s="1">
        <v>14074019.0512149</v>
      </c>
      <c r="N11" s="1"/>
    </row>
    <row r="12" spans="1:14" x14ac:dyDescent="0.25">
      <c r="A12" s="6" t="s">
        <v>9</v>
      </c>
      <c r="B12" s="9">
        <v>4325208.7486194698</v>
      </c>
      <c r="C12" s="8">
        <v>2794168.7896809098</v>
      </c>
      <c r="D12" s="9">
        <v>317638.94511824998</v>
      </c>
      <c r="E12" s="8">
        <v>1148693.7165480901</v>
      </c>
      <c r="F12" s="9">
        <v>2397351.0626670802</v>
      </c>
      <c r="G12" s="8">
        <v>258478.06387292399</v>
      </c>
      <c r="H12" s="9">
        <v>1777012.60704565</v>
      </c>
      <c r="I12" s="8">
        <v>1777012.60704565</v>
      </c>
      <c r="J12" s="9">
        <v>0</v>
      </c>
      <c r="K12" s="8">
        <v>488431.61571106297</v>
      </c>
      <c r="L12" s="1">
        <v>191608.10765108201</v>
      </c>
      <c r="M12" s="1">
        <v>1356374.4724131799</v>
      </c>
      <c r="N12" s="1"/>
    </row>
    <row r="13" spans="1:14" x14ac:dyDescent="0.25">
      <c r="A13" s="6" t="s">
        <v>10</v>
      </c>
      <c r="B13" s="9">
        <v>763499.69886107498</v>
      </c>
      <c r="C13" s="8">
        <v>63821535.181254901</v>
      </c>
      <c r="D13" s="9">
        <v>9728724.7612274792</v>
      </c>
      <c r="E13" s="8">
        <v>0</v>
      </c>
      <c r="F13" s="9">
        <v>990380.55479294795</v>
      </c>
      <c r="G13" s="8">
        <v>0</v>
      </c>
      <c r="H13" s="9">
        <v>488431.61571106297</v>
      </c>
      <c r="I13" s="8">
        <v>0</v>
      </c>
      <c r="J13" s="9">
        <v>5782065.1561684301</v>
      </c>
      <c r="K13" s="8">
        <v>5782065.1561684301</v>
      </c>
      <c r="L13" s="1">
        <v>6751114.87631281</v>
      </c>
      <c r="M13" s="1">
        <v>0</v>
      </c>
      <c r="N13" s="1"/>
    </row>
    <row r="14" spans="1:14" x14ac:dyDescent="0.25">
      <c r="A14" s="6" t="s">
        <v>11</v>
      </c>
      <c r="B14" s="9">
        <v>482769.51575353602</v>
      </c>
      <c r="C14" s="8">
        <v>32200535.5496043</v>
      </c>
      <c r="D14" s="9">
        <v>64576120.969619602</v>
      </c>
      <c r="E14" s="8">
        <v>2484557.0376081299</v>
      </c>
      <c r="F14" s="9">
        <v>14074019.0512149</v>
      </c>
      <c r="G14" s="8">
        <v>4638148.7387308003</v>
      </c>
      <c r="H14" s="9">
        <v>1356374.4724131799</v>
      </c>
      <c r="I14" s="8">
        <v>191608.10765108201</v>
      </c>
      <c r="J14" s="9">
        <v>0</v>
      </c>
      <c r="K14" s="8">
        <v>6751114.87631281</v>
      </c>
      <c r="L14" s="1">
        <v>5589070.7833073698</v>
      </c>
      <c r="M14" s="1">
        <v>5589070.7833073698</v>
      </c>
      <c r="N14" s="1"/>
    </row>
    <row r="16" spans="1:14" x14ac:dyDescent="0.25">
      <c r="A16" t="s">
        <v>15</v>
      </c>
      <c r="B16" s="10">
        <f>B5/B7+1</f>
        <v>2.8067186077146866</v>
      </c>
      <c r="C16" s="10"/>
      <c r="D16" s="10">
        <f>D5/D7+1</f>
        <v>1.9336692502815813</v>
      </c>
      <c r="E16" s="10"/>
      <c r="F16" s="10">
        <f>F5/F7+1</f>
        <v>2.5314738552585316</v>
      </c>
      <c r="H16" s="10">
        <f>H5/H7+1</f>
        <v>1.8767260191345621</v>
      </c>
      <c r="I16" s="10"/>
      <c r="J16" s="10">
        <f>J5/J7+1</f>
        <v>1.1923159668731511</v>
      </c>
      <c r="K16" s="10"/>
      <c r="L16" s="10">
        <f>L5/L7+1</f>
        <v>1.2105653640401066</v>
      </c>
      <c r="M16" s="10"/>
    </row>
    <row r="18" spans="1:13" x14ac:dyDescent="0.25">
      <c r="A18" t="s">
        <v>0</v>
      </c>
      <c r="B18" s="2"/>
      <c r="C18" s="2"/>
      <c r="H18" s="2">
        <f>H9/(H$7-H$12)</f>
        <v>0.1869537672393124</v>
      </c>
      <c r="I18" s="2">
        <f>I9/(I$6+I$8-I$12)</f>
        <v>0.14569719394768632</v>
      </c>
      <c r="J18" s="2">
        <f>J9/(J$7-J$13)</f>
        <v>0.86224790668295637</v>
      </c>
      <c r="K18" s="2">
        <f>K9/(K$6+K$8-K$13)</f>
        <v>8.5959090790785411E-3</v>
      </c>
      <c r="L18" s="2">
        <f>L9/(L$7-L$14)</f>
        <v>0.46621799261943292</v>
      </c>
      <c r="M18" s="2">
        <f>M9/(M$6+M$8-M$14)</f>
        <v>5.7235008871253405E-3</v>
      </c>
    </row>
    <row r="19" spans="1:13" x14ac:dyDescent="0.25">
      <c r="A19" t="s">
        <v>1</v>
      </c>
      <c r="B19" s="2">
        <f>B10/(B$7-B$9)</f>
        <v>7.6650718783357848E-4</v>
      </c>
      <c r="C19" s="2">
        <f>C10/(C$6+C$8-C$9)</f>
        <v>6.0889228306370946E-2</v>
      </c>
      <c r="H19" s="2">
        <f>H10/(H$7-H$12)</f>
        <v>7.6857424829126664E-2</v>
      </c>
      <c r="I19" s="2">
        <f>I10/(I$6+I$8-I$12)</f>
        <v>1.0699854199407978E-2</v>
      </c>
      <c r="J19" s="2">
        <f>J10/(J$7-J$13)</f>
        <v>0</v>
      </c>
      <c r="K19" s="2">
        <f>K10/(K$6+K$8-K$13)</f>
        <v>0.10953145577875094</v>
      </c>
      <c r="L19" s="2">
        <f>L10/(L$7-L$14)</f>
        <v>3.5972854949500421E-2</v>
      </c>
      <c r="M19" s="2">
        <f>M10/(M$6+M$8-M$14)</f>
        <v>0.76558579942611871</v>
      </c>
    </row>
    <row r="20" spans="1:13" x14ac:dyDescent="0.25">
      <c r="A20" t="s">
        <v>2</v>
      </c>
      <c r="B20" s="2">
        <f>B11/(B$7-B$9)</f>
        <v>7.5460893232219254E-7</v>
      </c>
      <c r="C20" s="2">
        <f>C11/(C$6+C$8-C$9)</f>
        <v>5.6181983184411134E-3</v>
      </c>
      <c r="H20" s="2">
        <f>H11/(H$7-H$12)</f>
        <v>1.7294391079103431E-2</v>
      </c>
      <c r="I20" s="2">
        <f>I11/(I$6+I$8-I$12)</f>
        <v>8.0756176878071809E-2</v>
      </c>
      <c r="J20" s="2">
        <f>J11/(J$7-J$13)</f>
        <v>0</v>
      </c>
      <c r="K20" s="2">
        <f>K11/(K$6+K$8-K$13)</f>
        <v>1.1150261375854967E-2</v>
      </c>
      <c r="L20" s="2">
        <f>L11/(L$7-L$14)</f>
        <v>6.7153802181653496E-2</v>
      </c>
      <c r="M20" s="2">
        <f>M11/(M$6+M$8-M$14)</f>
        <v>0.16685531686754482</v>
      </c>
    </row>
    <row r="21" spans="1:13" x14ac:dyDescent="0.25">
      <c r="A21" t="s">
        <v>9</v>
      </c>
      <c r="B21" s="2">
        <f>B12/(B$7-B$9)</f>
        <v>3.6782943986245924E-2</v>
      </c>
      <c r="C21" s="2">
        <f>C12/(C$6+C$8-C$9)</f>
        <v>6.1408441493269452E-3</v>
      </c>
      <c r="H21" s="2"/>
      <c r="I21" s="2"/>
      <c r="J21" s="2">
        <f>J12/(J$7-J$13)</f>
        <v>0</v>
      </c>
      <c r="K21" s="2">
        <f>K12/(K$6+K$8-K$13)</f>
        <v>5.4990378729195552E-3</v>
      </c>
      <c r="L21" s="2">
        <f>L12/(L$7-L$14)</f>
        <v>2.7742130928562589E-3</v>
      </c>
      <c r="M21" s="2">
        <f>M12/(M$6+M$8-M$14)</f>
        <v>1.6080573115752162E-2</v>
      </c>
    </row>
    <row r="22" spans="1:13" x14ac:dyDescent="0.25">
      <c r="A22" t="s">
        <v>10</v>
      </c>
      <c r="B22" s="2">
        <f>B13/(B$7-B$9)</f>
        <v>6.4930430619531123E-3</v>
      </c>
      <c r="C22" s="2">
        <f>C13/(C$6+C$8-C$9)</f>
        <v>0.14026285826620713</v>
      </c>
      <c r="H22" s="2">
        <f>H13/(H$7-H$12)</f>
        <v>3.2680248570951684E-2</v>
      </c>
      <c r="I22" s="2">
        <f>I13/(I$6+I$8-I$12)</f>
        <v>0</v>
      </c>
      <c r="J22" s="2"/>
      <c r="K22" s="2"/>
      <c r="L22" s="2">
        <f>L13/(L$7-L$14)</f>
        <v>9.7746548989196172E-2</v>
      </c>
      <c r="M22" s="2">
        <f>M13/(M$6+M$8-M$14)</f>
        <v>0</v>
      </c>
    </row>
    <row r="23" spans="1:13" x14ac:dyDescent="0.25">
      <c r="A23" t="s">
        <v>11</v>
      </c>
      <c r="B23" s="2">
        <f>B14/(B$7-B$9)</f>
        <v>4.1056247428282681E-3</v>
      </c>
      <c r="C23" s="2">
        <f>C14/(C$6+C$8-C$9)</f>
        <v>7.0768262484802627E-2</v>
      </c>
      <c r="H23" s="2">
        <f>H14/(H$7-H$12)</f>
        <v>9.075304195700977E-2</v>
      </c>
      <c r="I23" s="2">
        <f>I14/(I$6+I$8-I$12)</f>
        <v>6.4544315072190203E-3</v>
      </c>
      <c r="J23" s="2">
        <f>J14/(J$7-J$13)</f>
        <v>0</v>
      </c>
      <c r="K23" s="2">
        <f>K14/(K$6+K$8-K$13)</f>
        <v>7.6007848786013563E-2</v>
      </c>
      <c r="L23" s="2"/>
      <c r="M23" s="2"/>
    </row>
    <row r="24" spans="1:13" x14ac:dyDescent="0.25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5">
      <c r="A25" s="2" t="s">
        <v>17</v>
      </c>
      <c r="C25" s="2">
        <f>C19</f>
        <v>6.0889228306370946E-2</v>
      </c>
      <c r="I25" s="2">
        <f>C21*I19</f>
        <v>6.5706137059085826E-5</v>
      </c>
      <c r="K25" s="2">
        <f>C22*K19</f>
        <v>1.5363195057586277E-2</v>
      </c>
      <c r="M25" s="2">
        <f>C23*M19</f>
        <v>5.4179176808425024E-2</v>
      </c>
    </row>
    <row r="26" spans="1:13" s="2" customFormat="1" x14ac:dyDescent="0.25">
      <c r="A26" s="2" t="s">
        <v>18</v>
      </c>
      <c r="C26" s="2">
        <f>C20</f>
        <v>5.6181983184411134E-3</v>
      </c>
      <c r="I26" s="2">
        <f>C21*I20</f>
        <v>4.9591109630371915E-4</v>
      </c>
      <c r="K26" s="2">
        <f>C22*K20</f>
        <v>1.5639675309927089E-3</v>
      </c>
      <c r="M26" s="2">
        <f>C23*M20</f>
        <v>1.1808060861067327E-2</v>
      </c>
    </row>
    <row r="28" spans="1:13" x14ac:dyDescent="0.25">
      <c r="A28" t="s">
        <v>12</v>
      </c>
      <c r="B28" s="1">
        <f>(C6+C8-B4)/10000</f>
        <v>46625.508485906677</v>
      </c>
    </row>
    <row r="29" spans="1:13" x14ac:dyDescent="0.25">
      <c r="A29" t="s">
        <v>13</v>
      </c>
      <c r="B29" s="1">
        <f>(E6+E8-D4)/10000</f>
        <v>26988.374037243713</v>
      </c>
      <c r="C29" s="1">
        <f>B28*(C25+I25+K25+M25)</f>
        <v>6084.5032627188202</v>
      </c>
      <c r="D29" s="2">
        <f>(B29+C29)/SUM(B28:B30)</f>
        <v>0.40249007887950755</v>
      </c>
    </row>
    <row r="30" spans="1:13" x14ac:dyDescent="0.25">
      <c r="A30" t="s">
        <v>14</v>
      </c>
      <c r="B30" s="1">
        <f>(G6+G8-F4)/10000</f>
        <v>8556.7821353031723</v>
      </c>
      <c r="C30" s="1">
        <f>B28*(C26+I26+K26+M26)</f>
        <v>908.55108366872719</v>
      </c>
      <c r="D30" s="2">
        <f>(B30+C30)/SUM(B28:B30)</f>
        <v>0.11519114830475118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543F-648C-4FE1-8036-85A589ABF6E7}">
  <dimension ref="A1:N30"/>
  <sheetViews>
    <sheetView workbookViewId="0">
      <selection activeCell="F28" sqref="F28"/>
    </sheetView>
  </sheetViews>
  <sheetFormatPr defaultRowHeight="13.8" x14ac:dyDescent="0.25"/>
  <cols>
    <col min="1" max="1" width="23.44140625" bestFit="1" customWidth="1"/>
    <col min="3" max="3" width="9" customWidth="1"/>
    <col min="8" max="13" width="9" customWidth="1"/>
  </cols>
  <sheetData>
    <row r="1" spans="1:14" x14ac:dyDescent="0.25">
      <c r="B1" s="1"/>
    </row>
    <row r="2" spans="1:14" x14ac:dyDescent="0.25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5">
      <c r="A3" s="6"/>
      <c r="B3" s="6" t="s">
        <v>3</v>
      </c>
      <c r="C3" s="7" t="s">
        <v>4</v>
      </c>
      <c r="D3" s="6" t="s">
        <v>3</v>
      </c>
      <c r="E3" s="7" t="s">
        <v>4</v>
      </c>
      <c r="F3" s="6" t="s">
        <v>3</v>
      </c>
      <c r="G3" s="7" t="s">
        <v>4</v>
      </c>
      <c r="H3" s="6" t="s">
        <v>3</v>
      </c>
      <c r="I3" s="7" t="s">
        <v>4</v>
      </c>
      <c r="J3" s="6" t="s">
        <v>3</v>
      </c>
      <c r="K3" s="7" t="s">
        <v>4</v>
      </c>
      <c r="L3" t="s">
        <v>3</v>
      </c>
      <c r="M3" t="s">
        <v>4</v>
      </c>
    </row>
    <row r="4" spans="1:14" x14ac:dyDescent="0.25">
      <c r="A4" s="6" t="s">
        <v>5</v>
      </c>
      <c r="B4" s="9">
        <v>43448810.883854203</v>
      </c>
      <c r="C4" s="8">
        <v>0</v>
      </c>
      <c r="D4" s="9">
        <v>2813344.0247455998</v>
      </c>
      <c r="E4" s="8">
        <v>0</v>
      </c>
      <c r="F4" s="9">
        <v>3603541.8993418198</v>
      </c>
      <c r="G4" s="8">
        <v>0</v>
      </c>
      <c r="H4" s="9">
        <v>0</v>
      </c>
      <c r="I4" s="8">
        <v>0</v>
      </c>
      <c r="J4" s="9">
        <v>1671868.85505942</v>
      </c>
      <c r="K4" s="8">
        <v>0</v>
      </c>
      <c r="L4" s="1">
        <v>1783684.3828</v>
      </c>
      <c r="M4" s="1">
        <v>0</v>
      </c>
      <c r="N4" s="1"/>
    </row>
    <row r="5" spans="1:14" x14ac:dyDescent="0.25">
      <c r="A5" s="6" t="s">
        <v>6</v>
      </c>
      <c r="B5" s="9">
        <v>380285478</v>
      </c>
      <c r="C5" s="8">
        <v>0</v>
      </c>
      <c r="D5" s="9">
        <v>144376200.59999999</v>
      </c>
      <c r="E5" s="8">
        <v>0</v>
      </c>
      <c r="F5" s="9">
        <v>70553959.599999994</v>
      </c>
      <c r="G5" s="8">
        <v>0</v>
      </c>
      <c r="H5" s="9">
        <v>25604962.935699999</v>
      </c>
      <c r="I5" s="8">
        <v>0</v>
      </c>
      <c r="J5" s="9">
        <v>23811839</v>
      </c>
      <c r="K5" s="8">
        <v>0</v>
      </c>
      <c r="L5" s="1">
        <v>13982800</v>
      </c>
      <c r="M5" s="1">
        <v>0</v>
      </c>
      <c r="N5" s="1"/>
    </row>
    <row r="6" spans="1:14" x14ac:dyDescent="0.25">
      <c r="A6" s="6" t="s">
        <v>7</v>
      </c>
      <c r="B6" s="9">
        <v>0</v>
      </c>
      <c r="C6" s="8">
        <v>121792354.45306399</v>
      </c>
      <c r="D6" s="9">
        <v>0</v>
      </c>
      <c r="E6" s="8">
        <v>122475652.473859</v>
      </c>
      <c r="F6" s="9">
        <v>0</v>
      </c>
      <c r="G6" s="8">
        <v>52018475.3298508</v>
      </c>
      <c r="H6" s="9">
        <v>0</v>
      </c>
      <c r="I6" s="8">
        <v>12379032.8592395</v>
      </c>
      <c r="J6" s="9">
        <v>0</v>
      </c>
      <c r="K6" s="8">
        <v>57766337.203869499</v>
      </c>
      <c r="L6" s="1">
        <v>0</v>
      </c>
      <c r="M6" s="1">
        <v>1733637.0075317</v>
      </c>
      <c r="N6" s="1"/>
    </row>
    <row r="7" spans="1:14" x14ac:dyDescent="0.25">
      <c r="A7" s="6" t="s">
        <v>22</v>
      </c>
      <c r="B7" s="9">
        <v>206332747</v>
      </c>
      <c r="C7" s="8">
        <v>0</v>
      </c>
      <c r="D7" s="9">
        <v>149564011.40000001</v>
      </c>
      <c r="E7" s="8">
        <v>0</v>
      </c>
      <c r="F7" s="9">
        <v>45628130.399999999</v>
      </c>
      <c r="G7" s="8">
        <v>0</v>
      </c>
      <c r="H7" s="9">
        <v>27926363.534499999</v>
      </c>
      <c r="I7" s="8">
        <v>0</v>
      </c>
      <c r="J7" s="9">
        <v>117189987</v>
      </c>
      <c r="K7" s="8">
        <v>0</v>
      </c>
      <c r="L7" s="1">
        <v>75887115</v>
      </c>
      <c r="M7" s="1">
        <v>0</v>
      </c>
      <c r="N7" s="1"/>
    </row>
    <row r="8" spans="1:14" x14ac:dyDescent="0.25">
      <c r="A8" s="6" t="s">
        <v>8</v>
      </c>
      <c r="B8" s="9">
        <v>0</v>
      </c>
      <c r="C8" s="8">
        <v>508274681.78141201</v>
      </c>
      <c r="D8" s="9">
        <v>0</v>
      </c>
      <c r="E8" s="8">
        <v>174277903.562617</v>
      </c>
      <c r="F8" s="9">
        <v>0</v>
      </c>
      <c r="G8" s="8">
        <v>67767156.540033504</v>
      </c>
      <c r="H8" s="9">
        <v>0</v>
      </c>
      <c r="I8" s="8">
        <v>41152293.610919699</v>
      </c>
      <c r="J8" s="9">
        <v>0</v>
      </c>
      <c r="K8" s="8">
        <v>84907357.849899799</v>
      </c>
      <c r="L8" s="1">
        <v>0</v>
      </c>
      <c r="M8" s="1">
        <v>89919962.017138198</v>
      </c>
      <c r="N8" s="1"/>
    </row>
    <row r="9" spans="1:14" x14ac:dyDescent="0.25">
      <c r="A9" s="6" t="s">
        <v>0</v>
      </c>
      <c r="B9" s="9">
        <v>59652963.840228498</v>
      </c>
      <c r="C9" s="8">
        <v>59652963.840228498</v>
      </c>
      <c r="D9" s="9">
        <v>25613830.327565499</v>
      </c>
      <c r="E9" s="8">
        <v>101.200697071671</v>
      </c>
      <c r="F9" s="9">
        <v>881242.20878431899</v>
      </c>
      <c r="G9" s="8">
        <v>0</v>
      </c>
      <c r="H9" s="9">
        <v>4571652.3240026599</v>
      </c>
      <c r="I9" s="8">
        <v>9924391.9897011891</v>
      </c>
      <c r="J9" s="9">
        <v>92418089.231804997</v>
      </c>
      <c r="K9" s="8">
        <v>799899.21641109802</v>
      </c>
      <c r="L9" s="1">
        <v>38085935.8281947</v>
      </c>
      <c r="M9" s="1">
        <v>695115.33693856501</v>
      </c>
      <c r="N9" s="1"/>
    </row>
    <row r="10" spans="1:14" x14ac:dyDescent="0.25">
      <c r="A10" s="6" t="s">
        <v>1</v>
      </c>
      <c r="B10" s="9">
        <v>101.200697071671</v>
      </c>
      <c r="C10" s="8">
        <v>25613830.327565499</v>
      </c>
      <c r="D10" s="9">
        <v>22869421.6491239</v>
      </c>
      <c r="E10" s="8">
        <v>22869421.6491239</v>
      </c>
      <c r="F10" s="9">
        <v>0</v>
      </c>
      <c r="G10" s="8">
        <v>0</v>
      </c>
      <c r="H10" s="9">
        <v>1277962.65098408</v>
      </c>
      <c r="I10" s="8">
        <v>963372.57806905406</v>
      </c>
      <c r="J10" s="9">
        <v>0</v>
      </c>
      <c r="K10" s="8">
        <v>8694433.4447017107</v>
      </c>
      <c r="L10" s="1">
        <v>2042.62264874779</v>
      </c>
      <c r="M10" s="1">
        <v>60872864.5902768</v>
      </c>
      <c r="N10" s="1"/>
    </row>
    <row r="11" spans="1:14" x14ac:dyDescent="0.25">
      <c r="A11" s="6" t="s">
        <v>2</v>
      </c>
      <c r="B11" s="9">
        <v>0</v>
      </c>
      <c r="C11" s="8">
        <v>881242.20878431899</v>
      </c>
      <c r="D11" s="9">
        <v>0</v>
      </c>
      <c r="E11" s="8">
        <v>0</v>
      </c>
      <c r="F11" s="9">
        <v>3616525.14850487</v>
      </c>
      <c r="G11" s="8">
        <v>3616525.14850487</v>
      </c>
      <c r="H11" s="9">
        <v>586648.86436969298</v>
      </c>
      <c r="I11" s="8">
        <v>4066665.6847201199</v>
      </c>
      <c r="J11" s="9">
        <v>0</v>
      </c>
      <c r="K11" s="8">
        <v>1296806.4628560301</v>
      </c>
      <c r="L11" s="1">
        <v>4694443.2572486103</v>
      </c>
      <c r="M11" s="1">
        <v>17641116.708508901</v>
      </c>
      <c r="N11" s="1"/>
    </row>
    <row r="12" spans="1:14" x14ac:dyDescent="0.25">
      <c r="A12" s="6" t="s">
        <v>9</v>
      </c>
      <c r="B12" s="9">
        <v>9924391.9897011891</v>
      </c>
      <c r="C12" s="8">
        <v>4571652.3240026599</v>
      </c>
      <c r="D12" s="9">
        <v>963372.57806905406</v>
      </c>
      <c r="E12" s="8">
        <v>1277962.65098408</v>
      </c>
      <c r="F12" s="9">
        <v>4066665.6847201199</v>
      </c>
      <c r="G12" s="8">
        <v>586648.86436969298</v>
      </c>
      <c r="H12" s="9">
        <v>4212075.3559913402</v>
      </c>
      <c r="I12" s="8">
        <v>4212075.3559913402</v>
      </c>
      <c r="J12" s="9">
        <v>0</v>
      </c>
      <c r="K12" s="8">
        <v>832895.755479165</v>
      </c>
      <c r="L12" s="1">
        <v>83325.643494110394</v>
      </c>
      <c r="M12" s="1">
        <v>3123076.27217256</v>
      </c>
      <c r="N12" s="1"/>
    </row>
    <row r="13" spans="1:14" x14ac:dyDescent="0.25">
      <c r="A13" s="6" t="s">
        <v>10</v>
      </c>
      <c r="B13" s="9">
        <v>799899.21641109802</v>
      </c>
      <c r="C13" s="8">
        <v>92418089.231804997</v>
      </c>
      <c r="D13" s="9">
        <v>8694433.4447017107</v>
      </c>
      <c r="E13" s="8">
        <v>0</v>
      </c>
      <c r="F13" s="9">
        <v>1296806.4628560301</v>
      </c>
      <c r="G13" s="8">
        <v>0</v>
      </c>
      <c r="H13" s="9">
        <v>832895.755479165</v>
      </c>
      <c r="I13" s="8">
        <v>0</v>
      </c>
      <c r="J13" s="9">
        <v>7486667.2920365799</v>
      </c>
      <c r="K13" s="8">
        <v>7486667.2920365799</v>
      </c>
      <c r="L13" s="1">
        <v>6774966.8582621999</v>
      </c>
      <c r="M13" s="1">
        <v>0</v>
      </c>
      <c r="N13" s="1"/>
    </row>
    <row r="14" spans="1:14" x14ac:dyDescent="0.25">
      <c r="A14" s="6" t="s">
        <v>11</v>
      </c>
      <c r="B14" s="9">
        <v>695115.33693856501</v>
      </c>
      <c r="C14" s="8">
        <v>38085935.8281947</v>
      </c>
      <c r="D14" s="9">
        <v>60872864.5902768</v>
      </c>
      <c r="E14" s="8">
        <v>2042.62264874779</v>
      </c>
      <c r="F14" s="9">
        <v>17641116.708508901</v>
      </c>
      <c r="G14" s="8">
        <v>4694443.2572486103</v>
      </c>
      <c r="H14" s="9">
        <v>3123076.27217256</v>
      </c>
      <c r="I14" s="8">
        <v>83325.643494110394</v>
      </c>
      <c r="J14" s="9">
        <v>0</v>
      </c>
      <c r="K14" s="8">
        <v>6774966.8582621999</v>
      </c>
      <c r="L14" s="1">
        <v>6370935.4979875302</v>
      </c>
      <c r="M14" s="1">
        <v>6370935.4979875302</v>
      </c>
      <c r="N14" s="1"/>
    </row>
    <row r="16" spans="1:14" x14ac:dyDescent="0.25">
      <c r="A16" t="s">
        <v>15</v>
      </c>
      <c r="B16" s="10">
        <f>B5/B7+1</f>
        <v>2.8430689433897762</v>
      </c>
      <c r="C16" s="10"/>
      <c r="D16" s="10">
        <f>D5/D7+1</f>
        <v>1.9653137760117605</v>
      </c>
      <c r="E16" s="10"/>
      <c r="F16" s="10">
        <f>F5/F7+1</f>
        <v>2.5462820628740905</v>
      </c>
      <c r="H16" s="10">
        <f>H5/H7+1</f>
        <v>1.916874225463256</v>
      </c>
      <c r="I16" s="10"/>
      <c r="J16" s="10">
        <f>J5/J7+1</f>
        <v>1.2031900472862072</v>
      </c>
      <c r="K16" s="10"/>
      <c r="L16" s="10">
        <f>L5/L7+1</f>
        <v>1.1842578941102189</v>
      </c>
      <c r="M16" s="10"/>
    </row>
    <row r="18" spans="1:13" x14ac:dyDescent="0.25">
      <c r="A18" t="s">
        <v>0</v>
      </c>
      <c r="B18" s="2"/>
      <c r="C18" s="2"/>
      <c r="H18" s="2">
        <f>H9/(H$7-H$12)</f>
        <v>0.19278049965445607</v>
      </c>
      <c r="I18" s="2">
        <f>I9/(I$6+I$8-I$12)</f>
        <v>0.2012275483812086</v>
      </c>
      <c r="J18" s="2">
        <f>J9/(J$7-J$13)</f>
        <v>0.84243657783399162</v>
      </c>
      <c r="K18" s="2">
        <f>K9/(K$6+K$8-K$13)</f>
        <v>5.9169820481660513E-3</v>
      </c>
      <c r="L18" s="2">
        <f>L9/(L$7-L$14)</f>
        <v>0.5478715329442424</v>
      </c>
      <c r="M18" s="2">
        <f>M9/(M$6+M$8-M$14)</f>
        <v>8.1507226462396356E-3</v>
      </c>
    </row>
    <row r="19" spans="1:13" x14ac:dyDescent="0.25">
      <c r="A19" t="s">
        <v>1</v>
      </c>
      <c r="B19" s="2">
        <f>B10/(B$7-B$9)</f>
        <v>6.899430507163878E-7</v>
      </c>
      <c r="C19" s="2">
        <f>C10/(C$6+C$8-C$9)</f>
        <v>4.4903924301962585E-2</v>
      </c>
      <c r="H19" s="2">
        <f>H10/(H$7-H$12)</f>
        <v>5.3889985706686662E-2</v>
      </c>
      <c r="I19" s="2">
        <f>I10/(I$6+I$8-I$12)</f>
        <v>1.9533398344572746E-2</v>
      </c>
      <c r="J19" s="2">
        <f>J10/(J$7-J$13)</f>
        <v>0</v>
      </c>
      <c r="K19" s="2">
        <f>K10/(K$6+K$8-K$13)</f>
        <v>6.4314110522687581E-2</v>
      </c>
      <c r="L19" s="2">
        <f>L10/(L$7-L$14)</f>
        <v>2.9383413521576752E-5</v>
      </c>
      <c r="M19" s="2">
        <f>M10/(M$6+M$8-M$14)</f>
        <v>0.71377771369947318</v>
      </c>
    </row>
    <row r="20" spans="1:13" x14ac:dyDescent="0.25">
      <c r="A20" t="s">
        <v>2</v>
      </c>
      <c r="B20" s="2">
        <f>B11/(B$7-B$9)</f>
        <v>0</v>
      </c>
      <c r="C20" s="2">
        <f>C11/(C$6+C$8-C$9)</f>
        <v>1.5449166691933213E-3</v>
      </c>
      <c r="H20" s="2">
        <f>H11/(H$7-H$12)</f>
        <v>2.4738202553401967E-2</v>
      </c>
      <c r="I20" s="2">
        <f>I11/(I$6+I$8-I$12)</f>
        <v>8.2455949610960241E-2</v>
      </c>
      <c r="J20" s="2">
        <f>J11/(J$7-J$13)</f>
        <v>0</v>
      </c>
      <c r="K20" s="2">
        <f>K11/(K$6+K$8-K$13)</f>
        <v>9.5926841822549201E-3</v>
      </c>
      <c r="L20" s="2">
        <f>L11/(L$7-L$14)</f>
        <v>6.7530225206244354E-2</v>
      </c>
      <c r="M20" s="2">
        <f>M11/(M$6+M$8-M$14)</f>
        <v>0.20685466399615354</v>
      </c>
    </row>
    <row r="21" spans="1:13" x14ac:dyDescent="0.25">
      <c r="A21" t="s">
        <v>9</v>
      </c>
      <c r="B21" s="2">
        <f>B12/(B$7-B$9)</f>
        <v>6.7660258120855063E-2</v>
      </c>
      <c r="C21" s="2">
        <f>C12/(C$6+C$8-C$9)</f>
        <v>8.0146205103490426E-3</v>
      </c>
      <c r="H21" s="2"/>
      <c r="I21" s="2"/>
      <c r="J21" s="2">
        <f>J12/(J$7-J$13)</f>
        <v>0</v>
      </c>
      <c r="K21" s="2">
        <f>K12/(K$6+K$8-K$13)</f>
        <v>6.1610627089689757E-3</v>
      </c>
      <c r="L21" s="2">
        <f>L12/(L$7-L$14)</f>
        <v>1.1986510779364412E-3</v>
      </c>
      <c r="M21" s="2">
        <f>M12/(M$6+M$8-M$14)</f>
        <v>3.6620294712013113E-2</v>
      </c>
    </row>
    <row r="22" spans="1:13" x14ac:dyDescent="0.25">
      <c r="A22" t="s">
        <v>10</v>
      </c>
      <c r="B22" s="2">
        <f>B13/(B$7-B$9)</f>
        <v>5.4533705953178618E-3</v>
      </c>
      <c r="C22" s="2">
        <f>C13/(C$6+C$8-C$9)</f>
        <v>0.16201930089818908</v>
      </c>
      <c r="H22" s="2">
        <f>H13/(H$7-H$12)</f>
        <v>3.5122106521164154E-2</v>
      </c>
      <c r="I22" s="2">
        <f>I13/(I$6+I$8-I$12)</f>
        <v>0</v>
      </c>
      <c r="J22" s="2"/>
      <c r="K22" s="2"/>
      <c r="L22" s="2">
        <f>L13/(L$7-L$14)</f>
        <v>9.7458849246254475E-2</v>
      </c>
      <c r="M22" s="2">
        <f>M13/(M$6+M$8-M$14)</f>
        <v>0</v>
      </c>
    </row>
    <row r="23" spans="1:13" x14ac:dyDescent="0.25">
      <c r="A23" t="s">
        <v>11</v>
      </c>
      <c r="B23" s="2">
        <f>B14/(B$7-B$9)</f>
        <v>4.7389989401702892E-3</v>
      </c>
      <c r="C23" s="2">
        <f>C14/(C$6+C$8-C$9)</f>
        <v>6.6768927471114736E-2</v>
      </c>
      <c r="H23" s="2">
        <f>H14/(H$7-H$12)</f>
        <v>0.13169597369584482</v>
      </c>
      <c r="I23" s="2">
        <f>I14/(I$6+I$8-I$12)</f>
        <v>1.6895155869504591E-3</v>
      </c>
      <c r="J23" s="2">
        <f>J14/(J$7-J$13)</f>
        <v>0</v>
      </c>
      <c r="K23" s="2">
        <f>K14/(K$6+K$8-K$13)</f>
        <v>5.0115510122784021E-2</v>
      </c>
      <c r="L23" s="2"/>
      <c r="M23" s="2"/>
    </row>
    <row r="24" spans="1:13" x14ac:dyDescent="0.25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5">
      <c r="A25" s="2" t="s">
        <v>17</v>
      </c>
      <c r="C25" s="2">
        <f>C19</f>
        <v>4.4903924301962585E-2</v>
      </c>
      <c r="I25" s="2">
        <f>C21*I19</f>
        <v>1.5655277500923077E-4</v>
      </c>
      <c r="K25" s="2">
        <f>C22*K19</f>
        <v>1.0420127224774709E-2</v>
      </c>
      <c r="M25" s="2">
        <f>C23*M19</f>
        <v>4.7658172396498222E-2</v>
      </c>
    </row>
    <row r="26" spans="1:13" s="2" customFormat="1" x14ac:dyDescent="0.25">
      <c r="A26" s="2" t="s">
        <v>18</v>
      </c>
      <c r="C26" s="2">
        <f>C20</f>
        <v>1.5449166691933213E-3</v>
      </c>
      <c r="I26" s="2">
        <f>C21*I20</f>
        <v>6.6085314495230914E-4</v>
      </c>
      <c r="K26" s="2">
        <f>C22*K20</f>
        <v>1.5541999849460588E-3</v>
      </c>
      <c r="M26" s="2">
        <f>C23*M20</f>
        <v>1.3811464057420985E-2</v>
      </c>
    </row>
    <row r="28" spans="1:13" x14ac:dyDescent="0.25">
      <c r="A28" t="s">
        <v>12</v>
      </c>
      <c r="B28" s="1">
        <f>(C6+C8-B4)/10000</f>
        <v>58661.82253506218</v>
      </c>
    </row>
    <row r="29" spans="1:13" x14ac:dyDescent="0.25">
      <c r="A29" t="s">
        <v>13</v>
      </c>
      <c r="B29" s="1">
        <f>(E6+E8-D4)/10000</f>
        <v>29394.021201173044</v>
      </c>
      <c r="C29" s="1">
        <f>B28*(C25+I25+K25+M25)</f>
        <v>6050.3086151558391</v>
      </c>
      <c r="D29" s="2">
        <f>(B29+C29)/SUM(B28:B30)</f>
        <v>0.35560237438294784</v>
      </c>
    </row>
    <row r="30" spans="1:13" x14ac:dyDescent="0.25">
      <c r="A30" t="s">
        <v>14</v>
      </c>
      <c r="B30" s="1">
        <f>(G6+G8-F4)/10000</f>
        <v>11618.208997054249</v>
      </c>
      <c r="C30" s="1">
        <f>B28*(C26+I26+K26+M26)</f>
        <v>1030.7723345773297</v>
      </c>
      <c r="D30" s="2">
        <f>(B30+C30)/SUM(B28:B30)</f>
        <v>0.12690345164832484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56F-7810-4398-A3D6-FBD663812FB0}">
  <dimension ref="A1:N30"/>
  <sheetViews>
    <sheetView topLeftCell="A10" workbookViewId="0">
      <selection activeCell="C25" sqref="C25:M25"/>
    </sheetView>
  </sheetViews>
  <sheetFormatPr defaultRowHeight="13.8" x14ac:dyDescent="0.25"/>
  <cols>
    <col min="1" max="1" width="23.44140625" bestFit="1" customWidth="1"/>
    <col min="2" max="13" width="11.109375" customWidth="1"/>
  </cols>
  <sheetData>
    <row r="1" spans="1:14" x14ac:dyDescent="0.25">
      <c r="B1" s="1"/>
    </row>
    <row r="2" spans="1:14" x14ac:dyDescent="0.25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5">
      <c r="A3" s="6"/>
      <c r="B3" s="6" t="s">
        <v>3</v>
      </c>
      <c r="C3" s="7" t="s">
        <v>4</v>
      </c>
      <c r="D3" s="6" t="s">
        <v>3</v>
      </c>
      <c r="E3" s="7" t="s">
        <v>4</v>
      </c>
      <c r="F3" s="6" t="s">
        <v>3</v>
      </c>
      <c r="G3" s="7" t="s">
        <v>4</v>
      </c>
      <c r="H3" s="6" t="s">
        <v>3</v>
      </c>
      <c r="I3" s="7" t="s">
        <v>4</v>
      </c>
      <c r="J3" s="6" t="s">
        <v>3</v>
      </c>
      <c r="K3" s="7" t="s">
        <v>4</v>
      </c>
      <c r="L3" t="s">
        <v>3</v>
      </c>
      <c r="M3" t="s">
        <v>4</v>
      </c>
    </row>
    <row r="4" spans="1:14" x14ac:dyDescent="0.25">
      <c r="A4" s="6" t="s">
        <v>5</v>
      </c>
      <c r="B4" s="9">
        <v>41959296.448924899</v>
      </c>
      <c r="C4" s="8">
        <v>0</v>
      </c>
      <c r="D4" s="9">
        <v>2968537.9595576199</v>
      </c>
      <c r="E4" s="8">
        <v>0</v>
      </c>
      <c r="F4" s="9">
        <v>4228576.3464299999</v>
      </c>
      <c r="G4" s="8">
        <v>0</v>
      </c>
      <c r="H4" s="9">
        <v>0</v>
      </c>
      <c r="I4" s="8">
        <v>0</v>
      </c>
      <c r="J4" s="9">
        <v>1477751.2412346599</v>
      </c>
      <c r="K4" s="8">
        <v>0</v>
      </c>
      <c r="L4" s="1">
        <v>2025290.6523</v>
      </c>
      <c r="M4" s="1">
        <v>0</v>
      </c>
      <c r="N4" s="1"/>
    </row>
    <row r="5" spans="1:14" x14ac:dyDescent="0.25">
      <c r="A5" s="6" t="s">
        <v>6</v>
      </c>
      <c r="B5" s="9">
        <v>401199460</v>
      </c>
      <c r="C5" s="8">
        <v>0</v>
      </c>
      <c r="D5" s="9">
        <v>142810009.90000001</v>
      </c>
      <c r="E5" s="8">
        <v>0</v>
      </c>
      <c r="F5" s="9">
        <v>73787637.200000003</v>
      </c>
      <c r="G5" s="8">
        <v>0</v>
      </c>
      <c r="H5" s="9">
        <v>28132947</v>
      </c>
      <c r="I5" s="8">
        <v>0</v>
      </c>
      <c r="J5" s="9">
        <v>20177290</v>
      </c>
      <c r="K5" s="8">
        <v>0</v>
      </c>
      <c r="L5" s="1">
        <v>12003411</v>
      </c>
      <c r="M5" s="1">
        <v>0</v>
      </c>
      <c r="N5" s="1"/>
    </row>
    <row r="6" spans="1:14" x14ac:dyDescent="0.25">
      <c r="A6" s="6" t="s">
        <v>7</v>
      </c>
      <c r="B6" s="9">
        <v>0</v>
      </c>
      <c r="C6" s="8">
        <v>149598535.02473399</v>
      </c>
      <c r="D6" s="9">
        <v>0</v>
      </c>
      <c r="E6" s="8">
        <v>112140530.68695299</v>
      </c>
      <c r="F6" s="9">
        <v>0</v>
      </c>
      <c r="G6" s="8">
        <v>54160442.372200899</v>
      </c>
      <c r="H6" s="9">
        <v>0</v>
      </c>
      <c r="I6" s="8">
        <v>17683471.527169399</v>
      </c>
      <c r="J6" s="9">
        <v>0</v>
      </c>
      <c r="K6" s="8">
        <v>53661241.107331</v>
      </c>
      <c r="L6" s="1">
        <v>0</v>
      </c>
      <c r="M6" s="1">
        <v>2064896.32915445</v>
      </c>
      <c r="N6" s="1"/>
    </row>
    <row r="7" spans="1:14" x14ac:dyDescent="0.25">
      <c r="A7" s="6" t="s">
        <v>22</v>
      </c>
      <c r="B7" s="9">
        <v>200423000</v>
      </c>
      <c r="C7" s="8">
        <v>0</v>
      </c>
      <c r="D7" s="9">
        <v>132457000</v>
      </c>
      <c r="E7" s="8">
        <v>0</v>
      </c>
      <c r="F7" s="9">
        <v>47997000</v>
      </c>
      <c r="G7" s="8">
        <v>0</v>
      </c>
      <c r="H7" s="9">
        <v>30521053</v>
      </c>
      <c r="I7" s="8">
        <v>0</v>
      </c>
      <c r="J7" s="9">
        <v>108450303</v>
      </c>
      <c r="K7" s="8">
        <v>0</v>
      </c>
      <c r="L7" s="1">
        <v>72344566</v>
      </c>
      <c r="M7" s="1">
        <v>0</v>
      </c>
      <c r="N7" s="1"/>
    </row>
    <row r="8" spans="1:14" x14ac:dyDescent="0.25">
      <c r="A8" s="6" t="s">
        <v>8</v>
      </c>
      <c r="B8" s="9">
        <v>0</v>
      </c>
      <c r="C8" s="8">
        <v>493983220.95791203</v>
      </c>
      <c r="D8" s="9">
        <v>0</v>
      </c>
      <c r="E8" s="8">
        <v>166095017.13319099</v>
      </c>
      <c r="F8" s="9">
        <v>0</v>
      </c>
      <c r="G8" s="8">
        <v>71852771.126861393</v>
      </c>
      <c r="H8" s="9">
        <v>0</v>
      </c>
      <c r="I8" s="8">
        <v>40970528.472830601</v>
      </c>
      <c r="J8" s="9">
        <v>0</v>
      </c>
      <c r="K8" s="8">
        <v>76444102.897913903</v>
      </c>
      <c r="L8" s="1">
        <v>0</v>
      </c>
      <c r="M8" s="1">
        <v>84308371.633935794</v>
      </c>
      <c r="N8" s="1"/>
    </row>
    <row r="9" spans="1:14" x14ac:dyDescent="0.25">
      <c r="A9" s="6" t="s">
        <v>0</v>
      </c>
      <c r="B9" s="9">
        <v>59643958.640318401</v>
      </c>
      <c r="C9" s="8">
        <v>59643958.640318401</v>
      </c>
      <c r="D9" s="9">
        <v>22251368.372105598</v>
      </c>
      <c r="E9" s="8">
        <v>93.7429538693099</v>
      </c>
      <c r="F9" s="9">
        <v>904767.30013539596</v>
      </c>
      <c r="G9" s="8">
        <v>0</v>
      </c>
      <c r="H9" s="9">
        <v>4870188.7457871204</v>
      </c>
      <c r="I9" s="8">
        <v>9363332.0480748396</v>
      </c>
      <c r="J9" s="9">
        <v>85319553.200254098</v>
      </c>
      <c r="K9" s="8">
        <v>755167.054272354</v>
      </c>
      <c r="L9" s="1">
        <v>36463598.000728898</v>
      </c>
      <c r="M9" s="1">
        <v>679892.93360691599</v>
      </c>
      <c r="N9" s="1"/>
    </row>
    <row r="10" spans="1:14" x14ac:dyDescent="0.25">
      <c r="A10" s="6" t="s">
        <v>1</v>
      </c>
      <c r="B10" s="9">
        <v>93.7429538693099</v>
      </c>
      <c r="C10" s="8">
        <v>22251368.372105598</v>
      </c>
      <c r="D10" s="9">
        <v>19105284.7010522</v>
      </c>
      <c r="E10" s="8">
        <v>19105284.7010522</v>
      </c>
      <c r="F10" s="9">
        <v>0</v>
      </c>
      <c r="G10" s="8">
        <v>0</v>
      </c>
      <c r="H10" s="9">
        <v>1313842.32555062</v>
      </c>
      <c r="I10" s="8">
        <v>889535.73349664605</v>
      </c>
      <c r="J10" s="9">
        <v>0</v>
      </c>
      <c r="K10" s="8">
        <v>8033256.8674446801</v>
      </c>
      <c r="L10" s="1">
        <v>1842.2898362369899</v>
      </c>
      <c r="M10" s="1">
        <v>53135356.470224202</v>
      </c>
      <c r="N10" s="1"/>
    </row>
    <row r="11" spans="1:14" x14ac:dyDescent="0.25">
      <c r="A11" s="6" t="s">
        <v>2</v>
      </c>
      <c r="B11" s="9">
        <v>0</v>
      </c>
      <c r="C11" s="8">
        <v>904767.30013539596</v>
      </c>
      <c r="D11" s="9">
        <v>0</v>
      </c>
      <c r="E11" s="8">
        <v>0</v>
      </c>
      <c r="F11" s="9">
        <v>3626400.98029747</v>
      </c>
      <c r="G11" s="8">
        <v>3626400.98029747</v>
      </c>
      <c r="H11" s="9">
        <v>603314.17884545901</v>
      </c>
      <c r="I11" s="8">
        <v>4103967.8592738202</v>
      </c>
      <c r="J11" s="9">
        <v>0</v>
      </c>
      <c r="K11" s="8">
        <v>1309549.4245004801</v>
      </c>
      <c r="L11" s="1">
        <v>4235396.9329202296</v>
      </c>
      <c r="M11" s="1">
        <v>18924457.7721969</v>
      </c>
      <c r="N11" s="1"/>
    </row>
    <row r="12" spans="1:14" x14ac:dyDescent="0.25">
      <c r="A12" s="6" t="s">
        <v>9</v>
      </c>
      <c r="B12" s="9">
        <v>9363332.0480748396</v>
      </c>
      <c r="C12" s="8">
        <v>4870188.7457871204</v>
      </c>
      <c r="D12" s="9">
        <v>889535.73349664605</v>
      </c>
      <c r="E12" s="8">
        <v>1313842.32555062</v>
      </c>
      <c r="F12" s="9">
        <v>4103967.8592738202</v>
      </c>
      <c r="G12" s="8">
        <v>603314.17884545901</v>
      </c>
      <c r="H12" s="9">
        <v>4551298.2303444901</v>
      </c>
      <c r="I12" s="8">
        <v>4551298.2303444901</v>
      </c>
      <c r="J12" s="9">
        <v>0</v>
      </c>
      <c r="K12" s="8">
        <v>872706.81832738803</v>
      </c>
      <c r="L12" s="1">
        <v>76545.537046544894</v>
      </c>
      <c r="M12" s="1">
        <v>3547235.3451036699</v>
      </c>
      <c r="N12" s="1"/>
    </row>
    <row r="13" spans="1:14" x14ac:dyDescent="0.25">
      <c r="A13" s="6" t="s">
        <v>10</v>
      </c>
      <c r="B13" s="9">
        <v>755167.054272354</v>
      </c>
      <c r="C13" s="8">
        <v>85319553.200254098</v>
      </c>
      <c r="D13" s="9">
        <v>8033256.8674446801</v>
      </c>
      <c r="E13" s="8">
        <v>0</v>
      </c>
      <c r="F13" s="9">
        <v>1309549.4245004801</v>
      </c>
      <c r="G13" s="8">
        <v>0</v>
      </c>
      <c r="H13" s="9">
        <v>872706.81832738803</v>
      </c>
      <c r="I13" s="8">
        <v>0</v>
      </c>
      <c r="J13" s="9">
        <v>6400328.4259492401</v>
      </c>
      <c r="K13" s="8">
        <v>6400328.4259492401</v>
      </c>
      <c r="L13" s="1">
        <v>5572329.7012321996</v>
      </c>
      <c r="M13" s="1">
        <v>0</v>
      </c>
      <c r="N13" s="1"/>
    </row>
    <row r="14" spans="1:14" x14ac:dyDescent="0.25">
      <c r="A14" s="6" t="s">
        <v>11</v>
      </c>
      <c r="B14" s="9">
        <v>679892.93360691599</v>
      </c>
      <c r="C14" s="8">
        <v>36463598.000728898</v>
      </c>
      <c r="D14" s="9">
        <v>53135356.470224202</v>
      </c>
      <c r="E14" s="8">
        <v>1842.2898362369899</v>
      </c>
      <c r="F14" s="9">
        <v>18924457.7721969</v>
      </c>
      <c r="G14" s="8">
        <v>4235396.9329202296</v>
      </c>
      <c r="H14" s="9">
        <v>3547235.3451036699</v>
      </c>
      <c r="I14" s="8">
        <v>76545.537046544894</v>
      </c>
      <c r="J14" s="9">
        <v>0</v>
      </c>
      <c r="K14" s="8">
        <v>5572329.7012321996</v>
      </c>
      <c r="L14" s="1">
        <v>6889403.4277639799</v>
      </c>
      <c r="M14" s="1">
        <v>6889403.4277639799</v>
      </c>
      <c r="N14" s="1"/>
    </row>
    <row r="16" spans="1:14" x14ac:dyDescent="0.25">
      <c r="A16" t="s">
        <v>15</v>
      </c>
      <c r="B16" s="10">
        <f>B5/B7+1</f>
        <v>3.0017635700493455</v>
      </c>
      <c r="C16" s="10"/>
      <c r="D16" s="10">
        <f>D5/D7+1</f>
        <v>2.0781612893240826</v>
      </c>
      <c r="E16" s="10"/>
      <c r="F16" s="10">
        <f>F5/F7+1</f>
        <v>2.5373385253244995</v>
      </c>
      <c r="H16" s="10">
        <f>H5/H7+1</f>
        <v>1.921755451884311</v>
      </c>
      <c r="I16" s="10"/>
      <c r="J16" s="10">
        <f>J5/J7+1</f>
        <v>1.1860510246799403</v>
      </c>
      <c r="K16" s="10"/>
      <c r="L16" s="10">
        <f>L5/L7+1</f>
        <v>1.1659200084219179</v>
      </c>
      <c r="M16" s="10"/>
    </row>
    <row r="18" spans="1:13" x14ac:dyDescent="0.25">
      <c r="A18" t="s">
        <v>0</v>
      </c>
      <c r="B18" s="2"/>
      <c r="C18" s="2"/>
      <c r="H18" s="2">
        <f>H9/(H$7-H$12)</f>
        <v>0.18753310491317063</v>
      </c>
      <c r="I18" s="2">
        <f>I9/(I$6+I$8-I$12)</f>
        <v>0.17306588657881844</v>
      </c>
      <c r="J18" s="2">
        <f>J9/(J$7-J$13)</f>
        <v>0.83605658459369314</v>
      </c>
      <c r="K18" s="2">
        <f>K9/(K$6+K$8-K$13)</f>
        <v>6.1045791129486363E-3</v>
      </c>
      <c r="L18" s="2">
        <f>L9/(L$7-L$14)</f>
        <v>0.55707749500259574</v>
      </c>
      <c r="M18" s="2">
        <f>M9/(M$6+M$8-M$14)</f>
        <v>8.5538484770671976E-3</v>
      </c>
    </row>
    <row r="19" spans="1:13" x14ac:dyDescent="0.25">
      <c r="A19" t="s">
        <v>1</v>
      </c>
      <c r="B19" s="2">
        <f>B10/(B$7-B$9)</f>
        <v>6.6588714459137808E-7</v>
      </c>
      <c r="C19" s="2">
        <f>C10/(C$6+C$8-C$9)</f>
        <v>3.8105716864669681E-2</v>
      </c>
      <c r="H19" s="2">
        <f>H10/(H$7-H$12)</f>
        <v>5.059124882787825E-2</v>
      </c>
      <c r="I19" s="2">
        <f>I10/(I$6+I$8-I$12)</f>
        <v>1.6441613900981901E-2</v>
      </c>
      <c r="J19" s="2">
        <f>J10/(J$7-J$13)</f>
        <v>0</v>
      </c>
      <c r="K19" s="2">
        <f>K10/(K$6+K$8-K$13)</f>
        <v>6.4938812948091937E-2</v>
      </c>
      <c r="L19" s="2">
        <f>L10/(L$7-L$14)</f>
        <v>2.8145829356146621E-5</v>
      </c>
      <c r="M19" s="2">
        <f>M10/(M$6+M$8-M$14)</f>
        <v>0.6685049447565351</v>
      </c>
    </row>
    <row r="20" spans="1:13" x14ac:dyDescent="0.25">
      <c r="A20" t="s">
        <v>2</v>
      </c>
      <c r="B20" s="2">
        <f>B11/(B$7-B$9)</f>
        <v>0</v>
      </c>
      <c r="C20" s="2">
        <f>C11/(C$6+C$8-C$9)</f>
        <v>1.5494241069053205E-3</v>
      </c>
      <c r="H20" s="2">
        <f>H11/(H$7-H$12)</f>
        <v>2.3231416091398924E-2</v>
      </c>
      <c r="I20" s="2">
        <f>I11/(I$6+I$8-I$12)</f>
        <v>7.5855137082555188E-2</v>
      </c>
      <c r="J20" s="2">
        <f>J11/(J$7-J$13)</f>
        <v>0</v>
      </c>
      <c r="K20" s="2">
        <f>K11/(K$6+K$8-K$13)</f>
        <v>1.0586065717449031E-2</v>
      </c>
      <c r="L20" s="2">
        <f>L11/(L$7-L$14)</f>
        <v>6.4706843073624107E-2</v>
      </c>
      <c r="M20" s="2">
        <f>M11/(M$6+M$8-M$14)</f>
        <v>0.23809181753846415</v>
      </c>
    </row>
    <row r="21" spans="1:13" x14ac:dyDescent="0.25">
      <c r="A21" t="s">
        <v>9</v>
      </c>
      <c r="B21" s="2">
        <f>B12/(B$7-B$9)</f>
        <v>6.6510838244395451E-2</v>
      </c>
      <c r="C21" s="2">
        <f>C12/(C$6+C$8-C$9)</f>
        <v>8.3402526227156042E-3</v>
      </c>
      <c r="H21" s="2"/>
      <c r="I21" s="2"/>
      <c r="J21" s="2">
        <f>J12/(J$7-J$13)</f>
        <v>0</v>
      </c>
      <c r="K21" s="2">
        <f>K12/(K$6+K$8-K$13)</f>
        <v>7.0547407818559926E-3</v>
      </c>
      <c r="L21" s="2">
        <f>L12/(L$7-L$14)</f>
        <v>1.1694346792290003E-3</v>
      </c>
      <c r="M21" s="2">
        <f>M12/(M$6+M$8-M$14)</f>
        <v>4.4628370372292565E-2</v>
      </c>
    </row>
    <row r="22" spans="1:13" x14ac:dyDescent="0.25">
      <c r="A22" t="s">
        <v>10</v>
      </c>
      <c r="B22" s="2">
        <f>B13/(B$7-B$9)</f>
        <v>5.3642008567379683E-3</v>
      </c>
      <c r="C22" s="2">
        <f>C13/(C$6+C$8-C$9)</f>
        <v>0.14611068779683117</v>
      </c>
      <c r="H22" s="2">
        <f>H13/(H$7-H$12)</f>
        <v>3.3604738514785924E-2</v>
      </c>
      <c r="I22" s="2">
        <f>I13/(I$6+I$8-I$12)</f>
        <v>0</v>
      </c>
      <c r="J22" s="2"/>
      <c r="K22" s="2"/>
      <c r="L22" s="2">
        <f>L13/(L$7-L$14)</f>
        <v>8.5132012239410484E-2</v>
      </c>
      <c r="M22" s="2">
        <f>M13/(M$6+M$8-M$14)</f>
        <v>0</v>
      </c>
    </row>
    <row r="23" spans="1:13" x14ac:dyDescent="0.25">
      <c r="A23" t="s">
        <v>11</v>
      </c>
      <c r="B23" s="2">
        <f>B14/(B$7-B$9)</f>
        <v>4.8295039307011071E-3</v>
      </c>
      <c r="C23" s="2">
        <f>C14/(C$6+C$8-C$9)</f>
        <v>6.2444318841296864E-2</v>
      </c>
      <c r="H23" s="2">
        <f>H14/(H$7-H$12)</f>
        <v>0.13659102200104156</v>
      </c>
      <c r="I23" s="2">
        <f>I14/(I$6+I$8-I$12)</f>
        <v>1.4148191225724859E-3</v>
      </c>
      <c r="J23" s="2">
        <f>J14/(J$7-J$13)</f>
        <v>0</v>
      </c>
      <c r="K23" s="2">
        <f>K14/(K$6+K$8-K$13)</f>
        <v>4.5045301317312415E-2</v>
      </c>
      <c r="L23" s="2"/>
      <c r="M23" s="2"/>
    </row>
    <row r="24" spans="1:13" x14ac:dyDescent="0.25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5">
      <c r="A25" s="2" t="s">
        <v>17</v>
      </c>
      <c r="C25" s="2">
        <f>C19</f>
        <v>3.8105716864669681E-2</v>
      </c>
      <c r="I25" s="2">
        <f>C21*I19</f>
        <v>1.3712721345934164E-4</v>
      </c>
      <c r="K25" s="2">
        <f>C22*K19</f>
        <v>9.4882546245554783E-3</v>
      </c>
      <c r="M25" s="2">
        <f>C23*M19</f>
        <v>4.1744335917360625E-2</v>
      </c>
    </row>
    <row r="26" spans="1:13" s="2" customFormat="1" x14ac:dyDescent="0.25">
      <c r="A26" s="2" t="s">
        <v>18</v>
      </c>
      <c r="C26" s="2">
        <f>C20</f>
        <v>1.5494241069053205E-3</v>
      </c>
      <c r="I26" s="2">
        <f>C21*I20</f>
        <v>6.326510059992326E-4</v>
      </c>
      <c r="K26" s="2">
        <f>C22*K20</f>
        <v>1.546737343038933E-3</v>
      </c>
      <c r="M26" s="2">
        <f>C23*M20</f>
        <v>1.4867481367875732E-2</v>
      </c>
    </row>
    <row r="28" spans="1:13" x14ac:dyDescent="0.25">
      <c r="A28" t="s">
        <v>12</v>
      </c>
      <c r="B28" s="1">
        <f>(C6+C8-B4)/10000</f>
        <v>60162.245953372112</v>
      </c>
    </row>
    <row r="29" spans="1:13" x14ac:dyDescent="0.25">
      <c r="A29" t="s">
        <v>13</v>
      </c>
      <c r="B29" s="1">
        <f>(E6+E8-D4)/10000</f>
        <v>27526.70098605864</v>
      </c>
      <c r="C29" s="1">
        <f>B28*(C25+I25+K25+M25)</f>
        <v>5383.0431043960207</v>
      </c>
      <c r="D29" s="2">
        <f>(B29+C29)/SUM(B28:B30)</f>
        <v>0.32953436836612154</v>
      </c>
    </row>
    <row r="30" spans="1:13" x14ac:dyDescent="0.25">
      <c r="A30" t="s">
        <v>14</v>
      </c>
      <c r="B30" s="1">
        <f>(G6+G8-F4)/10000</f>
        <v>12178.463715263229</v>
      </c>
      <c r="C30" s="1">
        <f>B28*(C26+I26+K26+M26)</f>
        <v>1118.7948028497865</v>
      </c>
      <c r="D30" s="2">
        <f>(B30+C30)/SUM(B28:B30)</f>
        <v>0.13314912673655083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2BC5-A5E9-40D8-895B-B59303B2B695}">
  <dimension ref="A1:BB30"/>
  <sheetViews>
    <sheetView workbookViewId="0">
      <selection activeCell="AM26" sqref="AM26"/>
    </sheetView>
  </sheetViews>
  <sheetFormatPr defaultRowHeight="13.8" x14ac:dyDescent="0.25"/>
  <cols>
    <col min="1" max="1" width="27.6640625" bestFit="1" customWidth="1"/>
    <col min="2" max="6" width="10.44140625" customWidth="1"/>
  </cols>
  <sheetData>
    <row r="1" spans="1:54" x14ac:dyDescent="0.25">
      <c r="B1" s="27" t="s">
        <v>44</v>
      </c>
      <c r="C1" s="27"/>
      <c r="D1" s="27"/>
      <c r="E1" s="27"/>
      <c r="F1" s="27"/>
      <c r="H1" s="27" t="s">
        <v>45</v>
      </c>
      <c r="I1" s="27"/>
      <c r="J1" s="27"/>
      <c r="K1" s="27"/>
      <c r="L1" s="27"/>
    </row>
    <row r="2" spans="1:54" x14ac:dyDescent="0.25">
      <c r="B2">
        <v>2002</v>
      </c>
      <c r="C2">
        <v>2007</v>
      </c>
      <c r="D2">
        <v>2012</v>
      </c>
      <c r="E2">
        <v>2017</v>
      </c>
      <c r="F2">
        <v>2018</v>
      </c>
      <c r="H2">
        <v>2002</v>
      </c>
      <c r="I2">
        <v>2007</v>
      </c>
      <c r="J2">
        <v>2012</v>
      </c>
      <c r="K2">
        <v>2017</v>
      </c>
      <c r="L2">
        <v>2018</v>
      </c>
      <c r="M2">
        <v>2019</v>
      </c>
      <c r="N2">
        <v>2020</v>
      </c>
      <c r="O2">
        <v>2021</v>
      </c>
      <c r="P2">
        <v>2022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v>2028</v>
      </c>
      <c r="W2">
        <v>2029</v>
      </c>
      <c r="X2">
        <v>2030</v>
      </c>
      <c r="Y2">
        <v>2031</v>
      </c>
      <c r="Z2">
        <v>2032</v>
      </c>
      <c r="AA2">
        <v>2033</v>
      </c>
      <c r="AB2">
        <v>2034</v>
      </c>
      <c r="AC2">
        <v>2035</v>
      </c>
      <c r="AD2">
        <v>2036</v>
      </c>
      <c r="AE2">
        <v>2037</v>
      </c>
      <c r="AF2">
        <v>2038</v>
      </c>
      <c r="AG2">
        <v>2039</v>
      </c>
      <c r="AH2">
        <v>2040</v>
      </c>
      <c r="AI2">
        <v>2041</v>
      </c>
      <c r="AJ2">
        <v>2042</v>
      </c>
      <c r="AK2">
        <v>2043</v>
      </c>
      <c r="AL2">
        <v>2044</v>
      </c>
      <c r="AM2">
        <v>2045</v>
      </c>
      <c r="AN2">
        <v>2046</v>
      </c>
      <c r="AO2">
        <v>2047</v>
      </c>
      <c r="AP2">
        <v>2048</v>
      </c>
      <c r="AQ2">
        <v>2049</v>
      </c>
      <c r="AR2">
        <v>2050</v>
      </c>
      <c r="AS2">
        <v>2051</v>
      </c>
      <c r="AT2">
        <v>2052</v>
      </c>
      <c r="AU2">
        <v>2053</v>
      </c>
      <c r="AV2">
        <v>2054</v>
      </c>
      <c r="AW2">
        <v>2055</v>
      </c>
      <c r="AX2">
        <v>2056</v>
      </c>
      <c r="AY2">
        <v>2057</v>
      </c>
      <c r="AZ2">
        <v>2058</v>
      </c>
      <c r="BA2">
        <v>2059</v>
      </c>
      <c r="BB2">
        <v>2060</v>
      </c>
    </row>
    <row r="3" spans="1:54" x14ac:dyDescent="0.25">
      <c r="B3" s="21">
        <f>SUM(B4:B6)</f>
        <v>24846.342207578655</v>
      </c>
      <c r="C3" s="21">
        <f t="shared" ref="C3:F3" si="0">SUM(C4:C6)</f>
        <v>42596.609044912591</v>
      </c>
      <c r="D3" s="21">
        <f t="shared" si="0"/>
        <v>82170.664658453563</v>
      </c>
      <c r="E3" s="21">
        <f t="shared" si="0"/>
        <v>99674.052733289471</v>
      </c>
      <c r="F3" s="21">
        <f t="shared" si="0"/>
        <v>99867.410654693987</v>
      </c>
      <c r="H3" s="21">
        <f>B3*Deflator!M2</f>
        <v>6390.0437642724428</v>
      </c>
      <c r="I3" s="21">
        <f>C3*Deflator!N2</f>
        <v>8580.1125507140114</v>
      </c>
      <c r="J3" s="21">
        <f>D3*Deflator!O2</f>
        <v>13016.898020627792</v>
      </c>
      <c r="K3" s="21">
        <f>E3*Deflator!P2</f>
        <v>14473.119253719049</v>
      </c>
      <c r="L3" s="21">
        <f>F3*Deflator!Q2</f>
        <v>14010.851255108484</v>
      </c>
      <c r="M3" s="1">
        <f>SLOPE($J3:L3,$J$2:L$2)*M$2+INTERCEPT($J3:L3,$J$2:L$2)</f>
        <v>14520.857121309265</v>
      </c>
      <c r="N3" s="1">
        <f>SLOPE($J3:M3,$J$2:M$2)*N$2+INTERCEPT($J3:M3,$J$2:M$2)</f>
        <v>14727.027404756518</v>
      </c>
      <c r="O3" s="1">
        <f>SLOPE($J3:N3,$J$2:N$2)*O$2+INTERCEPT($J3:N3,$J$2:N$2)</f>
        <v>14933.197688203771</v>
      </c>
      <c r="P3" s="1">
        <f>SLOPE($J3:O3,$J$2:O$2)*P$2+INTERCEPT($J3:O3,$J$2:O$2)</f>
        <v>15139.367971651023</v>
      </c>
      <c r="Q3" s="1">
        <f>SLOPE($J3:P3,$J$2:P$2)*Q$2+INTERCEPT($J3:P3,$J$2:P$2)</f>
        <v>15345.538255098334</v>
      </c>
      <c r="R3" s="1">
        <f>SLOPE($J3:Q3,$J$2:Q$2)*R$2+INTERCEPT($J3:Q3,$J$2:Q$2)</f>
        <v>15551.708538545528</v>
      </c>
      <c r="S3" s="1">
        <f>SLOPE($J3:R3,$J$2:R$2)*S$2+INTERCEPT($J3:R3,$J$2:R$2)</f>
        <v>15757.878821992781</v>
      </c>
      <c r="T3" s="1">
        <f>SLOPE($J3:S3,$J$2:S$2)*T$2+INTERCEPT($J3:S3,$J$2:S$2)</f>
        <v>15964.049105440034</v>
      </c>
      <c r="U3" s="1">
        <f>SLOPE($J3:T3,$J$2:T$2)*U$2+INTERCEPT($J3:T3,$J$2:T$2)</f>
        <v>16170.219388887286</v>
      </c>
      <c r="V3" s="1">
        <f>SLOPE($J3:U3,$J$2:U$2)*V$2+INTERCEPT($J3:U3,$J$2:U$2)</f>
        <v>16376.389672334539</v>
      </c>
      <c r="W3" s="1">
        <f>SLOPE($J3:V3,$J$2:V$2)*W$2+INTERCEPT($J3:V3,$J$2:V$2)</f>
        <v>16582.559955781791</v>
      </c>
      <c r="X3" s="1">
        <f>SLOPE($J3:W3,$J$2:W$2)*X$2+INTERCEPT($J3:W3,$J$2:W$2)</f>
        <v>16788.730239229044</v>
      </c>
      <c r="Y3" s="1">
        <f>SLOPE($J3:X3,$J$2:X$2)*Y$2+INTERCEPT($J3:X3,$J$2:X$2)</f>
        <v>16994.900522676297</v>
      </c>
      <c r="Z3" s="1">
        <f>SLOPE($J3:Y3,$J$2:Y$2)*Z$2+INTERCEPT($J3:Y3,$J$2:Y$2)</f>
        <v>17201.070806123549</v>
      </c>
      <c r="AA3" s="1">
        <f>SLOPE($J3:Z3,$J$2:Z$2)*AA$2+INTERCEPT($J3:Z3,$J$2:Z$2)</f>
        <v>17407.241089570802</v>
      </c>
      <c r="AB3" s="1">
        <f>SLOPE($J3:AA3,$J$2:AA$2)*AB$2+INTERCEPT($J3:AA3,$J$2:AA$2)</f>
        <v>17613.411373018054</v>
      </c>
      <c r="AC3" s="1">
        <f>SLOPE($J3:AB3,$J$2:AB$2)*AC$2+INTERCEPT($J3:AB3,$J$2:AB$2)</f>
        <v>17819.581656465249</v>
      </c>
      <c r="AD3" s="1">
        <f>SLOPE($J3:AC3,$J$2:AC$2)*AD$2+INTERCEPT($J3:AC3,$J$2:AC$2)</f>
        <v>18025.751939912559</v>
      </c>
      <c r="AE3" s="1">
        <f>SLOPE($J3:AD3,$J$2:AD$2)*AE$2+INTERCEPT($J3:AD3,$J$2:AD$2)</f>
        <v>18231.922223359754</v>
      </c>
      <c r="AF3" s="1">
        <f>SLOPE($J3:AE3,$J$2:AE$2)*AF$2+INTERCEPT($J3:AE3,$J$2:AE$2)</f>
        <v>18438.092506807065</v>
      </c>
      <c r="AG3" s="1">
        <f>SLOPE($J3:AF3,$J$2:AF$2)*AG$2+INTERCEPT($J3:AF3,$J$2:AF$2)</f>
        <v>18644.262790254317</v>
      </c>
      <c r="AH3" s="1">
        <f>SLOPE($J3:AG3,$J$2:AG$2)*AH$2+INTERCEPT($J3:AG3,$J$2:AG$2)</f>
        <v>18850.43307370157</v>
      </c>
      <c r="AI3" s="1">
        <f>SLOPE($J3:AH3,$J$2:AH$2)*AI$2+INTERCEPT($J3:AH3,$J$2:AH$2)</f>
        <v>19056.603357148822</v>
      </c>
      <c r="AJ3" s="1">
        <f>SLOPE($J3:AI3,$J$2:AI$2)*AJ$2+INTERCEPT($J3:AI3,$J$2:AI$2)</f>
        <v>19262.773640596017</v>
      </c>
      <c r="AK3" s="1">
        <f>SLOPE($J3:AJ3,$J$2:AJ$2)*AK$2+INTERCEPT($J3:AJ3,$J$2:AJ$2)</f>
        <v>19468.943924043269</v>
      </c>
      <c r="AL3" s="1">
        <f>SLOPE($J3:AK3,$J$2:AK$2)*AL$2+INTERCEPT($J3:AK3,$J$2:AK$2)</f>
        <v>19675.114207490522</v>
      </c>
      <c r="AM3" s="1">
        <f>SLOPE($J3:AL3,$J$2:AL$2)*AM$2+INTERCEPT($J3:AL3,$J$2:AL$2)</f>
        <v>19881.284490937775</v>
      </c>
      <c r="AN3" s="1">
        <f>SLOPE($J3:AM3,$J$2:AM$2)*AN$2+INTERCEPT($J3:AM3,$J$2:AM$2)</f>
        <v>20087.454774385085</v>
      </c>
      <c r="AO3" s="1">
        <f>SLOPE($J3:AN3,$J$2:AN$2)*AO$2+INTERCEPT($J3:AN3,$J$2:AN$2)</f>
        <v>20293.62505783228</v>
      </c>
      <c r="AP3" s="1">
        <f>SLOPE($J3:AO3,$J$2:AO$2)*AP$2+INTERCEPT($J3:AO3,$J$2:AO$2)</f>
        <v>20499.795341279532</v>
      </c>
      <c r="AQ3" s="1">
        <f>SLOPE($J3:AP3,$J$2:AP$2)*AQ$2+INTERCEPT($J3:AP3,$J$2:AP$2)</f>
        <v>20705.965624726785</v>
      </c>
      <c r="AR3" s="1">
        <f>SLOPE($J3:AQ3,$J$2:AQ$2)*AR$2+INTERCEPT($J3:AQ3,$J$2:AQ$2)</f>
        <v>20912.135908174037</v>
      </c>
      <c r="AS3" s="1">
        <f>SLOPE($J3:AR3,$J$2:AR$2)*AS$2+INTERCEPT($J3:AR3,$J$2:AR$2)</f>
        <v>21118.30619162129</v>
      </c>
      <c r="AT3" s="1">
        <f>SLOPE($J3:AS3,$J$2:AS$2)*AT$2+INTERCEPT($J3:AS3,$J$2:AS$2)</f>
        <v>21324.476475068543</v>
      </c>
      <c r="AU3" s="1">
        <f>SLOPE($J3:AT3,$J$2:AT$2)*AU$2+INTERCEPT($J3:AT3,$J$2:AT$2)</f>
        <v>21530.646758515795</v>
      </c>
      <c r="AV3" s="1">
        <f>SLOPE($J3:AU3,$J$2:AU$2)*AV$2+INTERCEPT($J3:AU3,$J$2:AU$2)</f>
        <v>21736.817041963048</v>
      </c>
      <c r="AW3" s="1">
        <f>SLOPE($J3:AV3,$J$2:AV$2)*AW$2+INTERCEPT($J3:AV3,$J$2:AV$2)</f>
        <v>21942.987325410359</v>
      </c>
      <c r="AX3" s="1">
        <f>SLOPE($J3:AW3,$J$2:AW$2)*AX$2+INTERCEPT($J3:AW3,$J$2:AW$2)</f>
        <v>22149.157608857611</v>
      </c>
      <c r="AY3" s="1">
        <f>SLOPE($J3:AX3,$J$2:AX$2)*AY$2+INTERCEPT($J3:AX3,$J$2:AX$2)</f>
        <v>22355.327892304806</v>
      </c>
      <c r="AZ3" s="1">
        <f>SLOPE($J3:AY3,$J$2:AY$2)*AZ$2+INTERCEPT($J3:AY3,$J$2:AY$2)</f>
        <v>22561.498175752116</v>
      </c>
      <c r="BA3" s="1">
        <f>SLOPE($J3:AZ3,$J$2:AZ$2)*BA$2+INTERCEPT($J3:AZ3,$J$2:AZ$2)</f>
        <v>22767.668459199311</v>
      </c>
      <c r="BB3" s="1">
        <f>SLOPE($J3:BA3,$J$2:BA$2)*BB$2+INTERCEPT($J3:BA3,$J$2:BA$2)</f>
        <v>22973.838742646563</v>
      </c>
    </row>
    <row r="4" spans="1:54" x14ac:dyDescent="0.25">
      <c r="A4" t="s">
        <v>12</v>
      </c>
      <c r="B4" s="21">
        <f>'2002'!B28</f>
        <v>13817.472545171384</v>
      </c>
      <c r="C4" s="21">
        <f>'2007'!B28</f>
        <v>23454.034588228067</v>
      </c>
      <c r="D4" s="21">
        <f>'2012'!B28</f>
        <v>46625.508485906677</v>
      </c>
      <c r="E4" s="21">
        <f>'2017'!B28</f>
        <v>58661.82253506218</v>
      </c>
      <c r="F4" s="21">
        <f>'2018'!B28</f>
        <v>60162.245953372112</v>
      </c>
      <c r="H4" s="21">
        <f>B4*Deflator!M2</f>
        <v>3553.611776639963</v>
      </c>
      <c r="I4" s="21">
        <f>C4*Deflator!N2</f>
        <v>4724.2787876179664</v>
      </c>
      <c r="J4" s="21">
        <f>D4*Deflator!O2</f>
        <v>7386.0847011966362</v>
      </c>
      <c r="K4" s="21">
        <f>E4*Deflator!P2</f>
        <v>8517.9595883623588</v>
      </c>
      <c r="L4" s="21">
        <f>F4*Deflator!Q2</f>
        <v>8440.4339083195173</v>
      </c>
      <c r="M4" s="1">
        <f>M$3*M8</f>
        <v>8652.2954727436354</v>
      </c>
      <c r="N4" s="1">
        <f t="shared" ref="N4:BB6" si="1">N$3*N8</f>
        <v>8818.2509874661118</v>
      </c>
      <c r="O4" s="1">
        <f t="shared" si="1"/>
        <v>8985.4134884065334</v>
      </c>
      <c r="P4" s="1">
        <f t="shared" si="1"/>
        <v>9153.7829755648872</v>
      </c>
      <c r="Q4" s="1">
        <f t="shared" si="1"/>
        <v>9323.3594489412353</v>
      </c>
      <c r="R4" s="1">
        <f t="shared" si="1"/>
        <v>9494.1429085354721</v>
      </c>
      <c r="S4" s="1">
        <f t="shared" si="1"/>
        <v>9666.1333543476649</v>
      </c>
      <c r="T4" s="1">
        <f t="shared" si="1"/>
        <v>9839.3307863778009</v>
      </c>
      <c r="U4" s="1">
        <f t="shared" si="1"/>
        <v>10013.735204625898</v>
      </c>
      <c r="V4" s="1">
        <f t="shared" si="1"/>
        <v>10189.346609091941</v>
      </c>
      <c r="W4" s="1">
        <f t="shared" si="1"/>
        <v>10366.164999775914</v>
      </c>
      <c r="X4" s="1">
        <f t="shared" si="1"/>
        <v>10544.190376677849</v>
      </c>
      <c r="Y4" s="1">
        <f t="shared" si="1"/>
        <v>10723.42273979773</v>
      </c>
      <c r="Z4" s="1">
        <f t="shared" si="1"/>
        <v>10903.862089135557</v>
      </c>
      <c r="AA4" s="1">
        <f t="shared" si="1"/>
        <v>11085.508424691312</v>
      </c>
      <c r="AB4" s="1">
        <f t="shared" si="1"/>
        <v>11268.361746465031</v>
      </c>
      <c r="AC4" s="1">
        <f t="shared" si="1"/>
        <v>11452.422054456658</v>
      </c>
      <c r="AD4" s="1">
        <f t="shared" si="1"/>
        <v>11637.689348666288</v>
      </c>
      <c r="AE4" s="1">
        <f t="shared" si="1"/>
        <v>11824.163629093808</v>
      </c>
      <c r="AF4" s="1">
        <f t="shared" si="1"/>
        <v>12011.844895739347</v>
      </c>
      <c r="AG4" s="1">
        <f t="shared" si="1"/>
        <v>12200.733148602794</v>
      </c>
      <c r="AH4" s="1">
        <f t="shared" si="1"/>
        <v>12390.828387684171</v>
      </c>
      <c r="AI4" s="1">
        <f t="shared" si="1"/>
        <v>12582.13061298351</v>
      </c>
      <c r="AJ4" s="1">
        <f t="shared" si="1"/>
        <v>12774.639824500757</v>
      </c>
      <c r="AK4" s="1">
        <f t="shared" si="1"/>
        <v>12968.35602223597</v>
      </c>
      <c r="AL4" s="1">
        <f t="shared" si="1"/>
        <v>13163.279206189147</v>
      </c>
      <c r="AM4" s="1">
        <f t="shared" si="1"/>
        <v>13359.40937636027</v>
      </c>
      <c r="AN4" s="1">
        <f t="shared" si="1"/>
        <v>13556.746532749379</v>
      </c>
      <c r="AO4" s="1">
        <f t="shared" si="1"/>
        <v>13755.290675356337</v>
      </c>
      <c r="AP4" s="1">
        <f t="shared" si="1"/>
        <v>13955.041804181295</v>
      </c>
      <c r="AQ4" s="1">
        <f t="shared" si="1"/>
        <v>14155.999919224203</v>
      </c>
      <c r="AR4" s="1">
        <f t="shared" si="1"/>
        <v>14358.165020485036</v>
      </c>
      <c r="AS4" s="1">
        <f t="shared" si="1"/>
        <v>14561.537107963835</v>
      </c>
      <c r="AT4" s="1">
        <f t="shared" si="1"/>
        <v>14766.11618166056</v>
      </c>
      <c r="AU4" s="1">
        <f t="shared" si="1"/>
        <v>14971.902241575268</v>
      </c>
      <c r="AV4" s="1">
        <f t="shared" si="1"/>
        <v>15178.895287707885</v>
      </c>
      <c r="AW4" s="1">
        <f t="shared" si="1"/>
        <v>15387.095320058488</v>
      </c>
      <c r="AX4" s="1">
        <f t="shared" si="1"/>
        <v>15596.502338627035</v>
      </c>
      <c r="AY4" s="1">
        <f t="shared" si="1"/>
        <v>15807.116343413469</v>
      </c>
      <c r="AZ4" s="1">
        <f t="shared" si="1"/>
        <v>16018.937334417909</v>
      </c>
      <c r="BA4" s="1">
        <f t="shared" si="1"/>
        <v>16231.965311640233</v>
      </c>
      <c r="BB4" s="1">
        <f t="shared" si="1"/>
        <v>16446.200275080504</v>
      </c>
    </row>
    <row r="5" spans="1:54" x14ac:dyDescent="0.25">
      <c r="A5" t="s">
        <v>27</v>
      </c>
      <c r="B5" s="21">
        <f>'2002'!B29</f>
        <v>8152.252847037953</v>
      </c>
      <c r="C5" s="21">
        <f>'2007'!B29</f>
        <v>14856.421127916219</v>
      </c>
      <c r="D5" s="21">
        <f>'2012'!B29</f>
        <v>26988.374037243713</v>
      </c>
      <c r="E5" s="21">
        <f>'2017'!B29</f>
        <v>29394.021201173044</v>
      </c>
      <c r="F5" s="21">
        <f>'2018'!B29</f>
        <v>27526.70098605864</v>
      </c>
      <c r="H5" s="21">
        <f>B5*Deflator!M2</f>
        <v>2096.6165576717208</v>
      </c>
      <c r="I5" s="21">
        <f>C5*Deflator!N2</f>
        <v>2992.4862151333796</v>
      </c>
      <c r="J5" s="21">
        <f>D5*Deflator!O2</f>
        <v>4275.308153409449</v>
      </c>
      <c r="K5" s="21">
        <f>E5*Deflator!P2</f>
        <v>4268.1436394412731</v>
      </c>
      <c r="L5" s="21">
        <f>F5*Deflator!Q2</f>
        <v>3861.8455262952011</v>
      </c>
      <c r="M5" s="1">
        <f t="shared" ref="M5:AB6" si="2">M$3*M9</f>
        <v>4182.5257512664293</v>
      </c>
      <c r="N5" s="1">
        <f t="shared" si="2"/>
        <v>4190.6771110472573</v>
      </c>
      <c r="O5" s="1">
        <f t="shared" si="2"/>
        <v>4197.394001806194</v>
      </c>
      <c r="P5" s="1">
        <f t="shared" si="2"/>
        <v>4202.6764235432265</v>
      </c>
      <c r="Q5" s="1">
        <f t="shared" si="2"/>
        <v>4206.5243762583568</v>
      </c>
      <c r="R5" s="1">
        <f t="shared" si="2"/>
        <v>4208.9378599515503</v>
      </c>
      <c r="S5" s="1">
        <f t="shared" si="2"/>
        <v>4209.9168746228552</v>
      </c>
      <c r="T5" s="1">
        <f t="shared" si="2"/>
        <v>4209.4614202722696</v>
      </c>
      <c r="U5" s="1">
        <f t="shared" si="2"/>
        <v>4207.57149689978</v>
      </c>
      <c r="V5" s="1">
        <f t="shared" si="2"/>
        <v>4204.2471045053717</v>
      </c>
      <c r="W5" s="1">
        <f t="shared" si="2"/>
        <v>4199.488243089073</v>
      </c>
      <c r="X5" s="1">
        <f t="shared" si="2"/>
        <v>4193.2949126508547</v>
      </c>
      <c r="Y5" s="1">
        <f t="shared" si="2"/>
        <v>4185.6671131907315</v>
      </c>
      <c r="Z5" s="1">
        <f t="shared" si="2"/>
        <v>4176.6048447087196</v>
      </c>
      <c r="AA5" s="1">
        <f t="shared" si="2"/>
        <v>4166.1081072048028</v>
      </c>
      <c r="AB5" s="1">
        <f t="shared" si="2"/>
        <v>4154.1769006789664</v>
      </c>
      <c r="AC5" s="1">
        <f t="shared" si="1"/>
        <v>4140.8112251312268</v>
      </c>
      <c r="AD5" s="1">
        <f t="shared" si="1"/>
        <v>4126.011080561595</v>
      </c>
      <c r="AE5" s="1">
        <f t="shared" si="1"/>
        <v>4109.7764669700473</v>
      </c>
      <c r="AF5" s="1">
        <f t="shared" si="1"/>
        <v>4092.1073843566051</v>
      </c>
      <c r="AG5" s="1">
        <f t="shared" si="1"/>
        <v>4073.0038327212455</v>
      </c>
      <c r="AH5" s="1">
        <f t="shared" si="1"/>
        <v>4052.4658120639974</v>
      </c>
      <c r="AI5" s="1">
        <f t="shared" si="1"/>
        <v>4030.4933223848452</v>
      </c>
      <c r="AJ5" s="1">
        <f t="shared" si="1"/>
        <v>4007.0863636837594</v>
      </c>
      <c r="AK5" s="1">
        <f t="shared" si="1"/>
        <v>3982.2449359607986</v>
      </c>
      <c r="AL5" s="1">
        <f t="shared" si="1"/>
        <v>3955.9690392159159</v>
      </c>
      <c r="AM5" s="1">
        <f t="shared" si="1"/>
        <v>3928.258673449146</v>
      </c>
      <c r="AN5" s="1">
        <f t="shared" si="1"/>
        <v>3899.1138386604653</v>
      </c>
      <c r="AO5" s="1">
        <f t="shared" si="1"/>
        <v>3868.5345348498754</v>
      </c>
      <c r="AP5" s="1">
        <f t="shared" si="1"/>
        <v>3836.5207620173742</v>
      </c>
      <c r="AQ5" s="1">
        <f t="shared" si="1"/>
        <v>3803.072520162968</v>
      </c>
      <c r="AR5" s="1">
        <f t="shared" si="1"/>
        <v>3768.1898092866572</v>
      </c>
      <c r="AS5" s="1">
        <f t="shared" si="1"/>
        <v>3731.8726293884606</v>
      </c>
      <c r="AT5" s="1">
        <f t="shared" si="1"/>
        <v>3694.1209804683594</v>
      </c>
      <c r="AU5" s="1">
        <f t="shared" si="1"/>
        <v>3654.9348625263542</v>
      </c>
      <c r="AV5" s="1">
        <f t="shared" si="1"/>
        <v>3614.3142755624249</v>
      </c>
      <c r="AW5" s="1">
        <f t="shared" si="1"/>
        <v>3572.2592195766201</v>
      </c>
      <c r="AX5" s="1">
        <f t="shared" si="1"/>
        <v>3528.7696945688817</v>
      </c>
      <c r="AY5" s="1">
        <f t="shared" si="1"/>
        <v>3483.8457005392293</v>
      </c>
      <c r="AZ5" s="1">
        <f t="shared" si="1"/>
        <v>3437.4872374877104</v>
      </c>
      <c r="BA5" s="1">
        <f t="shared" si="1"/>
        <v>3389.6943054142694</v>
      </c>
      <c r="BB5" s="1">
        <f t="shared" si="1"/>
        <v>3340.4669043189328</v>
      </c>
    </row>
    <row r="6" spans="1:54" x14ac:dyDescent="0.25">
      <c r="A6" t="s">
        <v>14</v>
      </c>
      <c r="B6" s="21">
        <f>'2002'!B30</f>
        <v>2876.6168153693184</v>
      </c>
      <c r="C6" s="21">
        <f>'2007'!B30</f>
        <v>4286.1533287683078</v>
      </c>
      <c r="D6" s="21">
        <f>'2012'!B30</f>
        <v>8556.7821353031723</v>
      </c>
      <c r="E6" s="21">
        <f>'2017'!B30</f>
        <v>11618.208997054249</v>
      </c>
      <c r="F6" s="21">
        <f>'2018'!B30</f>
        <v>12178.463715263229</v>
      </c>
      <c r="H6" s="21">
        <f>B6*Deflator!M2</f>
        <v>739.81542996075939</v>
      </c>
      <c r="I6" s="21">
        <f>C6*Deflator!N2</f>
        <v>863.34754796266577</v>
      </c>
      <c r="J6" s="21">
        <f>D6*Deflator!O2</f>
        <v>1355.5051660217071</v>
      </c>
      <c r="K6" s="21">
        <f>E6*Deflator!P2</f>
        <v>1687.0160259154172</v>
      </c>
      <c r="L6" s="21">
        <f>F6*Deflator!Q2</f>
        <v>1708.5718204937652</v>
      </c>
      <c r="M6" s="1">
        <f t="shared" si="2"/>
        <v>1686.0358972992055</v>
      </c>
      <c r="N6" s="1">
        <f t="shared" si="1"/>
        <v>1718.0993062431512</v>
      </c>
      <c r="O6" s="1">
        <f t="shared" si="1"/>
        <v>1750.3901979910554</v>
      </c>
      <c r="P6" s="1">
        <f t="shared" si="1"/>
        <v>1782.9085725429218</v>
      </c>
      <c r="Q6" s="1">
        <f t="shared" si="1"/>
        <v>1815.6544298987521</v>
      </c>
      <c r="R6" s="1">
        <f t="shared" si="1"/>
        <v>1848.6277700585274</v>
      </c>
      <c r="S6" s="1">
        <f t="shared" si="1"/>
        <v>1881.8285930222717</v>
      </c>
      <c r="T6" s="1">
        <f t="shared" si="1"/>
        <v>1915.2568987899695</v>
      </c>
      <c r="U6" s="1">
        <f t="shared" si="1"/>
        <v>1948.9126873616242</v>
      </c>
      <c r="V6" s="1">
        <f t="shared" si="1"/>
        <v>1982.7959587372432</v>
      </c>
      <c r="W6" s="1">
        <f t="shared" si="1"/>
        <v>2016.9067129168227</v>
      </c>
      <c r="X6" s="1">
        <f t="shared" si="1"/>
        <v>2051.2449499003533</v>
      </c>
      <c r="Y6" s="1">
        <f t="shared" si="1"/>
        <v>2085.8106696878485</v>
      </c>
      <c r="Z6" s="1">
        <f t="shared" si="1"/>
        <v>2120.6038722793005</v>
      </c>
      <c r="AA6" s="1">
        <f t="shared" si="1"/>
        <v>2155.6245576747092</v>
      </c>
      <c r="AB6" s="1">
        <f t="shared" si="1"/>
        <v>2190.8727258740805</v>
      </c>
      <c r="AC6" s="1">
        <f t="shared" si="1"/>
        <v>2226.3483768773995</v>
      </c>
      <c r="AD6" s="1">
        <f t="shared" si="1"/>
        <v>2262.051510684696</v>
      </c>
      <c r="AE6" s="1">
        <f t="shared" si="1"/>
        <v>2297.9821272959302</v>
      </c>
      <c r="AF6" s="1">
        <f t="shared" si="1"/>
        <v>2334.1402267111439</v>
      </c>
      <c r="AG6" s="1">
        <f t="shared" si="1"/>
        <v>2370.5258089303047</v>
      </c>
      <c r="AH6" s="1">
        <f t="shared" si="1"/>
        <v>2407.1388739534286</v>
      </c>
      <c r="AI6" s="1">
        <f t="shared" si="1"/>
        <v>2443.9794217805133</v>
      </c>
      <c r="AJ6" s="1">
        <f t="shared" si="1"/>
        <v>2481.0474524115411</v>
      </c>
      <c r="AK6" s="1">
        <f t="shared" si="1"/>
        <v>2518.342965846537</v>
      </c>
      <c r="AL6" s="1">
        <f t="shared" si="1"/>
        <v>2555.8659620854937</v>
      </c>
      <c r="AM6" s="1">
        <f t="shared" si="1"/>
        <v>2593.6164411284135</v>
      </c>
      <c r="AN6" s="1">
        <f t="shared" si="1"/>
        <v>2631.5944029752909</v>
      </c>
      <c r="AO6" s="1">
        <f t="shared" si="1"/>
        <v>2669.7998476261205</v>
      </c>
      <c r="AP6" s="1">
        <f t="shared" si="1"/>
        <v>2708.2327750809122</v>
      </c>
      <c r="AQ6" s="1">
        <f t="shared" si="1"/>
        <v>2746.893185339658</v>
      </c>
      <c r="AR6" s="1">
        <f t="shared" si="1"/>
        <v>2785.7810784023718</v>
      </c>
      <c r="AS6" s="1">
        <f t="shared" si="1"/>
        <v>2824.8964542690369</v>
      </c>
      <c r="AT6" s="1">
        <f t="shared" si="1"/>
        <v>2864.2393129396614</v>
      </c>
      <c r="AU6" s="1">
        <f t="shared" si="1"/>
        <v>2903.8096544142441</v>
      </c>
      <c r="AV6" s="1">
        <f t="shared" si="1"/>
        <v>2943.6074786927907</v>
      </c>
      <c r="AW6" s="1">
        <f t="shared" si="1"/>
        <v>2983.6327857752985</v>
      </c>
      <c r="AX6" s="1">
        <f t="shared" si="1"/>
        <v>3023.8855756617677</v>
      </c>
      <c r="AY6" s="1">
        <f t="shared" si="1"/>
        <v>3064.3658483521772</v>
      </c>
      <c r="AZ6" s="1">
        <f t="shared" si="1"/>
        <v>3105.0736038465616</v>
      </c>
      <c r="BA6" s="1">
        <f t="shared" si="1"/>
        <v>3146.0088421448891</v>
      </c>
      <c r="BB6" s="1">
        <f t="shared" si="1"/>
        <v>3187.1715632471878</v>
      </c>
    </row>
    <row r="8" spans="1:54" x14ac:dyDescent="0.25">
      <c r="A8" t="s">
        <v>26</v>
      </c>
      <c r="B8" s="20">
        <f>B4/SUM(B4:B6)</f>
        <v>0.55611697004465976</v>
      </c>
      <c r="C8" s="20">
        <f t="shared" ref="C8:F8" si="3">C4/SUM(C4:C6)</f>
        <v>0.55060802054686642</v>
      </c>
      <c r="D8" s="20">
        <f t="shared" si="3"/>
        <v>0.5674227983880612</v>
      </c>
      <c r="E8" s="20">
        <f t="shared" si="3"/>
        <v>0.58853654412980549</v>
      </c>
      <c r="F8" s="20">
        <f t="shared" si="3"/>
        <v>0.60242120586656422</v>
      </c>
      <c r="H8" s="20">
        <f>B8</f>
        <v>0.55611697004465976</v>
      </c>
      <c r="I8" s="20">
        <f t="shared" ref="I8:L10" si="4">C8</f>
        <v>0.55060802054686642</v>
      </c>
      <c r="J8" s="20">
        <f t="shared" si="4"/>
        <v>0.5674227983880612</v>
      </c>
      <c r="K8" s="20">
        <f t="shared" si="4"/>
        <v>0.58853654412980549</v>
      </c>
      <c r="L8" s="20">
        <f t="shared" si="4"/>
        <v>0.60242120586656422</v>
      </c>
      <c r="M8" s="10">
        <f>SLOPE($H8:L8,$H$2:L$2)*M$2+INTERCEPT($H8:L8,$H$2:L$2)</f>
        <v>0.59585294452394599</v>
      </c>
      <c r="N8" s="10">
        <f>SLOPE($H8:M8,$H$2:M$2)*N$2+INTERCEPT($H8:M8,$H$2:M$2)</f>
        <v>0.59878010307891483</v>
      </c>
      <c r="O8" s="10">
        <f>SLOPE($H8:N8,$H$2:N$2)*O$2+INTERCEPT($H8:N8,$H$2:N$2)</f>
        <v>0.60170726163388366</v>
      </c>
      <c r="P8" s="10">
        <f>SLOPE($H8:O8,$H$2:O$2)*P$2+INTERCEPT($H8:O8,$H$2:O$2)</f>
        <v>0.60463442018885161</v>
      </c>
      <c r="Q8" s="10">
        <f>SLOPE($H8:P8,$H$2:P$2)*Q$2+INTERCEPT($H8:P8,$H$2:P$2)</f>
        <v>0.60756157874382044</v>
      </c>
      <c r="R8" s="10">
        <f>SLOPE($H8:Q8,$H$2:Q$2)*R$2+INTERCEPT($H8:Q8,$H$2:Q$2)</f>
        <v>0.61048873729879016</v>
      </c>
      <c r="S8" s="10">
        <f>SLOPE($H8:R8,$H$2:R$2)*S$2+INTERCEPT($H8:R8,$H$2:R$2)</f>
        <v>0.61341589585375811</v>
      </c>
      <c r="T8" s="10">
        <f>SLOPE($H8:S8,$H$2:S$2)*T$2+INTERCEPT($H8:S8,$H$2:S$2)</f>
        <v>0.61634305440872605</v>
      </c>
      <c r="U8" s="10">
        <f>SLOPE($H8:T8,$H$2:T$2)*U$2+INTERCEPT($H8:T8,$H$2:T$2)</f>
        <v>0.61927021296369489</v>
      </c>
      <c r="V8" s="10">
        <f>SLOPE($H8:U8,$H$2:U$2)*V$2+INTERCEPT($H8:U8,$H$2:U$2)</f>
        <v>0.62219737151866372</v>
      </c>
      <c r="W8" s="10">
        <f>SLOPE($H8:V8,$H$2:V$2)*W$2+INTERCEPT($H8:V8,$H$2:V$2)</f>
        <v>0.62512453007363167</v>
      </c>
      <c r="X8" s="10">
        <f>SLOPE($H8:W8,$H$2:W$2)*X$2+INTERCEPT($H8:W8,$H$2:W$2)</f>
        <v>0.6280516886286005</v>
      </c>
      <c r="Y8" s="10">
        <f>SLOPE($H8:X8,$H$2:X$2)*Y$2+INTERCEPT($H8:X8,$H$2:X$2)</f>
        <v>0.63097884718356934</v>
      </c>
      <c r="Z8" s="10">
        <f>SLOPE($H8:Y8,$H$2:Y$2)*Z$2+INTERCEPT($H8:Y8,$H$2:Y$2)</f>
        <v>0.63390600573853817</v>
      </c>
      <c r="AA8" s="10">
        <f>SLOPE($H8:Z8,$H$2:Z$2)*AA$2+INTERCEPT($H8:Z8,$H$2:Z$2)</f>
        <v>0.63683316429350612</v>
      </c>
      <c r="AB8" s="10">
        <f>SLOPE($H8:AA8,$H$2:AA$2)*AB$2+INTERCEPT($H8:AA8,$H$2:AA$2)</f>
        <v>0.63976032284847495</v>
      </c>
      <c r="AC8" s="10">
        <f>SLOPE($H8:AB8,$H$2:AB$2)*AC$2+INTERCEPT($H8:AB8,$H$2:AB$2)</f>
        <v>0.64268748140344378</v>
      </c>
      <c r="AD8" s="10">
        <f>SLOPE($H8:AC8,$H$2:AC$2)*AD$2+INTERCEPT($H8:AC8,$H$2:AC$2)</f>
        <v>0.64561463995841173</v>
      </c>
      <c r="AE8" s="10">
        <f>SLOPE($H8:AD8,$H$2:AD$2)*AE$2+INTERCEPT($H8:AD8,$H$2:AD$2)</f>
        <v>0.64854179851338056</v>
      </c>
      <c r="AF8" s="10">
        <f>SLOPE($H8:AE8,$H$2:AE$2)*AF$2+INTERCEPT($H8:AE8,$H$2:AE$2)</f>
        <v>0.6514689570683494</v>
      </c>
      <c r="AG8" s="10">
        <f>SLOPE($H8:AF8,$H$2:AF$2)*AG$2+INTERCEPT($H8:AF8,$H$2:AF$2)</f>
        <v>0.65439611562331823</v>
      </c>
      <c r="AH8" s="10">
        <f>SLOPE($H8:AG8,$H$2:AG$2)*AH$2+INTERCEPT($H8:AG8,$H$2:AG$2)</f>
        <v>0.65732327417828618</v>
      </c>
      <c r="AI8" s="10">
        <f>SLOPE($H8:AH8,$H$2:AH$2)*AI$2+INTERCEPT($H8:AH8,$H$2:AH$2)</f>
        <v>0.66025043273325501</v>
      </c>
      <c r="AJ8" s="10">
        <f>SLOPE($H8:AI8,$H$2:AI$2)*AJ$2+INTERCEPT($H8:AI8,$H$2:AI$2)</f>
        <v>0.66317759128822384</v>
      </c>
      <c r="AK8" s="10">
        <f>SLOPE($H8:AJ8,$H$2:AJ$2)*AK$2+INTERCEPT($H8:AJ8,$H$2:AJ$2)</f>
        <v>0.66610474984319179</v>
      </c>
      <c r="AL8" s="10">
        <f>SLOPE($H8:AK8,$H$2:AK$2)*AL$2+INTERCEPT($H8:AK8,$H$2:AK$2)</f>
        <v>0.66903190839816062</v>
      </c>
      <c r="AM8" s="10">
        <f>SLOPE($H8:AL8,$H$2:AL$2)*AM$2+INTERCEPT($H8:AL8,$H$2:AL$2)</f>
        <v>0.67195906695312946</v>
      </c>
      <c r="AN8" s="10">
        <f>SLOPE($H8:AM8,$H$2:AM$2)*AN$2+INTERCEPT($H8:AM8,$H$2:AM$2)</f>
        <v>0.67488622550809829</v>
      </c>
      <c r="AO8" s="10">
        <f>SLOPE($H8:AN8,$H$2:AN$2)*AO$2+INTERCEPT($H8:AN8,$H$2:AN$2)</f>
        <v>0.67781338406306624</v>
      </c>
      <c r="AP8" s="10">
        <f>SLOPE($H8:AO8,$H$2:AO$2)*AP$2+INTERCEPT($H8:AO8,$H$2:AO$2)</f>
        <v>0.68074054261803507</v>
      </c>
      <c r="AQ8" s="10">
        <f>SLOPE($H8:AP8,$H$2:AP$2)*AQ$2+INTERCEPT($H8:AP8,$H$2:AP$2)</f>
        <v>0.68366770117300391</v>
      </c>
      <c r="AR8" s="10">
        <f>SLOPE($H8:AQ8,$H$2:AQ$2)*AR$2+INTERCEPT($H8:AQ8,$H$2:AQ$2)</f>
        <v>0.68659485972797185</v>
      </c>
      <c r="AS8" s="10">
        <f>SLOPE($H8:AR8,$H$2:AR$2)*AS$2+INTERCEPT($H8:AR8,$H$2:AR$2)</f>
        <v>0.68952201828294069</v>
      </c>
      <c r="AT8" s="10">
        <f>SLOPE($H8:AS8,$H$2:AS$2)*AT$2+INTERCEPT($H8:AS8,$H$2:AS$2)</f>
        <v>0.69244917683790863</v>
      </c>
      <c r="AU8" s="10">
        <f>SLOPE($H8:AT8,$H$2:AT$2)*AU$2+INTERCEPT($H8:AT8,$H$2:AT$2)</f>
        <v>0.69537633539287835</v>
      </c>
      <c r="AV8" s="10">
        <f>SLOPE($H8:AU8,$H$2:AU$2)*AV$2+INTERCEPT($H8:AU8,$H$2:AU$2)</f>
        <v>0.6983034939478463</v>
      </c>
      <c r="AW8" s="10">
        <f>SLOPE($H8:AV8,$H$2:AV$2)*AW$2+INTERCEPT($H8:AV8,$H$2:AV$2)</f>
        <v>0.70123065250281424</v>
      </c>
      <c r="AX8" s="10">
        <f>SLOPE($H8:AW8,$H$2:AW$2)*AX$2+INTERCEPT($H8:AW8,$H$2:AW$2)</f>
        <v>0.70415781105778397</v>
      </c>
      <c r="AY8" s="10">
        <f>SLOPE($H8:AX8,$H$2:AX$2)*AY$2+INTERCEPT($H8:AX8,$H$2:AX$2)</f>
        <v>0.7070849696127528</v>
      </c>
      <c r="AZ8" s="10">
        <f>SLOPE($H8:AY8,$H$2:AY$2)*AZ$2+INTERCEPT($H8:AY8,$H$2:AY$2)</f>
        <v>0.71001212816772075</v>
      </c>
      <c r="BA8" s="10">
        <f>SLOPE($H8:AZ8,$H$2:AZ$2)*BA$2+INTERCEPT($H8:AZ8,$H$2:AZ$2)</f>
        <v>0.71293928672268958</v>
      </c>
      <c r="BB8" s="10">
        <f>SLOPE($H8:BA8,$H$2:BA$2)*BB$2+INTERCEPT($H8:BA8,$H$2:BA$2)</f>
        <v>0.71586644527765664</v>
      </c>
    </row>
    <row r="9" spans="1:54" x14ac:dyDescent="0.25">
      <c r="A9" t="s">
        <v>28</v>
      </c>
      <c r="B9" s="20">
        <f>B5/SUM(B4:B6)</f>
        <v>0.32810676030016783</v>
      </c>
      <c r="C9" s="20">
        <f t="shared" ref="C9:F9" si="5">C5/SUM(C4:C6)</f>
        <v>0.34877004205316092</v>
      </c>
      <c r="D9" s="20">
        <f t="shared" si="5"/>
        <v>0.32844293215130033</v>
      </c>
      <c r="E9" s="20">
        <f t="shared" si="5"/>
        <v>0.2949014351791871</v>
      </c>
      <c r="F9" s="20">
        <f t="shared" si="5"/>
        <v>0.27563246914687906</v>
      </c>
      <c r="H9" s="20">
        <f t="shared" ref="H9:H10" si="6">B9</f>
        <v>0.32810676030016783</v>
      </c>
      <c r="I9" s="20">
        <f t="shared" si="4"/>
        <v>0.34877004205316092</v>
      </c>
      <c r="J9" s="20">
        <f t="shared" si="4"/>
        <v>0.32844293215130033</v>
      </c>
      <c r="K9" s="20">
        <f t="shared" si="4"/>
        <v>0.2949014351791871</v>
      </c>
      <c r="L9" s="20">
        <f t="shared" si="4"/>
        <v>0.27563246914687906</v>
      </c>
      <c r="M9" s="10">
        <f>SLOPE($H9:L9,$H$2:L$2)*M$2+INTERCEPT($H9:L9,$H$2:L$2)</f>
        <v>0.28803573482784284</v>
      </c>
      <c r="N9" s="10">
        <f>SLOPE($H9:M9,$H$2:M$2)*N$2+INTERCEPT($H9:M9,$H$2:M$2)</f>
        <v>0.28455688957934289</v>
      </c>
      <c r="O9" s="10">
        <f>SLOPE($H9:N9,$H$2:N$2)*O$2+INTERCEPT($H9:N9,$H$2:N$2)</f>
        <v>0.28107804433084382</v>
      </c>
      <c r="P9" s="10">
        <f>SLOPE($H9:O9,$H$2:O$2)*P$2+INTERCEPT($H9:O9,$H$2:O$2)</f>
        <v>0.27759919908234476</v>
      </c>
      <c r="Q9" s="10">
        <f>SLOPE($H9:P9,$H$2:P$2)*Q$2+INTERCEPT($H9:P9,$H$2:P$2)</f>
        <v>0.27412035383384481</v>
      </c>
      <c r="R9" s="10">
        <f>SLOPE($H9:Q9,$H$2:Q$2)*R$2+INTERCEPT($H9:Q9,$H$2:Q$2)</f>
        <v>0.27064150858534486</v>
      </c>
      <c r="S9" s="10">
        <f>SLOPE($H9:R9,$H$2:R$2)*S$2+INTERCEPT($H9:R9,$H$2:R$2)</f>
        <v>0.26716266333684491</v>
      </c>
      <c r="T9" s="10">
        <f>SLOPE($H9:S9,$H$2:S$2)*T$2+INTERCEPT($H9:S9,$H$2:S$2)</f>
        <v>0.26368381808834584</v>
      </c>
      <c r="U9" s="10">
        <f>SLOPE($H9:T9,$H$2:T$2)*U$2+INTERCEPT($H9:T9,$H$2:T$2)</f>
        <v>0.26020497283984678</v>
      </c>
      <c r="V9" s="10">
        <f>SLOPE($H9:U9,$H$2:U$2)*V$2+INTERCEPT($H9:U9,$H$2:U$2)</f>
        <v>0.25672612759134683</v>
      </c>
      <c r="W9" s="10">
        <f>SLOPE($H9:V9,$H$2:V$2)*W$2+INTERCEPT($H9:V9,$H$2:V$2)</f>
        <v>0.25324728234284777</v>
      </c>
      <c r="X9" s="10">
        <f>SLOPE($H9:W9,$H$2:W$2)*X$2+INTERCEPT($H9:W9,$H$2:W$2)</f>
        <v>0.24976843709434782</v>
      </c>
      <c r="Y9" s="10">
        <f>SLOPE($H9:X9,$H$2:X$2)*Y$2+INTERCEPT($H9:X9,$H$2:X$2)</f>
        <v>0.24628959184584787</v>
      </c>
      <c r="Z9" s="10">
        <f>SLOPE($H9:Y9,$H$2:Y$2)*Z$2+INTERCEPT($H9:Y9,$H$2:Y$2)</f>
        <v>0.2428107465973488</v>
      </c>
      <c r="AA9" s="10">
        <f>SLOPE($H9:Z9,$H$2:Z$2)*AA$2+INTERCEPT($H9:Z9,$H$2:Z$2)</f>
        <v>0.23933190134884974</v>
      </c>
      <c r="AB9" s="10">
        <f>SLOPE($H9:AA9,$H$2:AA$2)*AB$2+INTERCEPT($H9:AA9,$H$2:AA$2)</f>
        <v>0.23585305610034979</v>
      </c>
      <c r="AC9" s="10">
        <f>SLOPE($H9:AB9,$H$2:AB$2)*AC$2+INTERCEPT($H9:AB9,$H$2:AB$2)</f>
        <v>0.23237421085185073</v>
      </c>
      <c r="AD9" s="10">
        <f>SLOPE($H9:AC9,$H$2:AC$2)*AD$2+INTERCEPT($H9:AC9,$H$2:AC$2)</f>
        <v>0.22889536560335078</v>
      </c>
      <c r="AE9" s="10">
        <f>SLOPE($H9:AD9,$H$2:AD$2)*AE$2+INTERCEPT($H9:AD9,$H$2:AD$2)</f>
        <v>0.22541652035485171</v>
      </c>
      <c r="AF9" s="10">
        <f>SLOPE($H9:AE9,$H$2:AE$2)*AF$2+INTERCEPT($H9:AE9,$H$2:AE$2)</f>
        <v>0.22193767510635176</v>
      </c>
      <c r="AG9" s="10">
        <f>SLOPE($H9:AF9,$H$2:AF$2)*AG$2+INTERCEPT($H9:AF9,$H$2:AF$2)</f>
        <v>0.21845882985785181</v>
      </c>
      <c r="AH9" s="10">
        <f>SLOPE($H9:AG9,$H$2:AG$2)*AH$2+INTERCEPT($H9:AG9,$H$2:AG$2)</f>
        <v>0.21497998460935275</v>
      </c>
      <c r="AI9" s="10">
        <f>SLOPE($H9:AH9,$H$2:AH$2)*AI$2+INTERCEPT($H9:AH9,$H$2:AH$2)</f>
        <v>0.21150113936085368</v>
      </c>
      <c r="AJ9" s="10">
        <f>SLOPE($H9:AI9,$H$2:AI$2)*AJ$2+INTERCEPT($H9:AI9,$H$2:AI$2)</f>
        <v>0.20802229411235373</v>
      </c>
      <c r="AK9" s="10">
        <f>SLOPE($H9:AJ9,$H$2:AJ$2)*AK$2+INTERCEPT($H9:AJ9,$H$2:AJ$2)</f>
        <v>0.20454344886385467</v>
      </c>
      <c r="AL9" s="10">
        <f>SLOPE($H9:AK9,$H$2:AK$2)*AL$2+INTERCEPT($H9:AK9,$H$2:AK$2)</f>
        <v>0.20106460361535472</v>
      </c>
      <c r="AM9" s="10">
        <f>SLOPE($H9:AL9,$H$2:AL$2)*AM$2+INTERCEPT($H9:AL9,$H$2:AL$2)</f>
        <v>0.19758575836685566</v>
      </c>
      <c r="AN9" s="10">
        <f>SLOPE($H9:AM9,$H$2:AM$2)*AN$2+INTERCEPT($H9:AM9,$H$2:AM$2)</f>
        <v>0.19410691311835571</v>
      </c>
      <c r="AO9" s="10">
        <f>SLOPE($H9:AN9,$H$2:AN$2)*AO$2+INTERCEPT($H9:AN9,$H$2:AN$2)</f>
        <v>0.19062806786985664</v>
      </c>
      <c r="AP9" s="10">
        <f>SLOPE($H9:AO9,$H$2:AO$2)*AP$2+INTERCEPT($H9:AO9,$H$2:AO$2)</f>
        <v>0.18714922262135669</v>
      </c>
      <c r="AQ9" s="10">
        <f>SLOPE($H9:AP9,$H$2:AP$2)*AQ$2+INTERCEPT($H9:AP9,$H$2:AP$2)</f>
        <v>0.18367037737285674</v>
      </c>
      <c r="AR9" s="10">
        <f>SLOPE($H9:AQ9,$H$2:AQ$2)*AR$2+INTERCEPT($H9:AQ9,$H$2:AQ$2)</f>
        <v>0.18019153212435679</v>
      </c>
      <c r="AS9" s="10">
        <f>SLOPE($H9:AR9,$H$2:AR$2)*AS$2+INTERCEPT($H9:AR9,$H$2:AR$2)</f>
        <v>0.17671268687585773</v>
      </c>
      <c r="AT9" s="10">
        <f>SLOPE($H9:AS9,$H$2:AS$2)*AT$2+INTERCEPT($H9:AS9,$H$2:AS$2)</f>
        <v>0.17323384162735866</v>
      </c>
      <c r="AU9" s="10">
        <f>SLOPE($H9:AT9,$H$2:AT$2)*AU$2+INTERCEPT($H9:AT9,$H$2:AT$2)</f>
        <v>0.1697549963788596</v>
      </c>
      <c r="AV9" s="10">
        <f>SLOPE($H9:AU9,$H$2:AU$2)*AV$2+INTERCEPT($H9:AU9,$H$2:AU$2)</f>
        <v>0.16627615113035965</v>
      </c>
      <c r="AW9" s="10">
        <f>SLOPE($H9:AV9,$H$2:AV$2)*AW$2+INTERCEPT($H9:AV9,$H$2:AV$2)</f>
        <v>0.16279730588186059</v>
      </c>
      <c r="AX9" s="10">
        <f>SLOPE($H9:AW9,$H$2:AW$2)*AX$2+INTERCEPT($H9:AW9,$H$2:AW$2)</f>
        <v>0.15931846063336064</v>
      </c>
      <c r="AY9" s="10">
        <f>SLOPE($H9:AX9,$H$2:AX$2)*AY$2+INTERCEPT($H9:AX9,$H$2:AX$2)</f>
        <v>0.15583961538486069</v>
      </c>
      <c r="AZ9" s="10">
        <f>SLOPE($H9:AY9,$H$2:AY$2)*AZ$2+INTERCEPT($H9:AY9,$H$2:AY$2)</f>
        <v>0.15236077013636162</v>
      </c>
      <c r="BA9" s="10">
        <f>SLOPE($H9:AZ9,$H$2:AZ$2)*BA$2+INTERCEPT($H9:AZ9,$H$2:AZ$2)</f>
        <v>0.14888192488786256</v>
      </c>
      <c r="BB9" s="10">
        <f>SLOPE($H9:BA9,$H$2:BA$2)*BB$2+INTERCEPT($H9:BA9,$H$2:BA$2)</f>
        <v>0.1454030796393635</v>
      </c>
    </row>
    <row r="10" spans="1:54" x14ac:dyDescent="0.25">
      <c r="A10" t="s">
        <v>25</v>
      </c>
      <c r="B10" s="20">
        <f>B6/SUM(B4:B6)</f>
        <v>0.11577626965517242</v>
      </c>
      <c r="C10" s="20">
        <f t="shared" ref="C10:F10" si="7">C6/SUM(C4:C6)</f>
        <v>0.10062193739997274</v>
      </c>
      <c r="D10" s="20">
        <f t="shared" si="7"/>
        <v>0.10413426946063856</v>
      </c>
      <c r="E10" s="20">
        <f t="shared" si="7"/>
        <v>0.11656202069100739</v>
      </c>
      <c r="F10" s="20">
        <f t="shared" si="7"/>
        <v>0.12194632498655671</v>
      </c>
      <c r="H10" s="20">
        <f t="shared" si="6"/>
        <v>0.11577626965517242</v>
      </c>
      <c r="I10" s="20">
        <f t="shared" si="4"/>
        <v>0.10062193739997274</v>
      </c>
      <c r="J10" s="20">
        <f t="shared" si="4"/>
        <v>0.10413426946063856</v>
      </c>
      <c r="K10" s="20">
        <f t="shared" si="4"/>
        <v>0.11656202069100739</v>
      </c>
      <c r="L10" s="20">
        <f t="shared" si="4"/>
        <v>0.12194632498655671</v>
      </c>
      <c r="M10" s="10">
        <f>SLOPE($H10:L10,$H$2:L$2)*M$2+INTERCEPT($H10:L10,$H$2:L$2)</f>
        <v>0.1161113206482115</v>
      </c>
      <c r="N10" s="10">
        <f>SLOPE($H10:M10,$H$2:M$2)*N$2+INTERCEPT($H10:M10,$H$2:M$2)</f>
        <v>0.1166630073417424</v>
      </c>
      <c r="O10" s="10">
        <f>SLOPE($H10:N10,$H$2:N$2)*O$2+INTERCEPT($H10:N10,$H$2:N$2)</f>
        <v>0.11721469403527329</v>
      </c>
      <c r="P10" s="10">
        <f>SLOPE($H10:O10,$H$2:O$2)*P$2+INTERCEPT($H10:O10,$H$2:O$2)</f>
        <v>0.11776638072880441</v>
      </c>
      <c r="Q10" s="10">
        <f>SLOPE($H10:P10,$H$2:P$2)*Q$2+INTERCEPT($H10:P10,$H$2:P$2)</f>
        <v>0.11831806742233542</v>
      </c>
      <c r="R10" s="10">
        <f>SLOPE($H10:Q10,$H$2:Q$2)*R$2+INTERCEPT($H10:Q10,$H$2:Q$2)</f>
        <v>0.11886975411586642</v>
      </c>
      <c r="S10" s="10">
        <f>SLOPE($H10:R10,$H$2:R$2)*S$2+INTERCEPT($H10:R10,$H$2:R$2)</f>
        <v>0.11942144080939765</v>
      </c>
      <c r="T10" s="10">
        <f>SLOPE($H10:S10,$H$2:S$2)*T$2+INTERCEPT($H10:S10,$H$2:S$2)</f>
        <v>0.11997312750292854</v>
      </c>
      <c r="U10" s="10">
        <f>SLOPE($H10:T10,$H$2:T$2)*U$2+INTERCEPT($H10:T10,$H$2:T$2)</f>
        <v>0.12052481419645933</v>
      </c>
      <c r="V10" s="10">
        <f>SLOPE($H10:U10,$H$2:U$2)*V$2+INTERCEPT($H10:U10,$H$2:U$2)</f>
        <v>0.12107650088999045</v>
      </c>
      <c r="W10" s="10">
        <f>SLOPE($H10:V10,$H$2:V$2)*W$2+INTERCEPT($H10:V10,$H$2:V$2)</f>
        <v>0.12162818758352167</v>
      </c>
      <c r="X10" s="10">
        <f>SLOPE($H10:W10,$H$2:W$2)*X$2+INTERCEPT($H10:W10,$H$2:W$2)</f>
        <v>0.12217987427705246</v>
      </c>
      <c r="Y10" s="10">
        <f>SLOPE($H10:X10,$H$2:X$2)*Y$2+INTERCEPT($H10:X10,$H$2:X$2)</f>
        <v>0.12273156097058358</v>
      </c>
      <c r="Z10" s="10">
        <f>SLOPE($H10:Y10,$H$2:Y$2)*Z$2+INTERCEPT($H10:Y10,$H$2:Y$2)</f>
        <v>0.12328324766411458</v>
      </c>
      <c r="AA10" s="10">
        <f>SLOPE($H10:Z10,$H$2:Z$2)*AA$2+INTERCEPT($H10:Z10,$H$2:Z$2)</f>
        <v>0.12383493435764548</v>
      </c>
      <c r="AB10" s="10">
        <f>SLOPE($H10:AA10,$H$2:AA$2)*AB$2+INTERCEPT($H10:AA10,$H$2:AA$2)</f>
        <v>0.12438662105117659</v>
      </c>
      <c r="AC10" s="10">
        <f>SLOPE($H10:AB10,$H$2:AB$2)*AC$2+INTERCEPT($H10:AB10,$H$2:AB$2)</f>
        <v>0.12493830774470749</v>
      </c>
      <c r="AD10" s="10">
        <f>SLOPE($H10:AC10,$H$2:AC$2)*AD$2+INTERCEPT($H10:AC10,$H$2:AC$2)</f>
        <v>0.12548999443823861</v>
      </c>
      <c r="AE10" s="10">
        <f>SLOPE($H10:AD10,$H$2:AD$2)*AE$2+INTERCEPT($H10:AD10,$H$2:AD$2)</f>
        <v>0.12604168113176939</v>
      </c>
      <c r="AF10" s="10">
        <f>SLOPE($H10:AE10,$H$2:AE$2)*AF$2+INTERCEPT($H10:AE10,$H$2:AE$2)</f>
        <v>0.12659336782530051</v>
      </c>
      <c r="AG10" s="10">
        <f>SLOPE($H10:AF10,$H$2:AF$2)*AG$2+INTERCEPT($H10:AF10,$H$2:AF$2)</f>
        <v>0.1271450545188314</v>
      </c>
      <c r="AH10" s="10">
        <f>SLOPE($H10:AG10,$H$2:AG$2)*AH$2+INTERCEPT($H10:AG10,$H$2:AG$2)</f>
        <v>0.12769674121236252</v>
      </c>
      <c r="AI10" s="10">
        <f>SLOPE($H10:AH10,$H$2:AH$2)*AI$2+INTERCEPT($H10:AH10,$H$2:AH$2)</f>
        <v>0.12824842790589375</v>
      </c>
      <c r="AJ10" s="10">
        <f>SLOPE($H10:AI10,$H$2:AI$2)*AJ$2+INTERCEPT($H10:AI10,$H$2:AI$2)</f>
        <v>0.12880011459942453</v>
      </c>
      <c r="AK10" s="10">
        <f>SLOPE($H10:AJ10,$H$2:AJ$2)*AK$2+INTERCEPT($H10:AJ10,$H$2:AJ$2)</f>
        <v>0.12935180129295543</v>
      </c>
      <c r="AL10" s="10">
        <f>SLOPE($H10:AK10,$H$2:AK$2)*AL$2+INTERCEPT($H10:AK10,$H$2:AK$2)</f>
        <v>0.12990348798648643</v>
      </c>
      <c r="AM10" s="10">
        <f>SLOPE($H10:AL10,$H$2:AL$2)*AM$2+INTERCEPT($H10:AL10,$H$2:AL$2)</f>
        <v>0.13045517468001766</v>
      </c>
      <c r="AN10" s="10">
        <f>SLOPE($H10:AM10,$H$2:AM$2)*AN$2+INTERCEPT($H10:AM10,$H$2:AM$2)</f>
        <v>0.13100686137354844</v>
      </c>
      <c r="AO10" s="10">
        <f>SLOPE($H10:AN10,$H$2:AN$2)*AO$2+INTERCEPT($H10:AN10,$H$2:AN$2)</f>
        <v>0.13155854806707967</v>
      </c>
      <c r="AP10" s="10">
        <f>SLOPE($H10:AO10,$H$2:AO$2)*AP$2+INTERCEPT($H10:AO10,$H$2:AO$2)</f>
        <v>0.13211023476061068</v>
      </c>
      <c r="AQ10" s="10">
        <f>SLOPE($H10:AP10,$H$2:AP$2)*AQ$2+INTERCEPT($H10:AP10,$H$2:AP$2)</f>
        <v>0.13266192145414146</v>
      </c>
      <c r="AR10" s="10">
        <f>SLOPE($H10:AQ10,$H$2:AQ$2)*AR$2+INTERCEPT($H10:AQ10,$H$2:AQ$2)</f>
        <v>0.13321360814767269</v>
      </c>
      <c r="AS10" s="10">
        <f>SLOPE($H10:AR10,$H$2:AR$2)*AS$2+INTERCEPT($H10:AR10,$H$2:AR$2)</f>
        <v>0.13376529484120359</v>
      </c>
      <c r="AT10" s="10">
        <f>SLOPE($H10:AS10,$H$2:AS$2)*AT$2+INTERCEPT($H10:AS10,$H$2:AS$2)</f>
        <v>0.13431698153473448</v>
      </c>
      <c r="AU10" s="10">
        <f>SLOPE($H10:AT10,$H$2:AT$2)*AU$2+INTERCEPT($H10:AT10,$H$2:AT$2)</f>
        <v>0.13486866822826538</v>
      </c>
      <c r="AV10" s="10">
        <f>SLOPE($H10:AU10,$H$2:AU$2)*AV$2+INTERCEPT($H10:AU10,$H$2:AU$2)</f>
        <v>0.13542035492179649</v>
      </c>
      <c r="AW10" s="10">
        <f>SLOPE($H10:AV10,$H$2:AV$2)*AW$2+INTERCEPT($H10:AV10,$H$2:AV$2)</f>
        <v>0.13597204161532739</v>
      </c>
      <c r="AX10" s="10">
        <f>SLOPE($H10:AW10,$H$2:AW$2)*AX$2+INTERCEPT($H10:AW10,$H$2:AW$2)</f>
        <v>0.13652372830885873</v>
      </c>
      <c r="AY10" s="10">
        <f>SLOPE($H10:AX10,$H$2:AX$2)*AY$2+INTERCEPT($H10:AX10,$H$2:AX$2)</f>
        <v>0.13707541500238962</v>
      </c>
      <c r="AZ10" s="10">
        <f>SLOPE($H10:AY10,$H$2:AY$2)*AZ$2+INTERCEPT($H10:AY10,$H$2:AY$2)</f>
        <v>0.13762710169592052</v>
      </c>
      <c r="BA10" s="10">
        <f>SLOPE($H10:AZ10,$H$2:AZ$2)*BA$2+INTERCEPT($H10:AZ10,$H$2:AZ$2)</f>
        <v>0.13817878838945141</v>
      </c>
      <c r="BB10" s="10">
        <f>SLOPE($H10:BA10,$H$2:BA$2)*BB$2+INTERCEPT($H10:BA10,$H$2:BA$2)</f>
        <v>0.13873047508298253</v>
      </c>
    </row>
    <row r="11" spans="1:54" x14ac:dyDescent="0.25">
      <c r="M11" s="10"/>
    </row>
    <row r="12" spans="1:54" x14ac:dyDescent="0.25">
      <c r="A12" t="s">
        <v>23</v>
      </c>
      <c r="B12" s="20">
        <f>SUM('2002'!$B25:$M25)</f>
        <v>0.16746415981446552</v>
      </c>
      <c r="C12" s="20">
        <f>SUM('2007'!$B25:$M25)</f>
        <v>0.16142339009231155</v>
      </c>
      <c r="D12" s="20">
        <f>SUM('2012'!$B25:$M25)</f>
        <v>0.13049730630944134</v>
      </c>
      <c r="E12" s="20">
        <f>SUM('2017'!$B25:$M25)</f>
        <v>0.10313877669824474</v>
      </c>
      <c r="F12" s="20">
        <f>SUM('2018'!$B25:$M25)</f>
        <v>8.9475434620045119E-2</v>
      </c>
      <c r="H12" s="20">
        <f>B12</f>
        <v>0.16746415981446552</v>
      </c>
      <c r="I12" s="20">
        <f t="shared" ref="I12:L13" si="8">C12</f>
        <v>0.16142339009231155</v>
      </c>
      <c r="J12" s="20">
        <f t="shared" si="8"/>
        <v>0.13049730630944134</v>
      </c>
      <c r="K12" s="20">
        <f t="shared" si="8"/>
        <v>0.10313877669824474</v>
      </c>
      <c r="L12" s="20">
        <f>F12</f>
        <v>8.9475434620045119E-2</v>
      </c>
      <c r="M12" s="2">
        <f>M18/M4</f>
        <v>0.10100510575536492</v>
      </c>
      <c r="N12" s="2">
        <f t="shared" ref="N12:BB12" si="9">N18/N4</f>
        <v>9.9297380206085833E-2</v>
      </c>
      <c r="O12" s="2">
        <f t="shared" si="9"/>
        <v>9.7606269990441363E-2</v>
      </c>
      <c r="P12" s="2">
        <f t="shared" si="9"/>
        <v>9.5931533793773907E-2</v>
      </c>
      <c r="Q12" s="2">
        <f t="shared" si="9"/>
        <v>9.4272934951925319E-2</v>
      </c>
      <c r="R12" s="2">
        <f t="shared" si="9"/>
        <v>9.2630241339747704E-2</v>
      </c>
      <c r="S12" s="2">
        <f t="shared" si="9"/>
        <v>9.1003225262804036E-2</v>
      </c>
      <c r="T12" s="2">
        <f t="shared" si="9"/>
        <v>8.9391663352155343E-2</v>
      </c>
      <c r="U12" s="2">
        <f t="shared" si="9"/>
        <v>8.7795336462131987E-2</v>
      </c>
      <c r="V12" s="2">
        <f t="shared" si="9"/>
        <v>8.6214029570991502E-2</v>
      </c>
      <c r="W12" s="2">
        <f t="shared" si="9"/>
        <v>8.4647531684367339E-2</v>
      </c>
      <c r="X12" s="2">
        <f t="shared" si="9"/>
        <v>8.309563574141457E-2</v>
      </c>
      <c r="Y12" s="2">
        <f t="shared" si="9"/>
        <v>8.1558138523573132E-2</v>
      </c>
      <c r="Z12" s="2">
        <f t="shared" si="9"/>
        <v>8.0034840565854817E-2</v>
      </c>
      <c r="AA12" s="2">
        <f t="shared" si="9"/>
        <v>7.8525546070577656E-2</v>
      </c>
      <c r="AB12" s="2">
        <f t="shared" si="9"/>
        <v>7.7030062823469261E-2</v>
      </c>
      <c r="AC12" s="2">
        <f t="shared" si="9"/>
        <v>7.554820211206395E-2</v>
      </c>
      <c r="AD12" s="2">
        <f t="shared" si="9"/>
        <v>7.4079778646316166E-2</v>
      </c>
      <c r="AE12" s="2">
        <f t="shared" si="9"/>
        <v>7.2624610481367757E-2</v>
      </c>
      <c r="AF12" s="2">
        <f t="shared" si="9"/>
        <v>7.1182518942394066E-2</v>
      </c>
      <c r="AG12" s="2">
        <f t="shared" si="9"/>
        <v>6.9753328551469929E-2</v>
      </c>
      <c r="AH12" s="2">
        <f t="shared" si="9"/>
        <v>6.8336866956387757E-2</v>
      </c>
      <c r="AI12" s="2">
        <f t="shared" si="9"/>
        <v>6.6932964861368724E-2</v>
      </c>
      <c r="AJ12" s="2">
        <f t="shared" si="9"/>
        <v>6.5541455959610931E-2</v>
      </c>
      <c r="AK12" s="2">
        <f t="shared" si="9"/>
        <v>6.4162176867615564E-2</v>
      </c>
      <c r="AL12" s="2">
        <f t="shared" si="9"/>
        <v>6.2794967061234316E-2</v>
      </c>
      <c r="AM12" s="2">
        <f t="shared" si="9"/>
        <v>6.143966881339314E-2</v>
      </c>
      <c r="AN12" s="2">
        <f t="shared" si="9"/>
        <v>6.0096127133431612E-2</v>
      </c>
      <c r="AO12" s="2">
        <f t="shared" si="9"/>
        <v>5.8764189708018728E-2</v>
      </c>
      <c r="AP12" s="2">
        <f t="shared" si="9"/>
        <v>5.7443706843588432E-2</v>
      </c>
      <c r="AQ12" s="2">
        <f t="shared" si="9"/>
        <v>5.6134531410258558E-2</v>
      </c>
      <c r="AR12" s="2">
        <f t="shared" si="9"/>
        <v>5.4836518787180925E-2</v>
      </c>
      <c r="AS12" s="2">
        <f t="shared" si="9"/>
        <v>5.3549526809284792E-2</v>
      </c>
      <c r="AT12" s="2">
        <f t="shared" si="9"/>
        <v>5.2273415715370662E-2</v>
      </c>
      <c r="AU12" s="2">
        <f t="shared" si="9"/>
        <v>5.1008048097515385E-2</v>
      </c>
      <c r="AV12" s="2">
        <f t="shared" si="9"/>
        <v>4.9753288851750004E-2</v>
      </c>
      <c r="AW12" s="2">
        <f t="shared" si="9"/>
        <v>4.850900512997277E-2</v>
      </c>
      <c r="AX12" s="2">
        <f t="shared" si="9"/>
        <v>4.7275066293059928E-2</v>
      </c>
      <c r="AY12" s="2">
        <f t="shared" si="9"/>
        <v>4.6051343865144645E-2</v>
      </c>
      <c r="AZ12" s="2">
        <f t="shared" si="9"/>
        <v>4.4837711489023657E-2</v>
      </c>
      <c r="BA12" s="2">
        <f t="shared" si="9"/>
        <v>4.3634044882663113E-2</v>
      </c>
      <c r="BB12" s="2">
        <f t="shared" si="9"/>
        <v>4.2440221796773238E-2</v>
      </c>
    </row>
    <row r="13" spans="1:54" x14ac:dyDescent="0.25">
      <c r="A13" t="s">
        <v>24</v>
      </c>
      <c r="B13" s="20">
        <f>SUM('2002'!$B26:$M26)</f>
        <v>1.6676081286712836E-2</v>
      </c>
      <c r="C13" s="20">
        <f>SUM('2007'!$B26:$M26)</f>
        <v>1.6390427399059052E-2</v>
      </c>
      <c r="D13" s="20">
        <f>SUM('2012'!$B26:$M26)</f>
        <v>1.9486137806804867E-2</v>
      </c>
      <c r="E13" s="20">
        <f>SUM('2017'!$B26:$M26)</f>
        <v>1.7571433856512674E-2</v>
      </c>
      <c r="F13" s="20">
        <f>SUM('2018'!$B26:$M26)</f>
        <v>1.8596293823819218E-2</v>
      </c>
      <c r="H13" s="20">
        <f>B13</f>
        <v>1.6676081286712836E-2</v>
      </c>
      <c r="I13" s="20">
        <f t="shared" si="8"/>
        <v>1.6390427399059052E-2</v>
      </c>
      <c r="J13" s="20">
        <f t="shared" si="8"/>
        <v>1.9486137806804867E-2</v>
      </c>
      <c r="K13" s="20">
        <f t="shared" si="8"/>
        <v>1.7571433856512674E-2</v>
      </c>
      <c r="L13" s="20">
        <f t="shared" si="8"/>
        <v>1.8596293823819218E-2</v>
      </c>
      <c r="M13" s="2">
        <f>M19/M4</f>
        <v>1.8626964494479488E-2</v>
      </c>
      <c r="N13" s="2">
        <f t="shared" ref="N13:BB13" si="10">N19/N4</f>
        <v>1.8623976656784554E-2</v>
      </c>
      <c r="O13" s="2">
        <f t="shared" si="10"/>
        <v>1.86210178892878E-2</v>
      </c>
      <c r="P13" s="2">
        <f t="shared" si="10"/>
        <v>1.8618087769785008E-2</v>
      </c>
      <c r="Q13" s="2">
        <f t="shared" si="10"/>
        <v>1.8615185884208314E-2</v>
      </c>
      <c r="R13" s="2">
        <f t="shared" si="10"/>
        <v>1.8612311826431426E-2</v>
      </c>
      <c r="S13" s="2">
        <f t="shared" si="10"/>
        <v>1.8609465198080124E-2</v>
      </c>
      <c r="T13" s="2">
        <f t="shared" si="10"/>
        <v>1.8606645608347842E-2</v>
      </c>
      <c r="U13" s="2">
        <f t="shared" si="10"/>
        <v>1.860385267381718E-2</v>
      </c>
      <c r="V13" s="2">
        <f t="shared" si="10"/>
        <v>1.8601086018286066E-2</v>
      </c>
      <c r="W13" s="2">
        <f t="shared" si="10"/>
        <v>1.8598345272598606E-2</v>
      </c>
      <c r="X13" s="2">
        <f t="shared" si="10"/>
        <v>1.8595630074480882E-2</v>
      </c>
      <c r="Y13" s="2">
        <f t="shared" si="10"/>
        <v>1.8592940068381716E-2</v>
      </c>
      <c r="Z13" s="2">
        <f t="shared" si="10"/>
        <v>1.8590274905316975E-2</v>
      </c>
      <c r="AA13" s="2">
        <f t="shared" si="10"/>
        <v>1.8587634242718937E-2</v>
      </c>
      <c r="AB13" s="2">
        <f t="shared" si="10"/>
        <v>1.8585017744289386E-2</v>
      </c>
      <c r="AC13" s="2">
        <f t="shared" si="10"/>
        <v>1.8582425079856836E-2</v>
      </c>
      <c r="AD13" s="2">
        <f t="shared" si="10"/>
        <v>1.8579855925237799E-2</v>
      </c>
      <c r="AE13" s="2">
        <f t="shared" si="10"/>
        <v>1.8577309962101298E-2</v>
      </c>
      <c r="AF13" s="2">
        <f t="shared" si="10"/>
        <v>1.8574786877837875E-2</v>
      </c>
      <c r="AG13" s="2">
        <f t="shared" si="10"/>
        <v>1.8572286365431158E-2</v>
      </c>
      <c r="AH13" s="2">
        <f t="shared" si="10"/>
        <v>1.8569808123333711E-2</v>
      </c>
      <c r="AI13" s="2">
        <f t="shared" si="10"/>
        <v>1.8567351855345464E-2</v>
      </c>
      <c r="AJ13" s="2">
        <f t="shared" si="10"/>
        <v>1.8564917270495876E-2</v>
      </c>
      <c r="AK13" s="2">
        <f t="shared" si="10"/>
        <v>1.8562504082929178E-2</v>
      </c>
      <c r="AL13" s="2">
        <f t="shared" si="10"/>
        <v>1.8560112011792172E-2</v>
      </c>
      <c r="AM13" s="2">
        <f t="shared" si="10"/>
        <v>1.8557740781125508E-2</v>
      </c>
      <c r="AN13" s="2">
        <f t="shared" si="10"/>
        <v>1.8555390119757337E-2</v>
      </c>
      <c r="AO13" s="2">
        <f t="shared" si="10"/>
        <v>1.8553059761200308E-2</v>
      </c>
      <c r="AP13" s="2">
        <f t="shared" si="10"/>
        <v>1.8550749443550323E-2</v>
      </c>
      <c r="AQ13" s="2">
        <f t="shared" si="10"/>
        <v>1.854845890938887E-2</v>
      </c>
      <c r="AR13" s="2">
        <f t="shared" si="10"/>
        <v>1.8546187905687343E-2</v>
      </c>
      <c r="AS13" s="2">
        <f t="shared" si="10"/>
        <v>1.8543936183713479E-2</v>
      </c>
      <c r="AT13" s="2">
        <f t="shared" si="10"/>
        <v>1.85417034989411E-2</v>
      </c>
      <c r="AU13" s="2">
        <f t="shared" si="10"/>
        <v>1.8539489610961146E-2</v>
      </c>
      <c r="AV13" s="2">
        <f t="shared" si="10"/>
        <v>1.8537294283395744E-2</v>
      </c>
      <c r="AW13" s="2">
        <f t="shared" si="10"/>
        <v>1.8535117283813667E-2</v>
      </c>
      <c r="AX13" s="2">
        <f t="shared" si="10"/>
        <v>1.8532958383648674E-2</v>
      </c>
      <c r="AY13" s="2">
        <f t="shared" si="10"/>
        <v>1.8530817358119244E-2</v>
      </c>
      <c r="AZ13" s="2">
        <f t="shared" si="10"/>
        <v>1.8528693986150806E-2</v>
      </c>
      <c r="BA13" s="2">
        <f t="shared" si="10"/>
        <v>1.8526588050299386E-2</v>
      </c>
      <c r="BB13" s="2">
        <f t="shared" si="10"/>
        <v>1.8524499336677644E-2</v>
      </c>
    </row>
    <row r="15" spans="1:54" x14ac:dyDescent="0.25">
      <c r="A15" t="s">
        <v>38</v>
      </c>
      <c r="B15" s="20">
        <f>B8*B12</f>
        <v>9.3129661147095241E-2</v>
      </c>
      <c r="C15" s="20">
        <f t="shared" ref="C15:F15" si="11">C8*C12</f>
        <v>8.8881013288692315E-2</v>
      </c>
      <c r="D15" s="20">
        <f t="shared" si="11"/>
        <v>7.4047146728207197E-2</v>
      </c>
      <c r="E15" s="20">
        <f t="shared" si="11"/>
        <v>6.070093920376067E-2</v>
      </c>
      <c r="F15" s="20">
        <f t="shared" si="11"/>
        <v>5.3901899219242509E-2</v>
      </c>
      <c r="H15" s="20">
        <f>H8*H12</f>
        <v>9.3129661147095241E-2</v>
      </c>
      <c r="I15" s="20">
        <f t="shared" ref="I15:K15" si="12">I8*I12</f>
        <v>8.8881013288692315E-2</v>
      </c>
      <c r="J15" s="20">
        <f t="shared" si="12"/>
        <v>7.4047146728207197E-2</v>
      </c>
      <c r="K15" s="20">
        <f t="shared" si="12"/>
        <v>6.070093920376067E-2</v>
      </c>
      <c r="L15" s="20">
        <f>L8*L12</f>
        <v>5.3901899219242509E-2</v>
      </c>
      <c r="M15" s="2">
        <f t="shared" ref="M15:V15" si="13">M8*M12</f>
        <v>6.0184189676286755E-2</v>
      </c>
      <c r="N15" s="2">
        <f t="shared" si="13"/>
        <v>5.9457295555266271E-2</v>
      </c>
      <c r="O15" s="2">
        <f t="shared" si="13"/>
        <v>5.8730401434245988E-2</v>
      </c>
      <c r="P15" s="2">
        <f t="shared" si="13"/>
        <v>5.8003507313225712E-2</v>
      </c>
      <c r="Q15" s="2">
        <f t="shared" si="13"/>
        <v>5.7276613192205235E-2</v>
      </c>
      <c r="R15" s="2">
        <f t="shared" si="13"/>
        <v>5.6549719071184772E-2</v>
      </c>
      <c r="S15" s="2">
        <f t="shared" si="13"/>
        <v>5.5822824950164288E-2</v>
      </c>
      <c r="T15" s="2">
        <f t="shared" si="13"/>
        <v>5.5095930829144005E-2</v>
      </c>
      <c r="U15" s="2">
        <f t="shared" si="13"/>
        <v>5.4369036708123722E-2</v>
      </c>
      <c r="V15" s="2">
        <f t="shared" si="13"/>
        <v>5.3642142587103259E-2</v>
      </c>
      <c r="W15" s="2">
        <f t="shared" ref="W15:BB15" si="14">W8*W12</f>
        <v>5.2915248466082983E-2</v>
      </c>
      <c r="X15" s="2">
        <f t="shared" si="14"/>
        <v>5.2188354345062513E-2</v>
      </c>
      <c r="Y15" s="2">
        <f t="shared" si="14"/>
        <v>5.1461460224042029E-2</v>
      </c>
      <c r="Z15" s="2">
        <f t="shared" si="14"/>
        <v>5.0734566103021753E-2</v>
      </c>
      <c r="AA15" s="2">
        <f t="shared" si="14"/>
        <v>5.0007671982001463E-2</v>
      </c>
      <c r="AB15" s="2">
        <f t="shared" si="14"/>
        <v>4.9280777860981E-2</v>
      </c>
      <c r="AC15" s="2">
        <f t="shared" si="14"/>
        <v>4.855388373996071E-2</v>
      </c>
      <c r="AD15" s="2">
        <f t="shared" si="14"/>
        <v>4.7826989618940247E-2</v>
      </c>
      <c r="AE15" s="2">
        <f t="shared" si="14"/>
        <v>4.7100095497919957E-2</v>
      </c>
      <c r="AF15" s="2">
        <f t="shared" si="14"/>
        <v>4.6373201376899487E-2</v>
      </c>
      <c r="AG15" s="2">
        <f t="shared" si="14"/>
        <v>4.5646307255879023E-2</v>
      </c>
      <c r="AH15" s="2">
        <f t="shared" si="14"/>
        <v>4.4919413134858734E-2</v>
      </c>
      <c r="AI15" s="2">
        <f t="shared" si="14"/>
        <v>4.4192519013838451E-2</v>
      </c>
      <c r="AJ15" s="2">
        <f t="shared" si="14"/>
        <v>4.3465624892817981E-2</v>
      </c>
      <c r="AK15" s="2">
        <f t="shared" si="14"/>
        <v>4.2738730771797691E-2</v>
      </c>
      <c r="AL15" s="2">
        <f t="shared" si="14"/>
        <v>4.2011836650777228E-2</v>
      </c>
      <c r="AM15" s="2">
        <f t="shared" si="14"/>
        <v>4.1284942529756938E-2</v>
      </c>
      <c r="AN15" s="2">
        <f t="shared" si="14"/>
        <v>4.0558048408736475E-2</v>
      </c>
      <c r="AO15" s="2">
        <f t="shared" si="14"/>
        <v>3.9831154287716185E-2</v>
      </c>
      <c r="AP15" s="2">
        <f t="shared" si="14"/>
        <v>3.9104260166695722E-2</v>
      </c>
      <c r="AQ15" s="2">
        <f t="shared" si="14"/>
        <v>3.8377366045675251E-2</v>
      </c>
      <c r="AR15" s="2">
        <f t="shared" si="14"/>
        <v>3.7650471924654781E-2</v>
      </c>
      <c r="AS15" s="2">
        <f t="shared" si="14"/>
        <v>3.6923577803634491E-2</v>
      </c>
      <c r="AT15" s="2">
        <f t="shared" si="14"/>
        <v>3.6196683682614209E-2</v>
      </c>
      <c r="AU15" s="2">
        <f t="shared" si="14"/>
        <v>3.5469789561593926E-2</v>
      </c>
      <c r="AV15" s="2">
        <f t="shared" si="14"/>
        <v>3.4742895440573456E-2</v>
      </c>
      <c r="AW15" s="2">
        <f t="shared" si="14"/>
        <v>3.4016001319553166E-2</v>
      </c>
      <c r="AX15" s="2">
        <f t="shared" si="14"/>
        <v>3.3289107198532703E-2</v>
      </c>
      <c r="AY15" s="2">
        <f t="shared" si="14"/>
        <v>3.2562213077512232E-2</v>
      </c>
      <c r="AZ15" s="2">
        <f t="shared" si="14"/>
        <v>3.1835318956491949E-2</v>
      </c>
      <c r="BA15" s="2">
        <f t="shared" si="14"/>
        <v>3.1108424835471663E-2</v>
      </c>
      <c r="BB15" s="2">
        <f t="shared" si="14"/>
        <v>3.038153071445138E-2</v>
      </c>
    </row>
    <row r="16" spans="1:54" x14ac:dyDescent="0.25">
      <c r="A16" t="s">
        <v>39</v>
      </c>
      <c r="B16" s="20">
        <f>B8*B13</f>
        <v>9.273851797385194E-3</v>
      </c>
      <c r="C16" s="20">
        <f t="shared" ref="C16:F16" si="15">C8*C13</f>
        <v>9.0247007861130289E-3</v>
      </c>
      <c r="D16" s="20">
        <f t="shared" si="15"/>
        <v>1.1056878844112614E-2</v>
      </c>
      <c r="E16" s="20">
        <f t="shared" si="15"/>
        <v>1.0341430957317431E-2</v>
      </c>
      <c r="F16" s="20">
        <f t="shared" si="15"/>
        <v>1.1202801749994114E-2</v>
      </c>
      <c r="H16" s="20">
        <f>H8*H13</f>
        <v>9.273851797385194E-3</v>
      </c>
      <c r="I16" s="20">
        <f t="shared" ref="I16:L16" si="16">I8*I13</f>
        <v>9.0247007861130289E-3</v>
      </c>
      <c r="J16" s="20">
        <f t="shared" si="16"/>
        <v>1.1056878844112614E-2</v>
      </c>
      <c r="K16" s="20">
        <f t="shared" si="16"/>
        <v>1.0341430957317431E-2</v>
      </c>
      <c r="L16" s="20">
        <f t="shared" si="16"/>
        <v>1.1202801749994114E-2</v>
      </c>
      <c r="M16" s="2">
        <f t="shared" ref="M16:V16" si="17">M8*M13</f>
        <v>1.1098931641578599E-2</v>
      </c>
      <c r="N16" s="2">
        <f t="shared" si="17"/>
        <v>1.115166666228876E-2</v>
      </c>
      <c r="O16" s="2">
        <f t="shared" si="17"/>
        <v>1.1204401682998922E-2</v>
      </c>
      <c r="P16" s="2">
        <f t="shared" si="17"/>
        <v>1.1257136703709108E-2</v>
      </c>
      <c r="Q16" s="2">
        <f t="shared" si="17"/>
        <v>1.1309871724419284E-2</v>
      </c>
      <c r="R16" s="2">
        <f t="shared" si="17"/>
        <v>1.1362606745129461E-2</v>
      </c>
      <c r="S16" s="2">
        <f t="shared" si="17"/>
        <v>1.1415341765839653E-2</v>
      </c>
      <c r="T16" s="2">
        <f t="shared" si="17"/>
        <v>1.1468076786549817E-2</v>
      </c>
      <c r="U16" s="2">
        <f t="shared" si="17"/>
        <v>1.152081180725997E-2</v>
      </c>
      <c r="V16" s="2">
        <f t="shared" si="17"/>
        <v>1.1573546827970157E-2</v>
      </c>
      <c r="W16" s="2">
        <f t="shared" ref="W16:BB16" si="18">W8*W13</f>
        <v>1.1626281848680352E-2</v>
      </c>
      <c r="X16" s="2">
        <f t="shared" si="18"/>
        <v>1.1679016869390506E-2</v>
      </c>
      <c r="Y16" s="2">
        <f t="shared" si="18"/>
        <v>1.173175189010069E-2</v>
      </c>
      <c r="Z16" s="2">
        <f t="shared" si="18"/>
        <v>1.1784486910810864E-2</v>
      </c>
      <c r="AA16" s="2">
        <f t="shared" si="18"/>
        <v>1.1837221931521029E-2</v>
      </c>
      <c r="AB16" s="2">
        <f t="shared" si="18"/>
        <v>1.1889956952231212E-2</v>
      </c>
      <c r="AC16" s="2">
        <f t="shared" si="18"/>
        <v>1.1942691972941377E-2</v>
      </c>
      <c r="AD16" s="2">
        <f t="shared" si="18"/>
        <v>1.1995426993651564E-2</v>
      </c>
      <c r="AE16" s="2">
        <f t="shared" si="18"/>
        <v>1.2048162014361718E-2</v>
      </c>
      <c r="AF16" s="2">
        <f t="shared" si="18"/>
        <v>1.2100897035071901E-2</v>
      </c>
      <c r="AG16" s="2">
        <f t="shared" si="18"/>
        <v>1.2153632055782064E-2</v>
      </c>
      <c r="AH16" s="2">
        <f t="shared" si="18"/>
        <v>1.2206367076492251E-2</v>
      </c>
      <c r="AI16" s="2">
        <f t="shared" si="18"/>
        <v>1.2259102097202448E-2</v>
      </c>
      <c r="AJ16" s="2">
        <f t="shared" si="18"/>
        <v>1.2311837117912602E-2</v>
      </c>
      <c r="AK16" s="2">
        <f t="shared" si="18"/>
        <v>1.2364572138622767E-2</v>
      </c>
      <c r="AL16" s="2">
        <f t="shared" si="18"/>
        <v>1.2417307159332942E-2</v>
      </c>
      <c r="AM16" s="2">
        <f t="shared" si="18"/>
        <v>1.2470042180043136E-2</v>
      </c>
      <c r="AN16" s="2">
        <f t="shared" si="18"/>
        <v>1.252277720075329E-2</v>
      </c>
      <c r="AO16" s="2">
        <f t="shared" si="18"/>
        <v>1.2575512221463483E-2</v>
      </c>
      <c r="AP16" s="2">
        <f t="shared" si="18"/>
        <v>1.262824724217366E-2</v>
      </c>
      <c r="AQ16" s="2">
        <f t="shared" si="18"/>
        <v>1.2680982262883812E-2</v>
      </c>
      <c r="AR16" s="2">
        <f t="shared" si="18"/>
        <v>1.273371728359401E-2</v>
      </c>
      <c r="AS16" s="2">
        <f t="shared" si="18"/>
        <v>1.2786452304304171E-2</v>
      </c>
      <c r="AT16" s="2">
        <f t="shared" si="18"/>
        <v>1.2839187325014335E-2</v>
      </c>
      <c r="AU16" s="2">
        <f t="shared" si="18"/>
        <v>1.2891922345724501E-2</v>
      </c>
      <c r="AV16" s="2">
        <f t="shared" si="18"/>
        <v>1.2944657366434685E-2</v>
      </c>
      <c r="AW16" s="2">
        <f t="shared" si="18"/>
        <v>1.2997392387144847E-2</v>
      </c>
      <c r="AX16" s="2">
        <f t="shared" si="18"/>
        <v>1.3050127407855057E-2</v>
      </c>
      <c r="AY16" s="2">
        <f t="shared" si="18"/>
        <v>1.3102862428565218E-2</v>
      </c>
      <c r="AZ16" s="2">
        <f t="shared" si="18"/>
        <v>1.3155597449275382E-2</v>
      </c>
      <c r="BA16" s="2">
        <f t="shared" si="18"/>
        <v>1.3208332469985548E-2</v>
      </c>
      <c r="BB16" s="2">
        <f t="shared" si="18"/>
        <v>1.3261067490695734E-2</v>
      </c>
    </row>
    <row r="18" spans="1:54" s="1" customFormat="1" x14ac:dyDescent="0.25">
      <c r="A18" s="1" t="s">
        <v>43</v>
      </c>
      <c r="B18" s="21">
        <f>B4*B12</f>
        <v>2313.9314305365701</v>
      </c>
      <c r="C18" s="21">
        <f>C4*C12</f>
        <v>3786.0297745741068</v>
      </c>
      <c r="D18" s="21">
        <f>D4*D12</f>
        <v>6084.5032627188202</v>
      </c>
      <c r="E18" s="21">
        <f>E4*E12</f>
        <v>6050.3086151558391</v>
      </c>
      <c r="F18" s="21">
        <f>F4*F12</f>
        <v>5383.0431043960207</v>
      </c>
      <c r="H18" s="21">
        <f>H4*H12</f>
        <v>595.10261048180155</v>
      </c>
      <c r="I18" s="21">
        <f>I4*I12</f>
        <v>762.6090976384877</v>
      </c>
      <c r="J18" s="21">
        <f>J4*J12</f>
        <v>963.86415767953599</v>
      </c>
      <c r="K18" s="21">
        <f>K4*K12</f>
        <v>878.53193190877801</v>
      </c>
      <c r="L18" s="21">
        <f>L4*L12</f>
        <v>755.21149232865491</v>
      </c>
      <c r="M18" s="1">
        <f>M5*M28</f>
        <v>873.92601925113604</v>
      </c>
      <c r="N18" s="1">
        <f t="shared" ref="N18:BB18" si="19">N5*N28</f>
        <v>875.62922105511439</v>
      </c>
      <c r="O18" s="1">
        <f t="shared" si="19"/>
        <v>877.03269492516165</v>
      </c>
      <c r="P18" s="1">
        <f t="shared" si="19"/>
        <v>878.13644086127522</v>
      </c>
      <c r="Q18" s="1">
        <f t="shared" si="19"/>
        <v>878.94045886345532</v>
      </c>
      <c r="R18" s="1">
        <f t="shared" si="19"/>
        <v>879.44474893169502</v>
      </c>
      <c r="S18" s="1">
        <f t="shared" si="19"/>
        <v>879.64931106600409</v>
      </c>
      <c r="T18" s="1">
        <f t="shared" si="19"/>
        <v>879.55414526638231</v>
      </c>
      <c r="U18" s="1">
        <f t="shared" si="19"/>
        <v>879.15925153282683</v>
      </c>
      <c r="V18" s="1">
        <f t="shared" si="19"/>
        <v>878.46462986533459</v>
      </c>
      <c r="W18" s="1">
        <f t="shared" si="19"/>
        <v>877.47028026391149</v>
      </c>
      <c r="X18" s="1">
        <f t="shared" si="19"/>
        <v>876.1762027285514</v>
      </c>
      <c r="Y18" s="1">
        <f t="shared" si="19"/>
        <v>874.58239725925739</v>
      </c>
      <c r="Z18" s="1">
        <f t="shared" si="19"/>
        <v>872.68886385603287</v>
      </c>
      <c r="AA18" s="1">
        <f t="shared" si="19"/>
        <v>870.49560251887442</v>
      </c>
      <c r="AB18" s="1">
        <f t="shared" si="19"/>
        <v>868.0026132477791</v>
      </c>
      <c r="AC18" s="1">
        <f t="shared" si="19"/>
        <v>865.20989604275019</v>
      </c>
      <c r="AD18" s="1">
        <f t="shared" si="19"/>
        <v>862.11745090378997</v>
      </c>
      <c r="AE18" s="1">
        <f t="shared" si="19"/>
        <v>858.72527783089356</v>
      </c>
      <c r="AF18" s="1">
        <f t="shared" si="19"/>
        <v>855.0333768240655</v>
      </c>
      <c r="AG18" s="1">
        <f t="shared" si="19"/>
        <v>851.0417478833009</v>
      </c>
      <c r="AH18" s="1">
        <f t="shared" si="19"/>
        <v>846.75039100860579</v>
      </c>
      <c r="AI18" s="1">
        <f t="shared" si="19"/>
        <v>842.15930619997698</v>
      </c>
      <c r="AJ18" s="1">
        <f t="shared" si="19"/>
        <v>837.26849345740823</v>
      </c>
      <c r="AK18" s="1">
        <f t="shared" si="19"/>
        <v>832.0779527809118</v>
      </c>
      <c r="AL18" s="1">
        <f t="shared" si="19"/>
        <v>826.58768417047804</v>
      </c>
      <c r="AM18" s="1">
        <f t="shared" si="19"/>
        <v>820.797687626114</v>
      </c>
      <c r="AN18" s="1">
        <f t="shared" si="19"/>
        <v>814.70796314781489</v>
      </c>
      <c r="AO18" s="1">
        <f t="shared" si="19"/>
        <v>808.31851073558084</v>
      </c>
      <c r="AP18" s="1">
        <f t="shared" si="19"/>
        <v>801.62933038941173</v>
      </c>
      <c r="AQ18" s="1">
        <f t="shared" si="19"/>
        <v>794.64042210930859</v>
      </c>
      <c r="AR18" s="1">
        <f t="shared" si="19"/>
        <v>787.35178589527163</v>
      </c>
      <c r="AS18" s="1">
        <f t="shared" si="19"/>
        <v>779.76342174730473</v>
      </c>
      <c r="AT18" s="1">
        <f t="shared" si="19"/>
        <v>771.87532966540414</v>
      </c>
      <c r="AU18" s="1">
        <f t="shared" si="19"/>
        <v>763.68750964956962</v>
      </c>
      <c r="AV18" s="1">
        <f t="shared" si="19"/>
        <v>755.19996169979731</v>
      </c>
      <c r="AW18" s="1">
        <f t="shared" si="19"/>
        <v>746.41268581609722</v>
      </c>
      <c r="AX18" s="1">
        <f t="shared" si="19"/>
        <v>737.3256819984573</v>
      </c>
      <c r="AY18" s="1">
        <f t="shared" si="19"/>
        <v>727.93895024688152</v>
      </c>
      <c r="AZ18" s="1">
        <f t="shared" si="19"/>
        <v>718.25249056137989</v>
      </c>
      <c r="BA18" s="1">
        <f t="shared" si="19"/>
        <v>708.26630294194069</v>
      </c>
      <c r="BB18" s="1">
        <f t="shared" si="19"/>
        <v>697.98038738856962</v>
      </c>
    </row>
    <row r="19" spans="1:54" s="1" customFormat="1" x14ac:dyDescent="0.25">
      <c r="A19" s="1" t="s">
        <v>37</v>
      </c>
      <c r="B19" s="21">
        <f>B4*B13</f>
        <v>230.42129534020091</v>
      </c>
      <c r="C19" s="21">
        <f t="shared" ref="C19:F19" si="20">C4*C13</f>
        <v>384.421651133372</v>
      </c>
      <c r="D19" s="21">
        <f t="shared" si="20"/>
        <v>908.55108366872719</v>
      </c>
      <c r="E19" s="21">
        <f t="shared" si="20"/>
        <v>1030.7723345773297</v>
      </c>
      <c r="F19" s="21">
        <f t="shared" si="20"/>
        <v>1118.7948028497865</v>
      </c>
      <c r="H19" s="21">
        <f>H4*H13</f>
        <v>59.260318848668042</v>
      </c>
      <c r="I19" s="21">
        <f t="shared" ref="I19:L19" si="21">I4*I13</f>
        <v>77.432948481366992</v>
      </c>
      <c r="J19" s="21">
        <f t="shared" si="21"/>
        <v>143.92626434025081</v>
      </c>
      <c r="K19" s="21">
        <f t="shared" si="21"/>
        <v>149.6727634993571</v>
      </c>
      <c r="L19" s="21">
        <f t="shared" si="21"/>
        <v>156.96078895963655</v>
      </c>
      <c r="M19" s="1">
        <f>M6*M30</f>
        <v>161.1660005665413</v>
      </c>
      <c r="N19" s="1">
        <f t="shared" ref="N19:BB19" si="22">N6*N30</f>
        <v>164.23090054423622</v>
      </c>
      <c r="O19" s="1">
        <f t="shared" si="22"/>
        <v>167.31754531026596</v>
      </c>
      <c r="P19" s="1">
        <f t="shared" si="22"/>
        <v>170.42593486463085</v>
      </c>
      <c r="Q19" s="1">
        <f t="shared" si="22"/>
        <v>173.55606920733109</v>
      </c>
      <c r="R19" s="1">
        <f t="shared" si="22"/>
        <v>176.70794833836482</v>
      </c>
      <c r="S19" s="1">
        <f t="shared" si="22"/>
        <v>179.88157225773435</v>
      </c>
      <c r="T19" s="1">
        <f t="shared" si="22"/>
        <v>183.07694096543824</v>
      </c>
      <c r="U19" s="1">
        <f t="shared" si="22"/>
        <v>186.29405446147675</v>
      </c>
      <c r="V19" s="1">
        <f t="shared" si="22"/>
        <v>189.53291274585064</v>
      </c>
      <c r="W19" s="1">
        <f t="shared" si="22"/>
        <v>192.79351581855951</v>
      </c>
      <c r="X19" s="1">
        <f t="shared" si="22"/>
        <v>196.07586367960249</v>
      </c>
      <c r="Y19" s="1">
        <f t="shared" si="22"/>
        <v>199.37995632898085</v>
      </c>
      <c r="Z19" s="1">
        <f t="shared" si="22"/>
        <v>202.70579376669386</v>
      </c>
      <c r="AA19" s="1">
        <f t="shared" si="22"/>
        <v>206.05337599274151</v>
      </c>
      <c r="AB19" s="1">
        <f t="shared" si="22"/>
        <v>209.42270300712434</v>
      </c>
      <c r="AC19" s="1">
        <f t="shared" si="22"/>
        <v>212.81377480984094</v>
      </c>
      <c r="AD19" s="1">
        <f t="shared" si="22"/>
        <v>216.22659140089416</v>
      </c>
      <c r="AE19" s="1">
        <f t="shared" si="22"/>
        <v>219.66115278028022</v>
      </c>
      <c r="AF19" s="1">
        <f t="shared" si="22"/>
        <v>223.11745894800308</v>
      </c>
      <c r="AG19" s="1">
        <f t="shared" si="22"/>
        <v>226.59550990405964</v>
      </c>
      <c r="AH19" s="1">
        <f t="shared" si="22"/>
        <v>230.09530564845147</v>
      </c>
      <c r="AI19" s="1">
        <f t="shared" si="22"/>
        <v>233.61684618117832</v>
      </c>
      <c r="AJ19" s="1">
        <f t="shared" si="22"/>
        <v>237.1601315022385</v>
      </c>
      <c r="AK19" s="1">
        <f t="shared" si="22"/>
        <v>240.72516161163438</v>
      </c>
      <c r="AL19" s="1">
        <f t="shared" si="22"/>
        <v>244.3119365093653</v>
      </c>
      <c r="AM19" s="1">
        <f t="shared" si="22"/>
        <v>247.92045619543148</v>
      </c>
      <c r="AN19" s="1">
        <f t="shared" si="22"/>
        <v>251.55072066983237</v>
      </c>
      <c r="AO19" s="1">
        <f t="shared" si="22"/>
        <v>255.20272993256745</v>
      </c>
      <c r="AP19" s="1">
        <f t="shared" si="22"/>
        <v>258.87648398363768</v>
      </c>
      <c r="AQ19" s="1">
        <f t="shared" si="22"/>
        <v>262.57198282304228</v>
      </c>
      <c r="AR19" s="1">
        <f t="shared" si="22"/>
        <v>266.28922645078262</v>
      </c>
      <c r="AS19" s="1">
        <f t="shared" si="22"/>
        <v>270.02821486685707</v>
      </c>
      <c r="AT19" s="1">
        <f t="shared" si="22"/>
        <v>273.78894807126642</v>
      </c>
      <c r="AU19" s="1">
        <f t="shared" si="22"/>
        <v>277.57142606401055</v>
      </c>
      <c r="AV19" s="1">
        <f t="shared" si="22"/>
        <v>281.37564884508998</v>
      </c>
      <c r="AW19" s="1">
        <f t="shared" si="22"/>
        <v>285.20161641450449</v>
      </c>
      <c r="AX19" s="1">
        <f t="shared" si="22"/>
        <v>289.04932877225406</v>
      </c>
      <c r="AY19" s="1">
        <f t="shared" si="22"/>
        <v>292.91878591833671</v>
      </c>
      <c r="AZ19" s="1">
        <f t="shared" si="22"/>
        <v>296.80998785275574</v>
      </c>
      <c r="BA19" s="1">
        <f t="shared" si="22"/>
        <v>300.72293457550808</v>
      </c>
      <c r="BB19" s="1">
        <f t="shared" si="22"/>
        <v>304.65762608659651</v>
      </c>
    </row>
    <row r="22" spans="1:54" x14ac:dyDescent="0.25">
      <c r="A22" t="s">
        <v>40</v>
      </c>
      <c r="B22" s="20">
        <f>B5/SUM(B4:B6)+B18/SUM(B4:B6)</f>
        <v>0.42123642144726303</v>
      </c>
      <c r="C22" s="20">
        <f>C5/SUM(C4:C6)+C18/SUM(C4:C6)</f>
        <v>0.43765105534185322</v>
      </c>
      <c r="D22" s="20">
        <f>D5/SUM(D4:D6)+D18/SUM(D4:D6)</f>
        <v>0.4024900788795075</v>
      </c>
      <c r="E22" s="20">
        <f>E5/SUM(E4:E6)+E18/SUM(E4:E6)</f>
        <v>0.35560237438294778</v>
      </c>
      <c r="F22" s="20">
        <f>F5/SUM(F4:F6)+F18/SUM(F4:F6)</f>
        <v>0.32953436836612154</v>
      </c>
      <c r="H22" s="20">
        <f>H5/SUM(H4:H6)+H18/SUM(H4:H6)</f>
        <v>0.42123642144726314</v>
      </c>
      <c r="I22" s="20">
        <f>I5/SUM(I4:I6)+I18/SUM(I4:I6)</f>
        <v>0.43765105534185322</v>
      </c>
      <c r="J22" s="20">
        <f>J5/SUM(J4:J6)+J18/SUM(J4:J6)</f>
        <v>0.4024900788795075</v>
      </c>
      <c r="K22" s="20">
        <f>K5/SUM(K4:K6)+K18/SUM(K4:K6)</f>
        <v>0.35560237438294778</v>
      </c>
      <c r="L22" s="20">
        <f>L5/SUM(L4:L6)+L18/SUM(L4:L6)</f>
        <v>0.32953436836612154</v>
      </c>
      <c r="M22" s="2">
        <f t="shared" ref="M22:Q22" si="23">M5/SUM(M4:M6)+M18/SUM(M4:M6)</f>
        <v>0.34821992450412953</v>
      </c>
      <c r="N22" s="2">
        <f>N5/SUM(N4:N6)+N18/SUM(N4:N6)</f>
        <v>0.34401418513460907</v>
      </c>
      <c r="O22" s="2">
        <f t="shared" si="23"/>
        <v>0.33980844576508956</v>
      </c>
      <c r="P22" s="2">
        <f t="shared" si="23"/>
        <v>0.33560270639557027</v>
      </c>
      <c r="Q22" s="2">
        <f t="shared" si="23"/>
        <v>0.33139696702604982</v>
      </c>
      <c r="R22" s="2">
        <f t="shared" ref="R22:BB22" si="24">R5/SUM(R4:R6)+R18/SUM(R4:R6)</f>
        <v>0.32719122765652914</v>
      </c>
      <c r="S22" s="2">
        <f t="shared" si="24"/>
        <v>0.32298548828700896</v>
      </c>
      <c r="T22" s="2">
        <f t="shared" si="24"/>
        <v>0.31877974891748967</v>
      </c>
      <c r="U22" s="2">
        <f t="shared" si="24"/>
        <v>0.31457400954797016</v>
      </c>
      <c r="V22" s="2">
        <f t="shared" si="24"/>
        <v>0.31036827017844981</v>
      </c>
      <c r="W22" s="2">
        <f t="shared" si="24"/>
        <v>0.30616253080893041</v>
      </c>
      <c r="X22" s="2">
        <f t="shared" si="24"/>
        <v>0.30195679143941018</v>
      </c>
      <c r="Y22" s="2">
        <f t="shared" si="24"/>
        <v>0.29775105206988961</v>
      </c>
      <c r="Z22" s="2">
        <f t="shared" si="24"/>
        <v>0.2935453127003701</v>
      </c>
      <c r="AA22" s="2">
        <f t="shared" si="24"/>
        <v>0.28933957333085081</v>
      </c>
      <c r="AB22" s="2">
        <f t="shared" si="24"/>
        <v>0.28513383396133046</v>
      </c>
      <c r="AC22" s="2">
        <f t="shared" si="24"/>
        <v>0.28092809459181084</v>
      </c>
      <c r="AD22" s="2">
        <f t="shared" si="24"/>
        <v>0.27672235522229066</v>
      </c>
      <c r="AE22" s="2">
        <f t="shared" si="24"/>
        <v>0.2725166158527712</v>
      </c>
      <c r="AF22" s="2">
        <f t="shared" si="24"/>
        <v>0.2683108764832508</v>
      </c>
      <c r="AG22" s="2">
        <f t="shared" si="24"/>
        <v>0.2641051371137304</v>
      </c>
      <c r="AH22" s="2">
        <f t="shared" si="24"/>
        <v>0.25989939774421106</v>
      </c>
      <c r="AI22" s="2">
        <f t="shared" si="24"/>
        <v>0.25569365837469149</v>
      </c>
      <c r="AJ22" s="2">
        <f t="shared" si="24"/>
        <v>0.2514879190051712</v>
      </c>
      <c r="AK22" s="2">
        <f t="shared" si="24"/>
        <v>0.24728217963565191</v>
      </c>
      <c r="AL22" s="2">
        <f t="shared" si="24"/>
        <v>0.24307644026613154</v>
      </c>
      <c r="AM22" s="2">
        <f t="shared" si="24"/>
        <v>0.23887070089661189</v>
      </c>
      <c r="AN22" s="2">
        <f t="shared" si="24"/>
        <v>0.23466496152709165</v>
      </c>
      <c r="AO22" s="2">
        <f t="shared" si="24"/>
        <v>0.23045922215757225</v>
      </c>
      <c r="AP22" s="2">
        <f t="shared" si="24"/>
        <v>0.22625348278805188</v>
      </c>
      <c r="AQ22" s="2">
        <f t="shared" si="24"/>
        <v>0.22204774341853151</v>
      </c>
      <c r="AR22" s="2">
        <f t="shared" si="24"/>
        <v>0.2178420040490113</v>
      </c>
      <c r="AS22" s="2">
        <f t="shared" si="24"/>
        <v>0.21363626467949179</v>
      </c>
      <c r="AT22" s="2">
        <f t="shared" si="24"/>
        <v>0.20943052530997247</v>
      </c>
      <c r="AU22" s="2">
        <f t="shared" si="24"/>
        <v>0.20522478594045288</v>
      </c>
      <c r="AV22" s="2">
        <f t="shared" si="24"/>
        <v>0.20101904657093264</v>
      </c>
      <c r="AW22" s="2">
        <f t="shared" si="24"/>
        <v>0.19681330720141332</v>
      </c>
      <c r="AX22" s="2">
        <f t="shared" si="24"/>
        <v>0.1926075678318927</v>
      </c>
      <c r="AY22" s="2">
        <f t="shared" si="24"/>
        <v>0.18840182846237236</v>
      </c>
      <c r="AZ22" s="2">
        <f t="shared" si="24"/>
        <v>0.18419608909285304</v>
      </c>
      <c r="BA22" s="2">
        <f t="shared" si="24"/>
        <v>0.17999034972333358</v>
      </c>
      <c r="BB22" s="2">
        <f t="shared" si="24"/>
        <v>0.17578461035381443</v>
      </c>
    </row>
    <row r="23" spans="1:54" x14ac:dyDescent="0.25">
      <c r="A23" t="s">
        <v>41</v>
      </c>
      <c r="B23" s="20">
        <f>B6/SUM(B4:B6)+B19/SUM(B4:B6)</f>
        <v>0.12505012145255762</v>
      </c>
      <c r="C23" s="20">
        <f>C6/SUM(C4:C6)+C19/SUM(C4:C6)</f>
        <v>0.10964663818608578</v>
      </c>
      <c r="D23" s="20">
        <f>D6/SUM(D4:D6)+D19/SUM(D4:D6)</f>
        <v>0.11519114830475118</v>
      </c>
      <c r="E23" s="20">
        <f>E6/SUM(E4:E6)+E19/SUM(E4:E6)</f>
        <v>0.12690345164832481</v>
      </c>
      <c r="F23" s="20">
        <f>F6/SUM(F4:F6)+F19/SUM(F4:F6)</f>
        <v>0.13314912673655083</v>
      </c>
      <c r="H23" s="20">
        <f t="shared" ref="H23:M23" si="25">H6/SUM(H4:H6)+H19/SUM(H4:H6)</f>
        <v>0.12505012145255762</v>
      </c>
      <c r="I23" s="20">
        <f t="shared" si="25"/>
        <v>0.10964663818608578</v>
      </c>
      <c r="J23" s="20">
        <f t="shared" si="25"/>
        <v>0.11519114830475116</v>
      </c>
      <c r="K23" s="20">
        <f t="shared" si="25"/>
        <v>0.12690345164832481</v>
      </c>
      <c r="L23" s="20">
        <f t="shared" si="25"/>
        <v>0.13314912673655083</v>
      </c>
      <c r="M23" s="2">
        <f t="shared" si="25"/>
        <v>0.12721025228979005</v>
      </c>
      <c r="N23" s="2">
        <f t="shared" ref="N23:Q23" si="26">N6/SUM(N4:N6)+N19/SUM(N4:N6)</f>
        <v>0.12781467400403113</v>
      </c>
      <c r="O23" s="2">
        <f t="shared" si="26"/>
        <v>0.12841909571827212</v>
      </c>
      <c r="P23" s="2">
        <f t="shared" si="26"/>
        <v>0.12902351743251342</v>
      </c>
      <c r="Q23" s="2">
        <f t="shared" si="26"/>
        <v>0.12962793914675463</v>
      </c>
      <c r="R23" s="2">
        <f t="shared" ref="R23:BB23" si="27">R6/SUM(R4:R6)+R19/SUM(R4:R6)</f>
        <v>0.13023236086099571</v>
      </c>
      <c r="S23" s="2">
        <f t="shared" si="27"/>
        <v>0.1308367825752372</v>
      </c>
      <c r="T23" s="2">
        <f t="shared" si="27"/>
        <v>0.13144120428947831</v>
      </c>
      <c r="U23" s="2">
        <f t="shared" si="27"/>
        <v>0.13204562600371916</v>
      </c>
      <c r="V23" s="2">
        <f t="shared" si="27"/>
        <v>0.13265004771796046</v>
      </c>
      <c r="W23" s="2">
        <f t="shared" si="27"/>
        <v>0.1332544694322019</v>
      </c>
      <c r="X23" s="2">
        <f t="shared" si="27"/>
        <v>0.13385889114644287</v>
      </c>
      <c r="Y23" s="2">
        <f t="shared" si="27"/>
        <v>0.13446331286068414</v>
      </c>
      <c r="Z23" s="2">
        <f t="shared" si="27"/>
        <v>0.13506773457492521</v>
      </c>
      <c r="AA23" s="2">
        <f t="shared" si="27"/>
        <v>0.13567215628916632</v>
      </c>
      <c r="AB23" s="2">
        <f t="shared" si="27"/>
        <v>0.13627657800340762</v>
      </c>
      <c r="AC23" s="2">
        <f t="shared" si="27"/>
        <v>0.13688099971764858</v>
      </c>
      <c r="AD23" s="2">
        <f t="shared" si="27"/>
        <v>0.13748542143189002</v>
      </c>
      <c r="AE23" s="2">
        <f t="shared" si="27"/>
        <v>0.13808984314613088</v>
      </c>
      <c r="AF23" s="2">
        <f t="shared" si="27"/>
        <v>0.1386942648603722</v>
      </c>
      <c r="AG23" s="2">
        <f t="shared" si="27"/>
        <v>0.13929868657461325</v>
      </c>
      <c r="AH23" s="2">
        <f t="shared" si="27"/>
        <v>0.13990310828885455</v>
      </c>
      <c r="AI23" s="2">
        <f t="shared" si="27"/>
        <v>0.14050753000309582</v>
      </c>
      <c r="AJ23" s="2">
        <f t="shared" si="27"/>
        <v>0.14111195171733687</v>
      </c>
      <c r="AK23" s="2">
        <f t="shared" si="27"/>
        <v>0.14171637343157795</v>
      </c>
      <c r="AL23" s="2">
        <f t="shared" si="27"/>
        <v>0.14232079514581916</v>
      </c>
      <c r="AM23" s="2">
        <f t="shared" si="27"/>
        <v>0.14292521686006038</v>
      </c>
      <c r="AN23" s="2">
        <f t="shared" si="27"/>
        <v>0.1435296385743014</v>
      </c>
      <c r="AO23" s="2">
        <f t="shared" si="27"/>
        <v>0.14413406028854278</v>
      </c>
      <c r="AP23" s="2">
        <f t="shared" si="27"/>
        <v>0.14473848200278397</v>
      </c>
      <c r="AQ23" s="2">
        <f t="shared" si="27"/>
        <v>0.14534290371702496</v>
      </c>
      <c r="AR23" s="2">
        <f t="shared" si="27"/>
        <v>0.14594732543126654</v>
      </c>
      <c r="AS23" s="2">
        <f t="shared" si="27"/>
        <v>0.14655174714550745</v>
      </c>
      <c r="AT23" s="2">
        <f t="shared" si="27"/>
        <v>0.14715616885974855</v>
      </c>
      <c r="AU23" s="2">
        <f t="shared" si="27"/>
        <v>0.14776059057398938</v>
      </c>
      <c r="AV23" s="2">
        <f t="shared" si="27"/>
        <v>0.14836501228823085</v>
      </c>
      <c r="AW23" s="2">
        <f t="shared" si="27"/>
        <v>0.1489694340024719</v>
      </c>
      <c r="AX23" s="2">
        <f t="shared" si="27"/>
        <v>0.14957385571671331</v>
      </c>
      <c r="AY23" s="2">
        <f t="shared" si="27"/>
        <v>0.15017827743095438</v>
      </c>
      <c r="AZ23" s="2">
        <f t="shared" si="27"/>
        <v>0.15078269914519543</v>
      </c>
      <c r="BA23" s="2">
        <f t="shared" si="27"/>
        <v>0.15138712085943645</v>
      </c>
      <c r="BB23" s="2">
        <f t="shared" si="27"/>
        <v>0.15199154257367786</v>
      </c>
    </row>
    <row r="24" spans="1:54" x14ac:dyDescent="0.25">
      <c r="A24" t="s">
        <v>42</v>
      </c>
      <c r="B24" s="20">
        <f>B22+B23</f>
        <v>0.5462865428998207</v>
      </c>
      <c r="C24" s="20">
        <f t="shared" ref="C24:F24" si="28">C22+C23</f>
        <v>0.547297693527939</v>
      </c>
      <c r="D24" s="20">
        <f t="shared" si="28"/>
        <v>0.51768122718425869</v>
      </c>
      <c r="E24" s="20">
        <f t="shared" si="28"/>
        <v>0.48250582603127257</v>
      </c>
      <c r="F24" s="20">
        <f t="shared" si="28"/>
        <v>0.46268349510267237</v>
      </c>
      <c r="H24" s="20">
        <f>H22+H23</f>
        <v>0.5462865428998207</v>
      </c>
      <c r="I24" s="20">
        <f t="shared" ref="I24:L24" si="29">I22+I23</f>
        <v>0.547297693527939</v>
      </c>
      <c r="J24" s="20">
        <f t="shared" si="29"/>
        <v>0.51768122718425869</v>
      </c>
      <c r="K24" s="20">
        <f t="shared" si="29"/>
        <v>0.48250582603127257</v>
      </c>
      <c r="L24" s="20">
        <f t="shared" si="29"/>
        <v>0.46268349510267237</v>
      </c>
      <c r="M24" s="2">
        <f t="shared" ref="M24:Q24" si="30">M22+M23</f>
        <v>0.47543017679391958</v>
      </c>
      <c r="N24" s="2">
        <f t="shared" si="30"/>
        <v>0.4718288591386402</v>
      </c>
      <c r="O24" s="2">
        <f t="shared" si="30"/>
        <v>0.46822754148336165</v>
      </c>
      <c r="P24" s="2">
        <f t="shared" si="30"/>
        <v>0.46462622382808372</v>
      </c>
      <c r="Q24" s="2">
        <f t="shared" si="30"/>
        <v>0.46102490617280445</v>
      </c>
      <c r="R24" s="2">
        <f t="shared" ref="R24:BB24" si="31">R22+R23</f>
        <v>0.45742358851752485</v>
      </c>
      <c r="S24" s="2">
        <f t="shared" si="31"/>
        <v>0.45382227086224614</v>
      </c>
      <c r="T24" s="2">
        <f t="shared" si="31"/>
        <v>0.45022095320696798</v>
      </c>
      <c r="U24" s="2">
        <f t="shared" si="31"/>
        <v>0.44661963555168932</v>
      </c>
      <c r="V24" s="2">
        <f t="shared" si="31"/>
        <v>0.44301831789641027</v>
      </c>
      <c r="W24" s="2">
        <f t="shared" si="31"/>
        <v>0.43941700024113228</v>
      </c>
      <c r="X24" s="2">
        <f t="shared" si="31"/>
        <v>0.43581568258585301</v>
      </c>
      <c r="Y24" s="2">
        <f t="shared" si="31"/>
        <v>0.43221436493057375</v>
      </c>
      <c r="Z24" s="2">
        <f t="shared" si="31"/>
        <v>0.42861304727529531</v>
      </c>
      <c r="AA24" s="2">
        <f t="shared" si="31"/>
        <v>0.4250117296200171</v>
      </c>
      <c r="AB24" s="2">
        <f t="shared" si="31"/>
        <v>0.42141041196473805</v>
      </c>
      <c r="AC24" s="2">
        <f t="shared" si="31"/>
        <v>0.41780909430945945</v>
      </c>
      <c r="AD24" s="2">
        <f t="shared" si="31"/>
        <v>0.41420777665418068</v>
      </c>
      <c r="AE24" s="2">
        <f t="shared" si="31"/>
        <v>0.41060645899890208</v>
      </c>
      <c r="AF24" s="2">
        <f t="shared" si="31"/>
        <v>0.40700514134362298</v>
      </c>
      <c r="AG24" s="2">
        <f t="shared" si="31"/>
        <v>0.40340382368834365</v>
      </c>
      <c r="AH24" s="2">
        <f t="shared" si="31"/>
        <v>0.39980250603306561</v>
      </c>
      <c r="AI24" s="2">
        <f t="shared" si="31"/>
        <v>0.39620118837778728</v>
      </c>
      <c r="AJ24" s="2">
        <f t="shared" si="31"/>
        <v>0.39259987072250807</v>
      </c>
      <c r="AK24" s="2">
        <f t="shared" si="31"/>
        <v>0.38899855306722986</v>
      </c>
      <c r="AL24" s="2">
        <f t="shared" si="31"/>
        <v>0.3853972354119507</v>
      </c>
      <c r="AM24" s="2">
        <f t="shared" si="31"/>
        <v>0.38179591775667227</v>
      </c>
      <c r="AN24" s="2">
        <f t="shared" si="31"/>
        <v>0.37819460010139305</v>
      </c>
      <c r="AO24" s="2">
        <f t="shared" si="31"/>
        <v>0.37459328244611501</v>
      </c>
      <c r="AP24" s="2">
        <f t="shared" si="31"/>
        <v>0.37099196479083585</v>
      </c>
      <c r="AQ24" s="2">
        <f t="shared" si="31"/>
        <v>0.36739064713555647</v>
      </c>
      <c r="AR24" s="2">
        <f t="shared" si="31"/>
        <v>0.36378932948027787</v>
      </c>
      <c r="AS24" s="2">
        <f t="shared" si="31"/>
        <v>0.36018801182499927</v>
      </c>
      <c r="AT24" s="2">
        <f t="shared" si="31"/>
        <v>0.356586694169721</v>
      </c>
      <c r="AU24" s="2">
        <f t="shared" si="31"/>
        <v>0.35298537651444228</v>
      </c>
      <c r="AV24" s="2">
        <f t="shared" si="31"/>
        <v>0.34938405885916346</v>
      </c>
      <c r="AW24" s="2">
        <f t="shared" si="31"/>
        <v>0.34578274120388519</v>
      </c>
      <c r="AX24" s="2">
        <f t="shared" si="31"/>
        <v>0.34218142354860603</v>
      </c>
      <c r="AY24" s="2">
        <f t="shared" si="31"/>
        <v>0.33858010589332677</v>
      </c>
      <c r="AZ24" s="2">
        <f t="shared" si="31"/>
        <v>0.3349787882380485</v>
      </c>
      <c r="BA24" s="2">
        <f t="shared" si="31"/>
        <v>0.33137747058277001</v>
      </c>
      <c r="BB24" s="2">
        <f t="shared" si="31"/>
        <v>0.32777615292749229</v>
      </c>
    </row>
    <row r="27" spans="1:54" x14ac:dyDescent="0.25">
      <c r="B27" s="20">
        <f>B18/B4</f>
        <v>0.1674641598144655</v>
      </c>
      <c r="C27" s="20">
        <f t="shared" ref="C27:F27" si="32">C18/C4</f>
        <v>0.16142339009231155</v>
      </c>
      <c r="D27" s="20">
        <f t="shared" si="32"/>
        <v>0.13049730630944134</v>
      </c>
      <c r="E27" s="20">
        <f t="shared" si="32"/>
        <v>0.10313877669824474</v>
      </c>
      <c r="F27" s="20">
        <f t="shared" si="32"/>
        <v>8.9475434620045119E-2</v>
      </c>
      <c r="H27" s="20">
        <f>H18/H4</f>
        <v>0.16746415981446552</v>
      </c>
      <c r="I27" s="20">
        <f t="shared" ref="I27:K27" si="33">I18/I4</f>
        <v>0.16142339009231155</v>
      </c>
      <c r="J27" s="20">
        <f t="shared" si="33"/>
        <v>0.13049730630944134</v>
      </c>
      <c r="K27" s="20">
        <f t="shared" si="33"/>
        <v>0.10313877669824474</v>
      </c>
      <c r="L27" s="20">
        <f>L18/L4</f>
        <v>8.9475434620045119E-2</v>
      </c>
    </row>
    <row r="28" spans="1:54" x14ac:dyDescent="0.25">
      <c r="B28" s="20">
        <f>B18/B5</f>
        <v>0.28383950718325868</v>
      </c>
      <c r="C28" s="20">
        <f t="shared" ref="C28:F28" si="34">C18/C5</f>
        <v>0.25484130679763117</v>
      </c>
      <c r="D28" s="20">
        <f t="shared" si="34"/>
        <v>0.22544904907284374</v>
      </c>
      <c r="E28" s="20">
        <f t="shared" si="34"/>
        <v>0.20583466868134348</v>
      </c>
      <c r="F28" s="20">
        <f t="shared" si="34"/>
        <v>0.19555714675443139</v>
      </c>
      <c r="H28" s="20">
        <f>H18/H5</f>
        <v>0.28383950718325873</v>
      </c>
      <c r="I28" s="20">
        <f t="shared" ref="I28:K28" si="35">I18/I5</f>
        <v>0.25484130679763117</v>
      </c>
      <c r="J28" s="20">
        <f t="shared" si="35"/>
        <v>0.22544904907284377</v>
      </c>
      <c r="K28" s="20">
        <f t="shared" si="35"/>
        <v>0.20583466868134348</v>
      </c>
      <c r="L28" s="20">
        <f>L18/L5</f>
        <v>0.19555714675443137</v>
      </c>
      <c r="M28" s="10">
        <f>AVERAGE($J28:$L28)</f>
        <v>0.20894695483620621</v>
      </c>
      <c r="N28" s="10">
        <f t="shared" ref="N28:BB28" si="36">AVERAGE($J28:$L28)</f>
        <v>0.20894695483620621</v>
      </c>
      <c r="O28" s="10">
        <f t="shared" si="36"/>
        <v>0.20894695483620621</v>
      </c>
      <c r="P28" s="10">
        <f t="shared" si="36"/>
        <v>0.20894695483620621</v>
      </c>
      <c r="Q28" s="10">
        <f t="shared" si="36"/>
        <v>0.20894695483620621</v>
      </c>
      <c r="R28" s="10">
        <f t="shared" si="36"/>
        <v>0.20894695483620621</v>
      </c>
      <c r="S28" s="10">
        <f t="shared" si="36"/>
        <v>0.20894695483620621</v>
      </c>
      <c r="T28" s="10">
        <f t="shared" si="36"/>
        <v>0.20894695483620621</v>
      </c>
      <c r="U28" s="10">
        <f t="shared" si="36"/>
        <v>0.20894695483620621</v>
      </c>
      <c r="V28" s="10">
        <f t="shared" si="36"/>
        <v>0.20894695483620621</v>
      </c>
      <c r="W28" s="10">
        <f t="shared" si="36"/>
        <v>0.20894695483620621</v>
      </c>
      <c r="X28" s="10">
        <f t="shared" si="36"/>
        <v>0.20894695483620621</v>
      </c>
      <c r="Y28" s="10">
        <f t="shared" si="36"/>
        <v>0.20894695483620621</v>
      </c>
      <c r="Z28" s="10">
        <f t="shared" si="36"/>
        <v>0.20894695483620621</v>
      </c>
      <c r="AA28" s="10">
        <f t="shared" si="36"/>
        <v>0.20894695483620621</v>
      </c>
      <c r="AB28" s="10">
        <f t="shared" si="36"/>
        <v>0.20894695483620621</v>
      </c>
      <c r="AC28" s="10">
        <f t="shared" si="36"/>
        <v>0.20894695483620621</v>
      </c>
      <c r="AD28" s="10">
        <f t="shared" si="36"/>
        <v>0.20894695483620621</v>
      </c>
      <c r="AE28" s="10">
        <f t="shared" si="36"/>
        <v>0.20894695483620621</v>
      </c>
      <c r="AF28" s="10">
        <f t="shared" si="36"/>
        <v>0.20894695483620621</v>
      </c>
      <c r="AG28" s="10">
        <f t="shared" si="36"/>
        <v>0.20894695483620621</v>
      </c>
      <c r="AH28" s="10">
        <f t="shared" si="36"/>
        <v>0.20894695483620621</v>
      </c>
      <c r="AI28" s="10">
        <f t="shared" si="36"/>
        <v>0.20894695483620621</v>
      </c>
      <c r="AJ28" s="10">
        <f t="shared" si="36"/>
        <v>0.20894695483620621</v>
      </c>
      <c r="AK28" s="10">
        <f t="shared" si="36"/>
        <v>0.20894695483620621</v>
      </c>
      <c r="AL28" s="10">
        <f t="shared" si="36"/>
        <v>0.20894695483620621</v>
      </c>
      <c r="AM28" s="10">
        <f t="shared" si="36"/>
        <v>0.20894695483620621</v>
      </c>
      <c r="AN28" s="10">
        <f t="shared" si="36"/>
        <v>0.20894695483620621</v>
      </c>
      <c r="AO28" s="10">
        <f t="shared" si="36"/>
        <v>0.20894695483620621</v>
      </c>
      <c r="AP28" s="10">
        <f t="shared" si="36"/>
        <v>0.20894695483620621</v>
      </c>
      <c r="AQ28" s="10">
        <f t="shared" si="36"/>
        <v>0.20894695483620621</v>
      </c>
      <c r="AR28" s="10">
        <f t="shared" si="36"/>
        <v>0.20894695483620621</v>
      </c>
      <c r="AS28" s="10">
        <f t="shared" si="36"/>
        <v>0.20894695483620621</v>
      </c>
      <c r="AT28" s="10">
        <f t="shared" si="36"/>
        <v>0.20894695483620621</v>
      </c>
      <c r="AU28" s="10">
        <f t="shared" si="36"/>
        <v>0.20894695483620621</v>
      </c>
      <c r="AV28" s="10">
        <f t="shared" si="36"/>
        <v>0.20894695483620621</v>
      </c>
      <c r="AW28" s="10">
        <f t="shared" si="36"/>
        <v>0.20894695483620621</v>
      </c>
      <c r="AX28" s="10">
        <f t="shared" si="36"/>
        <v>0.20894695483620621</v>
      </c>
      <c r="AY28" s="10">
        <f t="shared" si="36"/>
        <v>0.20894695483620621</v>
      </c>
      <c r="AZ28" s="10">
        <f t="shared" si="36"/>
        <v>0.20894695483620621</v>
      </c>
      <c r="BA28" s="10">
        <f t="shared" si="36"/>
        <v>0.20894695483620621</v>
      </c>
      <c r="BB28" s="10">
        <f t="shared" si="36"/>
        <v>0.20894695483620621</v>
      </c>
    </row>
    <row r="29" spans="1:54" x14ac:dyDescent="0.25">
      <c r="B29" s="20">
        <f>B19/B4</f>
        <v>1.6676081286712836E-2</v>
      </c>
      <c r="C29" s="20">
        <f t="shared" ref="C29:F29" si="37">C19/C4</f>
        <v>1.6390427399059052E-2</v>
      </c>
      <c r="D29" s="20">
        <f t="shared" si="37"/>
        <v>1.9486137806804867E-2</v>
      </c>
      <c r="E29" s="20">
        <f t="shared" si="37"/>
        <v>1.7571433856512674E-2</v>
      </c>
      <c r="F29" s="20">
        <f t="shared" si="37"/>
        <v>1.8596293823819218E-2</v>
      </c>
      <c r="H29" s="20">
        <f>H19/H4</f>
        <v>1.6676081286712836E-2</v>
      </c>
      <c r="I29" s="20">
        <f t="shared" ref="I29:K29" si="38">I19/I4</f>
        <v>1.6390427399059052E-2</v>
      </c>
      <c r="J29" s="20">
        <f t="shared" si="38"/>
        <v>1.9486137806804867E-2</v>
      </c>
      <c r="K29" s="20">
        <f t="shared" si="38"/>
        <v>1.7571433856512674E-2</v>
      </c>
      <c r="L29" s="20">
        <f>L19/L4</f>
        <v>1.8596293823819218E-2</v>
      </c>
    </row>
    <row r="30" spans="1:54" x14ac:dyDescent="0.25">
      <c r="B30" s="20">
        <f>B19/B6</f>
        <v>8.0101490789143553E-2</v>
      </c>
      <c r="C30" s="20">
        <f t="shared" ref="C30:F30" si="39">C19/C6</f>
        <v>8.9689197200008119E-2</v>
      </c>
      <c r="D30" s="20">
        <f t="shared" si="39"/>
        <v>0.10617905999035193</v>
      </c>
      <c r="E30" s="20">
        <f t="shared" si="39"/>
        <v>8.872041592974253E-2</v>
      </c>
      <c r="F30" s="20">
        <f t="shared" si="39"/>
        <v>9.1866661428535071E-2</v>
      </c>
      <c r="H30" s="20">
        <f>H19/H6</f>
        <v>8.0101490789143553E-2</v>
      </c>
      <c r="I30" s="20">
        <f t="shared" ref="I30:K30" si="40">I19/I6</f>
        <v>8.9689197200008106E-2</v>
      </c>
      <c r="J30" s="20">
        <f t="shared" si="40"/>
        <v>0.10617905999035195</v>
      </c>
      <c r="K30" s="20">
        <f t="shared" si="40"/>
        <v>8.8720415929742516E-2</v>
      </c>
      <c r="L30" s="20">
        <f>L19/L6</f>
        <v>9.1866661428535085E-2</v>
      </c>
      <c r="M30" s="10">
        <f>AVERAGE($J30:$L30)</f>
        <v>9.5588712449543187E-2</v>
      </c>
      <c r="N30" s="10">
        <f t="shared" ref="N30:BB30" si="41">AVERAGE($J30:$L30)</f>
        <v>9.5588712449543187E-2</v>
      </c>
      <c r="O30" s="10">
        <f t="shared" si="41"/>
        <v>9.5588712449543187E-2</v>
      </c>
      <c r="P30" s="10">
        <f t="shared" si="41"/>
        <v>9.5588712449543187E-2</v>
      </c>
      <c r="Q30" s="10">
        <f t="shared" si="41"/>
        <v>9.5588712449543187E-2</v>
      </c>
      <c r="R30" s="10">
        <f t="shared" si="41"/>
        <v>9.5588712449543187E-2</v>
      </c>
      <c r="S30" s="10">
        <f t="shared" si="41"/>
        <v>9.5588712449543187E-2</v>
      </c>
      <c r="T30" s="10">
        <f t="shared" si="41"/>
        <v>9.5588712449543187E-2</v>
      </c>
      <c r="U30" s="10">
        <f t="shared" si="41"/>
        <v>9.5588712449543187E-2</v>
      </c>
      <c r="V30" s="10">
        <f t="shared" si="41"/>
        <v>9.5588712449543187E-2</v>
      </c>
      <c r="W30" s="10">
        <f t="shared" si="41"/>
        <v>9.5588712449543187E-2</v>
      </c>
      <c r="X30" s="10">
        <f t="shared" si="41"/>
        <v>9.5588712449543187E-2</v>
      </c>
      <c r="Y30" s="10">
        <f t="shared" si="41"/>
        <v>9.5588712449543187E-2</v>
      </c>
      <c r="Z30" s="10">
        <f t="shared" si="41"/>
        <v>9.5588712449543187E-2</v>
      </c>
      <c r="AA30" s="10">
        <f t="shared" si="41"/>
        <v>9.5588712449543187E-2</v>
      </c>
      <c r="AB30" s="10">
        <f t="shared" si="41"/>
        <v>9.5588712449543187E-2</v>
      </c>
      <c r="AC30" s="10">
        <f t="shared" si="41"/>
        <v>9.5588712449543187E-2</v>
      </c>
      <c r="AD30" s="10">
        <f t="shared" si="41"/>
        <v>9.5588712449543187E-2</v>
      </c>
      <c r="AE30" s="10">
        <f t="shared" si="41"/>
        <v>9.5588712449543187E-2</v>
      </c>
      <c r="AF30" s="10">
        <f t="shared" si="41"/>
        <v>9.5588712449543187E-2</v>
      </c>
      <c r="AG30" s="10">
        <f t="shared" si="41"/>
        <v>9.5588712449543187E-2</v>
      </c>
      <c r="AH30" s="10">
        <f t="shared" si="41"/>
        <v>9.5588712449543187E-2</v>
      </c>
      <c r="AI30" s="10">
        <f t="shared" si="41"/>
        <v>9.5588712449543187E-2</v>
      </c>
      <c r="AJ30" s="10">
        <f t="shared" si="41"/>
        <v>9.5588712449543187E-2</v>
      </c>
      <c r="AK30" s="10">
        <f t="shared" si="41"/>
        <v>9.5588712449543187E-2</v>
      </c>
      <c r="AL30" s="10">
        <f t="shared" si="41"/>
        <v>9.5588712449543187E-2</v>
      </c>
      <c r="AM30" s="10">
        <f t="shared" si="41"/>
        <v>9.5588712449543187E-2</v>
      </c>
      <c r="AN30" s="10">
        <f t="shared" si="41"/>
        <v>9.5588712449543187E-2</v>
      </c>
      <c r="AO30" s="10">
        <f t="shared" si="41"/>
        <v>9.5588712449543187E-2</v>
      </c>
      <c r="AP30" s="10">
        <f t="shared" si="41"/>
        <v>9.5588712449543187E-2</v>
      </c>
      <c r="AQ30" s="10">
        <f t="shared" si="41"/>
        <v>9.5588712449543187E-2</v>
      </c>
      <c r="AR30" s="10">
        <f t="shared" si="41"/>
        <v>9.5588712449543187E-2</v>
      </c>
      <c r="AS30" s="10">
        <f t="shared" si="41"/>
        <v>9.5588712449543187E-2</v>
      </c>
      <c r="AT30" s="10">
        <f t="shared" si="41"/>
        <v>9.5588712449543187E-2</v>
      </c>
      <c r="AU30" s="10">
        <f t="shared" si="41"/>
        <v>9.5588712449543187E-2</v>
      </c>
      <c r="AV30" s="10">
        <f t="shared" si="41"/>
        <v>9.5588712449543187E-2</v>
      </c>
      <c r="AW30" s="10">
        <f t="shared" si="41"/>
        <v>9.5588712449543187E-2</v>
      </c>
      <c r="AX30" s="10">
        <f t="shared" si="41"/>
        <v>9.5588712449543187E-2</v>
      </c>
      <c r="AY30" s="10">
        <f t="shared" si="41"/>
        <v>9.5588712449543187E-2</v>
      </c>
      <c r="AZ30" s="10">
        <f t="shared" si="41"/>
        <v>9.5588712449543187E-2</v>
      </c>
      <c r="BA30" s="10">
        <f t="shared" si="41"/>
        <v>9.5588712449543187E-2</v>
      </c>
      <c r="BB30" s="10">
        <f t="shared" si="41"/>
        <v>9.5588712449543187E-2</v>
      </c>
    </row>
  </sheetData>
  <mergeCells count="2">
    <mergeCell ref="B1:F1"/>
    <mergeCell ref="H1:L1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E92B-7BC6-48EB-8C3C-5F03C64F0ED9}">
  <dimension ref="A1:U24"/>
  <sheetViews>
    <sheetView workbookViewId="0">
      <selection activeCell="Q1" sqref="Q1"/>
    </sheetView>
  </sheetViews>
  <sheetFormatPr defaultRowHeight="13.8" x14ac:dyDescent="0.25"/>
  <sheetData>
    <row r="1" spans="1:21" ht="55.2" x14ac:dyDescent="0.25">
      <c r="A1" s="11" t="s">
        <v>29</v>
      </c>
      <c r="B1" s="11" t="s">
        <v>30</v>
      </c>
      <c r="C1" s="11" t="s">
        <v>31</v>
      </c>
      <c r="D1" s="12" t="s">
        <v>32</v>
      </c>
      <c r="F1" t="s">
        <v>33</v>
      </c>
      <c r="G1" s="13" t="s">
        <v>34</v>
      </c>
      <c r="H1" s="13" t="s">
        <v>35</v>
      </c>
      <c r="I1" s="13" t="s">
        <v>36</v>
      </c>
      <c r="L1" s="11" t="s">
        <v>29</v>
      </c>
      <c r="M1" s="11">
        <v>2002</v>
      </c>
      <c r="N1" s="11">
        <v>2007</v>
      </c>
      <c r="O1" s="11">
        <v>2012</v>
      </c>
      <c r="P1" s="11">
        <v>2017</v>
      </c>
      <c r="Q1" s="11">
        <v>2018</v>
      </c>
      <c r="R1" s="11">
        <v>2019</v>
      </c>
      <c r="S1" s="11">
        <v>2020</v>
      </c>
      <c r="T1" s="12">
        <v>2021</v>
      </c>
      <c r="U1" s="12">
        <v>2022</v>
      </c>
    </row>
    <row r="2" spans="1:21" ht="41.4" x14ac:dyDescent="0.25">
      <c r="A2" s="11">
        <v>2000</v>
      </c>
      <c r="B2" s="14">
        <v>0.26402731839314614</v>
      </c>
      <c r="C2" s="14">
        <v>3.7874868634273828</v>
      </c>
      <c r="D2" s="12"/>
      <c r="F2" s="15">
        <v>2000</v>
      </c>
      <c r="G2" s="16">
        <v>2.2354744058489899</v>
      </c>
      <c r="H2" s="16">
        <f t="shared" ref="H2:H13" si="0">H3/(1+G3/100)</f>
        <v>0.78077491379916109</v>
      </c>
      <c r="I2" s="16">
        <f>1/H2</f>
        <v>1.2807788548611467</v>
      </c>
      <c r="L2" s="11" t="s">
        <v>30</v>
      </c>
      <c r="M2" s="14">
        <v>0.25718247422042451</v>
      </c>
      <c r="N2" s="14">
        <v>0.20142712631579188</v>
      </c>
      <c r="O2" s="14">
        <v>0.15841295765019273</v>
      </c>
      <c r="P2" s="14">
        <v>0.14520448257929888</v>
      </c>
      <c r="Q2" s="14">
        <v>0.14029452814745572</v>
      </c>
      <c r="R2" s="14">
        <v>0.13851126202725372</v>
      </c>
      <c r="S2" s="14">
        <v>0.13765067798823424</v>
      </c>
      <c r="T2" s="18">
        <v>0.13467373608703884</v>
      </c>
      <c r="U2" s="18">
        <v>0.13155443307027065</v>
      </c>
    </row>
    <row r="3" spans="1:21" ht="55.2" x14ac:dyDescent="0.25">
      <c r="A3" s="11">
        <v>2001</v>
      </c>
      <c r="B3" s="14">
        <v>0.25873096752649349</v>
      </c>
      <c r="C3" s="14">
        <v>3.865018592710987</v>
      </c>
      <c r="D3" s="17">
        <v>1.0204704945731333</v>
      </c>
      <c r="F3" s="15">
        <v>2001</v>
      </c>
      <c r="G3" s="16">
        <v>2.1934253449968999</v>
      </c>
      <c r="H3" s="16">
        <f t="shared" si="0"/>
        <v>0.79790062864580946</v>
      </c>
      <c r="I3" s="16">
        <f t="shared" ref="I3:I24" si="1">1/H3</f>
        <v>1.2532888985150845</v>
      </c>
      <c r="L3" s="11" t="s">
        <v>31</v>
      </c>
      <c r="M3" s="14">
        <v>3.8882898340223822</v>
      </c>
      <c r="N3" s="14">
        <v>4.9645746245330811</v>
      </c>
      <c r="O3" s="14">
        <v>6.3126149201014137</v>
      </c>
      <c r="P3" s="14">
        <v>6.8868397327464139</v>
      </c>
      <c r="Q3" s="14">
        <v>7.1278617434669727</v>
      </c>
      <c r="R3" s="14">
        <v>7.2196295475471031</v>
      </c>
      <c r="S3" s="14">
        <v>7.2647662518994309</v>
      </c>
      <c r="T3" s="18">
        <v>7.4253527751966857</v>
      </c>
      <c r="U3" s="18">
        <v>7.6014162097133093</v>
      </c>
    </row>
    <row r="4" spans="1:21" x14ac:dyDescent="0.25">
      <c r="A4" s="11">
        <v>2002</v>
      </c>
      <c r="B4" s="14">
        <v>0.25718247422042451</v>
      </c>
      <c r="C4" s="14">
        <v>3.8882898340223822</v>
      </c>
      <c r="D4" s="17">
        <v>1.0060209907800397</v>
      </c>
      <c r="F4" s="15">
        <v>2002</v>
      </c>
      <c r="G4" s="16">
        <v>1.5817630059122401</v>
      </c>
      <c r="H4" s="16">
        <f t="shared" si="0"/>
        <v>0.81052152561367008</v>
      </c>
      <c r="I4" s="16">
        <f t="shared" si="1"/>
        <v>1.2337735253149138</v>
      </c>
      <c r="L4" s="12" t="s">
        <v>32</v>
      </c>
      <c r="M4" s="17">
        <v>1.0060209907800397</v>
      </c>
      <c r="N4" s="17">
        <v>1.0774968649314771</v>
      </c>
      <c r="O4" s="17">
        <v>1.0233121757577326</v>
      </c>
      <c r="P4" s="17">
        <v>1.0423268197526645</v>
      </c>
      <c r="Q4" s="17">
        <v>1.034997476356901</v>
      </c>
      <c r="R4" s="17">
        <v>1.01287452077255</v>
      </c>
      <c r="S4" s="17">
        <v>1.006251941883592</v>
      </c>
      <c r="T4" s="17">
        <v>1.0221048438076406</v>
      </c>
      <c r="U4" s="17">
        <v>1.0237111205146694</v>
      </c>
    </row>
    <row r="5" spans="1:21" x14ac:dyDescent="0.25">
      <c r="A5" s="11">
        <v>2003</v>
      </c>
      <c r="B5" s="14">
        <v>0.25065741621071408</v>
      </c>
      <c r="C5" s="14">
        <v>3.9895089286301202</v>
      </c>
      <c r="D5" s="17">
        <v>1.0260317771895693</v>
      </c>
      <c r="F5" s="15">
        <v>2003</v>
      </c>
      <c r="G5" s="16">
        <v>1.85709520165997</v>
      </c>
      <c r="H5" s="16">
        <f t="shared" si="0"/>
        <v>0.82557368197426273</v>
      </c>
      <c r="I5" s="16">
        <f t="shared" si="1"/>
        <v>1.2112789225652363</v>
      </c>
    </row>
    <row r="6" spans="1:21" x14ac:dyDescent="0.25">
      <c r="A6" s="11">
        <v>2004</v>
      </c>
      <c r="B6" s="14">
        <v>0.23436441895908319</v>
      </c>
      <c r="C6" s="14">
        <v>4.266859297334662</v>
      </c>
      <c r="D6" s="17">
        <v>1.0695199268045694</v>
      </c>
      <c r="F6" s="15">
        <v>2004</v>
      </c>
      <c r="G6" s="16">
        <v>2.6922121263310999</v>
      </c>
      <c r="H6" s="16">
        <f t="shared" si="0"/>
        <v>0.84779987675217205</v>
      </c>
      <c r="I6" s="16">
        <f t="shared" si="1"/>
        <v>1.1795236439888266</v>
      </c>
    </row>
    <row r="7" spans="1:21" x14ac:dyDescent="0.25">
      <c r="A7" s="11">
        <v>2005</v>
      </c>
      <c r="B7" s="14">
        <v>0.22555916594478426</v>
      </c>
      <c r="C7" s="14">
        <v>4.4334265726305926</v>
      </c>
      <c r="D7" s="17">
        <v>1.0390374426923286</v>
      </c>
      <c r="F7" s="15">
        <v>2005</v>
      </c>
      <c r="G7" s="16">
        <v>3.1149423478132299</v>
      </c>
      <c r="H7" s="16">
        <f t="shared" si="0"/>
        <v>0.87420835413783371</v>
      </c>
      <c r="I7" s="16">
        <f t="shared" si="1"/>
        <v>1.1438920656234464</v>
      </c>
    </row>
    <row r="8" spans="1:21" x14ac:dyDescent="0.25">
      <c r="A8" s="11">
        <v>2006</v>
      </c>
      <c r="B8" s="14">
        <v>0.21703709711742236</v>
      </c>
      <c r="C8" s="14">
        <v>4.6075072569689581</v>
      </c>
      <c r="D8" s="17">
        <v>1.039265493966459</v>
      </c>
      <c r="F8" s="15">
        <v>2006</v>
      </c>
      <c r="G8" s="16">
        <v>3.0262046413329702</v>
      </c>
      <c r="H8" s="16">
        <f t="shared" si="0"/>
        <v>0.90066368792567331</v>
      </c>
      <c r="I8" s="16">
        <f t="shared" si="1"/>
        <v>1.1102923470836368</v>
      </c>
    </row>
    <row r="9" spans="1:21" x14ac:dyDescent="0.25">
      <c r="A9" s="11">
        <v>2007</v>
      </c>
      <c r="B9" s="14">
        <v>0.20142712631579188</v>
      </c>
      <c r="C9" s="14">
        <v>4.9645746245330811</v>
      </c>
      <c r="D9" s="17">
        <v>1.0774968649314771</v>
      </c>
      <c r="F9" s="15">
        <v>2007</v>
      </c>
      <c r="G9" s="16">
        <v>2.6862789090300798</v>
      </c>
      <c r="H9" s="16">
        <f t="shared" si="0"/>
        <v>0.92485802661571315</v>
      </c>
      <c r="I9" s="16">
        <f t="shared" si="1"/>
        <v>1.0812470360010282</v>
      </c>
    </row>
    <row r="10" spans="1:21" x14ac:dyDescent="0.25">
      <c r="A10" s="11">
        <v>2008</v>
      </c>
      <c r="B10" s="14">
        <v>0.18686068900134839</v>
      </c>
      <c r="C10" s="14">
        <v>5.3515803957716539</v>
      </c>
      <c r="D10" s="17">
        <v>1.0779534603682124</v>
      </c>
      <c r="F10" s="15">
        <v>2008</v>
      </c>
      <c r="G10" s="16">
        <v>1.9451317033458699</v>
      </c>
      <c r="H10" s="16">
        <f t="shared" si="0"/>
        <v>0.94284773330235438</v>
      </c>
      <c r="I10" s="16">
        <f t="shared" si="1"/>
        <v>1.0606166453807637</v>
      </c>
    </row>
    <row r="11" spans="1:21" x14ac:dyDescent="0.25">
      <c r="A11" s="11">
        <v>2009</v>
      </c>
      <c r="B11" s="14">
        <v>0.18725304660343919</v>
      </c>
      <c r="C11" s="14">
        <v>5.3403670495026994</v>
      </c>
      <c r="D11" s="17">
        <v>0.99790466639017239</v>
      </c>
      <c r="F11" s="15">
        <v>2009</v>
      </c>
      <c r="G11" s="16">
        <v>0.76234998842377899</v>
      </c>
      <c r="H11" s="16">
        <f t="shared" si="0"/>
        <v>0.95003553288803866</v>
      </c>
      <c r="I11" s="16">
        <f t="shared" si="1"/>
        <v>1.0525922087988362</v>
      </c>
    </row>
    <row r="12" spans="1:21" x14ac:dyDescent="0.25">
      <c r="A12" s="11">
        <v>2010</v>
      </c>
      <c r="B12" s="14">
        <v>0.17519707002278173</v>
      </c>
      <c r="C12" s="14">
        <v>5.7078580130932846</v>
      </c>
      <c r="D12" s="17">
        <v>1.0688138025315708</v>
      </c>
      <c r="F12" s="15">
        <v>2010</v>
      </c>
      <c r="G12" s="16">
        <v>1.16525054364868</v>
      </c>
      <c r="H12" s="16">
        <f t="shared" si="0"/>
        <v>0.96110582709987225</v>
      </c>
      <c r="I12" s="16">
        <f t="shared" si="1"/>
        <v>1.0404681480472244</v>
      </c>
    </row>
    <row r="13" spans="1:21" x14ac:dyDescent="0.25">
      <c r="A13" s="11">
        <v>2011</v>
      </c>
      <c r="B13" s="14">
        <v>0.16210590836123626</v>
      </c>
      <c r="C13" s="14">
        <v>6.1688066160525343</v>
      </c>
      <c r="D13" s="17">
        <v>1.080756844669555</v>
      </c>
      <c r="F13" s="15">
        <v>2011</v>
      </c>
      <c r="G13" s="16">
        <v>2.0889037776684201</v>
      </c>
      <c r="H13" s="16">
        <f t="shared" si="0"/>
        <v>0.98118240302955273</v>
      </c>
      <c r="I13" s="16">
        <f t="shared" si="1"/>
        <v>1.0191784900670304</v>
      </c>
    </row>
    <row r="14" spans="1:21" x14ac:dyDescent="0.25">
      <c r="A14" s="11">
        <v>2012</v>
      </c>
      <c r="B14" s="14">
        <v>0.15841295765019273</v>
      </c>
      <c r="C14" s="14">
        <v>6.3126149201014137</v>
      </c>
      <c r="D14" s="17">
        <v>1.0233121757577326</v>
      </c>
      <c r="F14" s="15">
        <v>2012</v>
      </c>
      <c r="G14" s="16">
        <v>1.91784900670304</v>
      </c>
      <c r="H14" s="16">
        <v>1</v>
      </c>
      <c r="I14" s="16">
        <f t="shared" si="1"/>
        <v>1</v>
      </c>
    </row>
    <row r="15" spans="1:21" x14ac:dyDescent="0.25">
      <c r="A15" s="11">
        <v>2013</v>
      </c>
      <c r="B15" s="14">
        <v>0.15505846920337668</v>
      </c>
      <c r="C15" s="14">
        <v>6.4491801391924435</v>
      </c>
      <c r="D15" s="17">
        <v>1.0216337002683566</v>
      </c>
      <c r="F15" s="15">
        <v>2013</v>
      </c>
      <c r="G15" s="16">
        <v>1.7549157850116199</v>
      </c>
      <c r="H15" s="16">
        <f t="shared" ref="H15:H24" si="2">(1+G15/100)*H14</f>
        <v>1.0175491578501161</v>
      </c>
      <c r="I15" s="16">
        <f t="shared" si="1"/>
        <v>0.98275350363692104</v>
      </c>
    </row>
    <row r="16" spans="1:21" x14ac:dyDescent="0.25">
      <c r="A16" s="11">
        <v>2014</v>
      </c>
      <c r="B16" s="14">
        <v>0.15347603355213138</v>
      </c>
      <c r="C16" s="14">
        <v>6.5156752937606308</v>
      </c>
      <c r="D16" s="17">
        <v>1.0103106368767851</v>
      </c>
      <c r="F16" s="15">
        <v>2014</v>
      </c>
      <c r="G16" s="16">
        <v>1.8498274708142799</v>
      </c>
      <c r="H16" s="16">
        <f t="shared" si="2"/>
        <v>1.036372061701067</v>
      </c>
      <c r="I16" s="16">
        <f t="shared" si="1"/>
        <v>0.96490443630700828</v>
      </c>
    </row>
    <row r="17" spans="1:9" x14ac:dyDescent="0.25">
      <c r="A17" s="11">
        <v>2015</v>
      </c>
      <c r="B17" s="14">
        <v>0.15348055216320364</v>
      </c>
      <c r="C17" s="14">
        <v>6.5154834661830598</v>
      </c>
      <c r="D17" s="17">
        <v>0.99997055906426857</v>
      </c>
      <c r="F17" s="15">
        <v>2015</v>
      </c>
      <c r="G17" s="16">
        <v>0.95253153279801905</v>
      </c>
      <c r="H17" s="16">
        <f t="shared" si="2"/>
        <v>1.0462438323858785</v>
      </c>
      <c r="I17" s="16">
        <f t="shared" si="1"/>
        <v>0.95580013859635093</v>
      </c>
    </row>
    <row r="18" spans="1:9" x14ac:dyDescent="0.25">
      <c r="A18" s="11">
        <v>2016</v>
      </c>
      <c r="B18" s="14">
        <v>0.15135052654071177</v>
      </c>
      <c r="C18" s="14">
        <v>6.6071788639004838</v>
      </c>
      <c r="D18" s="17">
        <v>1.0140734602724948</v>
      </c>
      <c r="F18" s="15">
        <v>2016</v>
      </c>
      <c r="G18" s="16">
        <v>1.04924737000228</v>
      </c>
      <c r="H18" s="16">
        <f t="shared" si="2"/>
        <v>1.0572215182809983</v>
      </c>
      <c r="I18" s="16">
        <f t="shared" si="1"/>
        <v>0.94587556411636575</v>
      </c>
    </row>
    <row r="19" spans="1:9" x14ac:dyDescent="0.25">
      <c r="A19" s="11">
        <v>2017</v>
      </c>
      <c r="B19" s="14">
        <v>0.14520448257929888</v>
      </c>
      <c r="C19" s="14">
        <v>6.8868397327464139</v>
      </c>
      <c r="D19" s="17">
        <v>1.0423268197526645</v>
      </c>
      <c r="F19" s="15">
        <v>2017</v>
      </c>
      <c r="G19" s="16">
        <v>1.88006787244998</v>
      </c>
      <c r="H19" s="16">
        <f t="shared" si="2"/>
        <v>1.0770980003868273</v>
      </c>
      <c r="I19" s="16">
        <f t="shared" si="1"/>
        <v>0.92842062620194399</v>
      </c>
    </row>
    <row r="20" spans="1:9" x14ac:dyDescent="0.25">
      <c r="A20" s="11">
        <v>2018</v>
      </c>
      <c r="B20" s="14">
        <v>0.14029452814745572</v>
      </c>
      <c r="C20" s="14">
        <v>7.1278617434669727</v>
      </c>
      <c r="D20" s="17">
        <v>1.034997476356901</v>
      </c>
      <c r="F20" s="15">
        <v>2018</v>
      </c>
      <c r="G20" s="16">
        <v>2.4009811141159099</v>
      </c>
      <c r="H20" s="16">
        <f t="shared" si="2"/>
        <v>1.1029589199566352</v>
      </c>
      <c r="I20" s="16">
        <f t="shared" si="1"/>
        <v>0.90665208096718308</v>
      </c>
    </row>
    <row r="21" spans="1:9" x14ac:dyDescent="0.25">
      <c r="A21" s="11">
        <v>2019</v>
      </c>
      <c r="B21" s="14">
        <v>0.13851126202725372</v>
      </c>
      <c r="C21" s="14">
        <v>7.2196295475471031</v>
      </c>
      <c r="D21" s="17">
        <v>1.01287452077255</v>
      </c>
      <c r="F21" s="15">
        <v>2019</v>
      </c>
      <c r="G21" s="16">
        <v>1.7851515374362801</v>
      </c>
      <c r="H21" s="16">
        <f t="shared" si="2"/>
        <v>1.1226484080735317</v>
      </c>
      <c r="I21" s="16">
        <f t="shared" si="1"/>
        <v>0.89075082885121903</v>
      </c>
    </row>
    <row r="22" spans="1:9" x14ac:dyDescent="0.25">
      <c r="A22" s="11">
        <v>2020</v>
      </c>
      <c r="B22" s="14">
        <v>0.13765067798823424</v>
      </c>
      <c r="C22" s="14">
        <v>7.2647662518994309</v>
      </c>
      <c r="D22" s="17">
        <v>1.006251941883592</v>
      </c>
      <c r="F22" s="15">
        <v>2020</v>
      </c>
      <c r="G22" s="16">
        <v>1.21128887945865</v>
      </c>
      <c r="H22" s="16">
        <f t="shared" si="2"/>
        <v>1.136246923395946</v>
      </c>
      <c r="I22" s="16">
        <f t="shared" si="1"/>
        <v>0.88009039180608784</v>
      </c>
    </row>
    <row r="23" spans="1:9" x14ac:dyDescent="0.25">
      <c r="A23" s="12">
        <v>2021</v>
      </c>
      <c r="B23" s="18">
        <v>0.13467373608703884</v>
      </c>
      <c r="C23" s="18">
        <v>7.4253527751966857</v>
      </c>
      <c r="D23" s="17">
        <v>1.0221048438076406</v>
      </c>
      <c r="F23" s="15">
        <v>2021</v>
      </c>
      <c r="G23" s="19">
        <f>(D23-1)*100</f>
        <v>2.2104843807640551</v>
      </c>
      <c r="H23" s="16">
        <f t="shared" si="2"/>
        <v>1.1613634841645255</v>
      </c>
      <c r="I23" s="16">
        <f t="shared" si="1"/>
        <v>0.86105686431099648</v>
      </c>
    </row>
    <row r="24" spans="1:9" x14ac:dyDescent="0.25">
      <c r="A24" s="12">
        <v>2022</v>
      </c>
      <c r="B24" s="18">
        <v>0.13155443307027065</v>
      </c>
      <c r="C24" s="18">
        <v>7.6014162097133093</v>
      </c>
      <c r="D24" s="17">
        <v>1.0237111205146694</v>
      </c>
      <c r="F24" s="15">
        <v>2022</v>
      </c>
      <c r="G24" s="19">
        <f>(D24-1)*100</f>
        <v>2.3711120514669393</v>
      </c>
      <c r="H24" s="16">
        <f t="shared" si="2"/>
        <v>1.1889007136988869</v>
      </c>
      <c r="I24" s="16">
        <f t="shared" si="1"/>
        <v>0.84111312953023443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D939-B82D-438E-96B0-59AA84F23D40}">
  <sheetPr>
    <tabColor theme="8" tint="-0.249977111117893"/>
  </sheetPr>
  <dimension ref="A1:AR2"/>
  <sheetViews>
    <sheetView workbookViewId="0">
      <selection activeCell="E2" sqref="E2"/>
    </sheetView>
  </sheetViews>
  <sheetFormatPr defaultRowHeight="13.8" x14ac:dyDescent="0.25"/>
  <sheetData>
    <row r="1" spans="1:44" x14ac:dyDescent="0.25">
      <c r="A1" t="s">
        <v>46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</row>
    <row r="2" spans="1:44" x14ac:dyDescent="0.25">
      <c r="A2" t="s">
        <v>47</v>
      </c>
      <c r="B2" s="22">
        <f>Extrapolation!L24</f>
        <v>0.46268349510267237</v>
      </c>
      <c r="C2" s="22">
        <f>Extrapolation!M24</f>
        <v>0.47543017679391958</v>
      </c>
      <c r="D2" s="22">
        <f>Extrapolation!N24</f>
        <v>0.4718288591386402</v>
      </c>
      <c r="E2" s="22">
        <f>Extrapolation!O24</f>
        <v>0.46822754148336165</v>
      </c>
      <c r="F2" s="22">
        <f>Extrapolation!P24</f>
        <v>0.46462622382808372</v>
      </c>
      <c r="G2" s="22">
        <f>Extrapolation!Q24</f>
        <v>0.46102490617280445</v>
      </c>
      <c r="H2" s="22">
        <f>Extrapolation!R24</f>
        <v>0.45742358851752485</v>
      </c>
      <c r="I2" s="22">
        <f>Extrapolation!S24</f>
        <v>0.45382227086224614</v>
      </c>
      <c r="J2" s="22">
        <f>Extrapolation!T24</f>
        <v>0.45022095320696798</v>
      </c>
      <c r="K2" s="22">
        <f>Extrapolation!U24</f>
        <v>0.44661963555168932</v>
      </c>
      <c r="L2" s="22">
        <f>Extrapolation!V24</f>
        <v>0.44301831789641027</v>
      </c>
      <c r="M2" s="22">
        <f>Extrapolation!W24</f>
        <v>0.43941700024113228</v>
      </c>
      <c r="N2" s="22">
        <f>Extrapolation!X24</f>
        <v>0.43581568258585301</v>
      </c>
      <c r="O2" s="22">
        <f>Extrapolation!Y24</f>
        <v>0.43221436493057375</v>
      </c>
      <c r="P2" s="22">
        <f>Extrapolation!Z24</f>
        <v>0.42861304727529531</v>
      </c>
      <c r="Q2" s="22">
        <f>Extrapolation!AA24</f>
        <v>0.4250117296200171</v>
      </c>
      <c r="R2" s="22">
        <f>Extrapolation!AB24</f>
        <v>0.42141041196473805</v>
      </c>
      <c r="S2" s="22">
        <f>Extrapolation!AC24</f>
        <v>0.41780909430945945</v>
      </c>
      <c r="T2" s="22">
        <f>Extrapolation!AD24</f>
        <v>0.41420777665418068</v>
      </c>
      <c r="U2" s="22">
        <f>Extrapolation!AE24</f>
        <v>0.41060645899890208</v>
      </c>
      <c r="V2" s="22">
        <f>Extrapolation!AF24</f>
        <v>0.40700514134362298</v>
      </c>
      <c r="W2" s="22">
        <f>Extrapolation!AG24</f>
        <v>0.40340382368834365</v>
      </c>
      <c r="X2" s="22">
        <f>Extrapolation!AH24</f>
        <v>0.39980250603306561</v>
      </c>
      <c r="Y2" s="22">
        <f>Extrapolation!AI24</f>
        <v>0.39620118837778728</v>
      </c>
      <c r="Z2" s="22">
        <f>Extrapolation!AJ24</f>
        <v>0.39259987072250807</v>
      </c>
      <c r="AA2" s="22">
        <f>Extrapolation!AK24</f>
        <v>0.38899855306722986</v>
      </c>
      <c r="AB2" s="22">
        <f>Extrapolation!AL24</f>
        <v>0.3853972354119507</v>
      </c>
      <c r="AC2" s="22">
        <f>Extrapolation!AM24</f>
        <v>0.38179591775667227</v>
      </c>
      <c r="AD2" s="22">
        <f>Extrapolation!AN24</f>
        <v>0.37819460010139305</v>
      </c>
      <c r="AE2" s="22">
        <f>Extrapolation!AO24</f>
        <v>0.37459328244611501</v>
      </c>
      <c r="AF2" s="22">
        <f>Extrapolation!AP24</f>
        <v>0.37099196479083585</v>
      </c>
      <c r="AG2" s="22">
        <f>Extrapolation!AQ24</f>
        <v>0.36739064713555647</v>
      </c>
      <c r="AH2" s="22">
        <f>Extrapolation!AR24</f>
        <v>0.36378932948027787</v>
      </c>
      <c r="AI2" s="22">
        <f>Extrapolation!AS24</f>
        <v>0.36018801182499927</v>
      </c>
      <c r="AJ2" s="22">
        <f>Extrapolation!AT24</f>
        <v>0.356586694169721</v>
      </c>
      <c r="AK2" s="22">
        <f>Extrapolation!AU24</f>
        <v>0.35298537651444228</v>
      </c>
      <c r="AL2" s="22">
        <f>Extrapolation!AV24</f>
        <v>0.34938405885916346</v>
      </c>
      <c r="AM2" s="22">
        <f>Extrapolation!AW24</f>
        <v>0.34578274120388519</v>
      </c>
      <c r="AN2" s="22">
        <f>Extrapolation!AX24</f>
        <v>0.34218142354860603</v>
      </c>
      <c r="AO2" s="22">
        <f>Extrapolation!AY24</f>
        <v>0.33858010589332677</v>
      </c>
      <c r="AP2" s="22">
        <f>Extrapolation!AZ24</f>
        <v>0.3349787882380485</v>
      </c>
      <c r="AQ2" s="22">
        <f>Extrapolation!BA24</f>
        <v>0.33137747058277001</v>
      </c>
      <c r="AR2" s="22">
        <f>Extrapolation!BB24</f>
        <v>0.32777615292749229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About</vt:lpstr>
      <vt:lpstr>2002</vt:lpstr>
      <vt:lpstr>2007</vt:lpstr>
      <vt:lpstr>2012</vt:lpstr>
      <vt:lpstr>2017</vt:lpstr>
      <vt:lpstr>2018</vt:lpstr>
      <vt:lpstr>Extrapolation</vt:lpstr>
      <vt:lpstr>Deflator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cjwdllj@163.com</cp:lastModifiedBy>
  <dcterms:created xsi:type="dcterms:W3CDTF">2022-02-11T03:24:16Z</dcterms:created>
  <dcterms:modified xsi:type="dcterms:W3CDTF">2024-03-22T09:59:58Z</dcterms:modified>
</cp:coreProperties>
</file>