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/>
  <mc:AlternateContent xmlns:mc="http://schemas.openxmlformats.org/markup-compatibility/2006">
    <mc:Choice Requires="x15">
      <x15ac:absPath xmlns:x15ac="http://schemas.microsoft.com/office/spreadsheetml/2010/11/ac" url="E:\01 项目\EPS三期\indst\indst_内蒙\IHDbT\"/>
    </mc:Choice>
  </mc:AlternateContent>
  <xr:revisionPtr revIDLastSave="0" documentId="13_ncr:1_{76378886-47D9-4B86-82A4-DF29FACF7F71}" xr6:coauthVersionLast="47" xr6:coauthVersionMax="47" xr10:uidLastSave="{00000000-0000-0000-0000-000000000000}"/>
  <bookViews>
    <workbookView xWindow="-23445" yWindow="870" windowWidth="23040" windowHeight="13200" activeTab="2" xr2:uid="{00000000-000D-0000-FFFF-FFFF00000000}"/>
  </bookViews>
  <sheets>
    <sheet name="About" sheetId="3" r:id="rId1"/>
    <sheet name="Data" sheetId="4" r:id="rId2"/>
    <sheet name="IHDbT" sheetId="5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4" l="1"/>
  <c r="C3" i="5" s="1"/>
  <c r="C4" i="4"/>
  <c r="C5" i="4"/>
  <c r="C6" i="4"/>
  <c r="C7" i="4"/>
  <c r="C7" i="5" s="1"/>
  <c r="C8" i="4"/>
  <c r="C9" i="4"/>
  <c r="C10" i="4"/>
  <c r="C11" i="4"/>
  <c r="C12" i="4"/>
  <c r="C13" i="4"/>
  <c r="C14" i="4"/>
  <c r="C15" i="4"/>
  <c r="C15" i="5" s="1"/>
  <c r="C16" i="4"/>
  <c r="C17" i="4"/>
  <c r="C18" i="4"/>
  <c r="C19" i="4"/>
  <c r="C19" i="5" s="1"/>
  <c r="C20" i="4"/>
  <c r="C21" i="4"/>
  <c r="C22" i="4"/>
  <c r="C23" i="4"/>
  <c r="C23" i="5" s="1"/>
  <c r="C24" i="4"/>
  <c r="C25" i="4"/>
  <c r="C26" i="4"/>
  <c r="C26" i="5" s="1"/>
  <c r="C2" i="4"/>
  <c r="C2" i="5" s="1"/>
  <c r="B25" i="4"/>
  <c r="B24" i="4"/>
  <c r="B23" i="4"/>
  <c r="B22" i="4"/>
  <c r="B21" i="4"/>
  <c r="B20" i="4"/>
  <c r="B20" i="5" s="1"/>
  <c r="B19" i="4"/>
  <c r="B18" i="4"/>
  <c r="C18" i="5" s="1"/>
  <c r="B17" i="4"/>
  <c r="B16" i="4"/>
  <c r="B15" i="4"/>
  <c r="B14" i="4"/>
  <c r="B13" i="4"/>
  <c r="B12" i="4"/>
  <c r="B11" i="4"/>
  <c r="B10" i="4"/>
  <c r="B9" i="4"/>
  <c r="C9" i="5" s="1"/>
  <c r="B8" i="4"/>
  <c r="B7" i="4"/>
  <c r="B6" i="4"/>
  <c r="B5" i="4"/>
  <c r="B4" i="4"/>
  <c r="B3" i="4"/>
  <c r="N22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3" i="4"/>
  <c r="C16" i="5"/>
  <c r="B3" i="5"/>
  <c r="B4" i="5"/>
  <c r="B5" i="5"/>
  <c r="B7" i="5"/>
  <c r="B8" i="5"/>
  <c r="B9" i="5"/>
  <c r="B10" i="5"/>
  <c r="B12" i="5"/>
  <c r="B13" i="5"/>
  <c r="B14" i="5"/>
  <c r="B15" i="5"/>
  <c r="B16" i="5"/>
  <c r="B17" i="5"/>
  <c r="B18" i="5"/>
  <c r="B19" i="5"/>
  <c r="B21" i="5"/>
  <c r="B22" i="5"/>
  <c r="B23" i="5"/>
  <c r="B24" i="5"/>
  <c r="B25" i="5"/>
  <c r="B26" i="5"/>
  <c r="B2" i="5"/>
  <c r="C8" i="5"/>
  <c r="C10" i="5"/>
  <c r="C12" i="5"/>
  <c r="C13" i="5"/>
  <c r="C14" i="5"/>
  <c r="C17" i="5"/>
  <c r="C20" i="5"/>
  <c r="C21" i="5"/>
  <c r="C22" i="5"/>
  <c r="C24" i="5"/>
  <c r="C25" i="5"/>
  <c r="C6" i="5"/>
  <c r="C4" i="5"/>
  <c r="C5" i="5"/>
  <c r="B11" i="5" l="1"/>
  <c r="C11" i="5"/>
  <c r="B6" i="5"/>
</calcChain>
</file>

<file path=xl/sharedStrings.xml><?xml version="1.0" encoding="utf-8"?>
<sst xmlns="http://schemas.openxmlformats.org/spreadsheetml/2006/main" count="112" uniqueCount="67">
  <si>
    <t>Sources:</t>
  </si>
  <si>
    <t>Notes</t>
  </si>
  <si>
    <t>White Paper on the Development of Industrial Heat Pumps(2023） 工业热泵发展白皮书(2023）</t>
    <phoneticPr fontId="6" type="noConversion"/>
  </si>
  <si>
    <t>https://loss.ceeyun.cn/news/2023/08/11/71a20689-0b36-4a17-8df9-83bb4c4bff5c.pdf</t>
    <phoneticPr fontId="6" type="noConversion"/>
  </si>
  <si>
    <t>Page 39, Figure 4-4</t>
    <phoneticPr fontId="6" type="noConversion"/>
  </si>
  <si>
    <t>Unit: dimensionless</t>
  </si>
  <si>
    <t>Perc Low Temp</t>
  </si>
  <si>
    <t>Perc Medium and High Temp</t>
  </si>
  <si>
    <t>agriculture and forestry 01T03</t>
  </si>
  <si>
    <t>coal mining 05</t>
  </si>
  <si>
    <t>oil and gas extraction 06</t>
  </si>
  <si>
    <t>other mining and quarrying 07T08</t>
  </si>
  <si>
    <t>food beverage and tobacco 10T12</t>
  </si>
  <si>
    <t>textiles apparel and leather 13T15</t>
  </si>
  <si>
    <t>wood products 16</t>
  </si>
  <si>
    <t>pulp paper and printing 17T18</t>
  </si>
  <si>
    <t>refined petroleum and coke 19</t>
  </si>
  <si>
    <t>chemicals 20</t>
  </si>
  <si>
    <t>rubber and plastic products 22</t>
  </si>
  <si>
    <t>glass and glass products 231</t>
  </si>
  <si>
    <t>cement and other nonmetallic minerals 239</t>
  </si>
  <si>
    <t>iron and steel 241</t>
  </si>
  <si>
    <t>other metals 242</t>
  </si>
  <si>
    <t>metal products except machinery and vehicles 25</t>
  </si>
  <si>
    <t>computers and electronics 26</t>
  </si>
  <si>
    <t>appliances and electrical equipment 27</t>
  </si>
  <si>
    <t>other machinery 28</t>
  </si>
  <si>
    <t>road vehicles 29</t>
  </si>
  <si>
    <t>nonroad vehicles 30</t>
  </si>
  <si>
    <t>other manufacturing 31T33</t>
  </si>
  <si>
    <t>energy pipelines and gas processing 352T353</t>
  </si>
  <si>
    <t>water and waste 36T39</t>
  </si>
  <si>
    <t>construction 41T43</t>
  </si>
  <si>
    <t>工业部门</t>
  </si>
  <si>
    <t>农副食品加工</t>
  </si>
  <si>
    <t>纺织</t>
  </si>
  <si>
    <t>木材加工</t>
  </si>
  <si>
    <t>造纸</t>
  </si>
  <si>
    <t>石油与煤炭</t>
  </si>
  <si>
    <t>化工</t>
  </si>
  <si>
    <t>医药制造</t>
  </si>
  <si>
    <t>化学纤维制造</t>
  </si>
  <si>
    <t>橡胶和塑料制造</t>
  </si>
  <si>
    <t>非金属矿物制品</t>
  </si>
  <si>
    <t>金属制品</t>
  </si>
  <si>
    <t>专用设备制造</t>
  </si>
  <si>
    <t>汽车制造</t>
  </si>
  <si>
    <t>其它</t>
  </si>
  <si>
    <t>&gt;200°C</t>
  </si>
  <si>
    <t>&lt;80°C</t>
  </si>
  <si>
    <t>80~100°C</t>
  </si>
  <si>
    <t>100~150°C</t>
  </si>
  <si>
    <t>150~200°C</t>
  </si>
  <si>
    <t>食品制造</t>
  </si>
  <si>
    <t>酒、饮料和精制茶</t>
  </si>
  <si>
    <t>黑色金属冶炼</t>
  </si>
  <si>
    <t>有色金属冶炼</t>
  </si>
  <si>
    <t>通用设备制造</t>
  </si>
  <si>
    <t>合计</t>
  </si>
  <si>
    <t>表4-4：中国19个典型用热工业部门按温度水平划分的用热需求(亿GJ)</t>
    <phoneticPr fontId="4" type="noConversion"/>
  </si>
  <si>
    <t>序号</t>
    <phoneticPr fontId="4" type="noConversion"/>
  </si>
  <si>
    <t>EPS 行业</t>
    <phoneticPr fontId="4" type="noConversion"/>
  </si>
  <si>
    <t xml:space="preserve">We assume the fraction of low temp heat is 100% for the agriculture and construction industries. </t>
    <phoneticPr fontId="4" type="noConversion"/>
  </si>
  <si>
    <t>高温热占比</t>
    <phoneticPr fontId="4" type="noConversion"/>
  </si>
  <si>
    <t>IHDbT Industrial Heat Demand by Temperature</t>
    <phoneticPr fontId="6" type="noConversion"/>
  </si>
  <si>
    <t>The heat demand of 19 typical industrial sectors in China</t>
    <phoneticPr fontId="6" type="noConversion"/>
  </si>
  <si>
    <t>Heat Pump Committee of China Energy Conservation Association 中国节能协会热泵专业委员会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</si>
</sst>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"/>
  </numFmts>
  <fonts count="9" x14ac:knownFonts="1">
    <font>
      <sz val="11"/>
      <color theme="1"/>
      <name val="等线"/>
      <charset val="134"/>
      <scheme val="minor"/>
    </font>
    <font>
      <sz val="12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u/>
      <sz val="11"/>
      <color rgb="FF0000FF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  <font>
      <i/>
      <sz val="11"/>
      <color theme="1"/>
      <name val="等线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>
      <alignment vertical="center"/>
    </xf>
    <xf numFmtId="0" fontId="1" fillId="0" borderId="0">
      <alignment vertical="center"/>
    </xf>
  </cellStyleXfs>
  <cellXfs count="20">
    <xf numFmtId="0" fontId="0" fillId="0" borderId="0" xfId="0"/>
    <xf numFmtId="0" fontId="5" fillId="0" borderId="0" xfId="0" applyFont="1"/>
    <xf numFmtId="0" fontId="5" fillId="3" borderId="0" xfId="0" applyFont="1" applyFill="1" applyAlignment="1">
      <alignment wrapText="1"/>
    </xf>
    <xf numFmtId="0" fontId="0" fillId="0" borderId="0" xfId="0" applyAlignment="1">
      <alignment horizontal="left" wrapText="1"/>
    </xf>
    <xf numFmtId="0" fontId="7" fillId="0" borderId="0" xfId="0" applyFont="1"/>
    <xf numFmtId="0" fontId="3" fillId="0" borderId="0" xfId="1" applyAlignment="1"/>
    <xf numFmtId="0" fontId="2" fillId="0" borderId="0" xfId="0" applyFont="1" applyAlignment="1">
      <alignment wrapText="1"/>
    </xf>
    <xf numFmtId="0" fontId="8" fillId="0" borderId="0" xfId="0" applyFont="1"/>
    <xf numFmtId="0" fontId="5" fillId="0" borderId="0" xfId="0" applyFont="1" applyAlignment="1">
      <alignment horizontal="right" wrapText="1"/>
    </xf>
    <xf numFmtId="0" fontId="5" fillId="0" borderId="0" xfId="0" applyFont="1" applyAlignment="1">
      <alignment horizontal="right"/>
    </xf>
    <xf numFmtId="176" fontId="0" fillId="0" borderId="0" xfId="0" applyNumberFormat="1"/>
    <xf numFmtId="0" fontId="0" fillId="0" borderId="1" xfId="0" applyBorder="1" applyAlignment="1">
      <alignment horizontal="center"/>
    </xf>
    <xf numFmtId="0" fontId="0" fillId="0" borderId="1" xfId="0" applyBorder="1"/>
    <xf numFmtId="0" fontId="2" fillId="2" borderId="1" xfId="0" applyFont="1" applyFill="1" applyBorder="1"/>
    <xf numFmtId="0" fontId="2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2" fillId="0" borderId="1" xfId="0" applyFont="1" applyBorder="1"/>
    <xf numFmtId="176" fontId="0" fillId="0" borderId="1" xfId="0" applyNumberFormat="1" applyBorder="1"/>
    <xf numFmtId="0" fontId="2" fillId="4" borderId="1" xfId="0" applyFont="1" applyFill="1" applyBorder="1" applyAlignment="1">
      <alignment horizontal="center"/>
    </xf>
    <xf numFmtId="0" fontId="2" fillId="0" borderId="0" xfId="0" applyFont="1" applyFill="1" applyAlignment="1">
      <alignment wrapText="1"/>
    </xf>
  </cellXfs>
  <cellStyles count="3">
    <cellStyle name="常规" xfId="0" builtinId="0"/>
    <cellStyle name="常规 4" xfId="2" xr:uid="{00000000-0005-0000-0000-000031000000}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114300</xdr:colOff>
      <xdr:row>0</xdr:row>
      <xdr:rowOff>0</xdr:rowOff>
    </xdr:from>
    <xdr:to>
      <xdr:col>23</xdr:col>
      <xdr:colOff>373380</xdr:colOff>
      <xdr:row>27</xdr:row>
      <xdr:rowOff>119093</xdr:rowOff>
    </xdr:to>
    <xdr:pic>
      <xdr:nvPicPr>
        <xdr:cNvPr id="2" name="图片 1" descr="表格&#10;&#10;描述已自动生成">
          <a:extLst>
            <a:ext uri="{FF2B5EF4-FFF2-40B4-BE49-F238E27FC236}">
              <a16:creationId xmlns:a16="http://schemas.microsoft.com/office/drawing/2014/main" id="{30A289C2-0D44-49DE-ABF5-B7970F3AE4F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1491"/>
        <a:stretch/>
      </xdr:blipFill>
      <xdr:spPr>
        <a:xfrm>
          <a:off x="17335500" y="0"/>
          <a:ext cx="5135880" cy="494255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loss.ceeyun.cn/news/2023/08/11/71a20689-0b36-4a17-8df9-83bb4c4bff5c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2CBF13-A663-4693-88B6-4CD589157845}">
  <dimension ref="A1:B12"/>
  <sheetViews>
    <sheetView workbookViewId="0">
      <selection activeCell="B20" sqref="B20"/>
    </sheetView>
  </sheetViews>
  <sheetFormatPr defaultRowHeight="13.8" x14ac:dyDescent="0.25"/>
  <cols>
    <col min="2" max="2" width="84.109375" customWidth="1"/>
  </cols>
  <sheetData>
    <row r="1" spans="1:2" x14ac:dyDescent="0.25">
      <c r="A1" s="1" t="s">
        <v>64</v>
      </c>
    </row>
    <row r="3" spans="1:2" x14ac:dyDescent="0.25">
      <c r="A3" s="1" t="s">
        <v>0</v>
      </c>
      <c r="B3" s="2" t="s">
        <v>65</v>
      </c>
    </row>
    <row r="4" spans="1:2" ht="13.8" customHeight="1" x14ac:dyDescent="0.25">
      <c r="B4" s="19" t="s">
        <v>66</v>
      </c>
    </row>
    <row r="5" spans="1:2" ht="13.8" customHeight="1" x14ac:dyDescent="0.25">
      <c r="B5" s="4" t="s">
        <v>2</v>
      </c>
    </row>
    <row r="6" spans="1:2" ht="13.8" customHeight="1" x14ac:dyDescent="0.25">
      <c r="B6" s="3">
        <v>2023</v>
      </c>
    </row>
    <row r="7" spans="1:2" ht="13.8" customHeight="1" x14ac:dyDescent="0.25">
      <c r="B7" s="6" t="s">
        <v>4</v>
      </c>
    </row>
    <row r="8" spans="1:2" ht="13.8" customHeight="1" x14ac:dyDescent="0.25">
      <c r="B8" s="5" t="s">
        <v>3</v>
      </c>
    </row>
    <row r="9" spans="1:2" ht="13.8" customHeight="1" x14ac:dyDescent="0.25"/>
    <row r="11" spans="1:2" x14ac:dyDescent="0.25">
      <c r="A11" s="1" t="s">
        <v>1</v>
      </c>
    </row>
    <row r="12" spans="1:2" x14ac:dyDescent="0.25">
      <c r="A12" t="s">
        <v>62</v>
      </c>
    </row>
  </sheetData>
  <phoneticPr fontId="6" type="noConversion"/>
  <hyperlinks>
    <hyperlink ref="B8" r:id="rId1" xr:uid="{F9214942-3ECD-4E76-9576-4F5FC9AB0FC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A41CD-E364-4E67-A5EC-009B52E413F2}">
  <dimension ref="A1:N26"/>
  <sheetViews>
    <sheetView workbookViewId="0">
      <selection activeCell="G1" sqref="G1:N1"/>
    </sheetView>
  </sheetViews>
  <sheetFormatPr defaultRowHeight="13.8" x14ac:dyDescent="0.25"/>
  <cols>
    <col min="1" max="1" width="43.5546875" customWidth="1"/>
    <col min="2" max="3" width="29.21875" customWidth="1"/>
    <col min="4" max="5" width="8.88671875" customWidth="1"/>
    <col min="6" max="6" width="43.44140625" customWidth="1"/>
    <col min="7" max="7" width="8" customWidth="1"/>
    <col min="8" max="8" width="17.6640625" customWidth="1"/>
    <col min="9" max="13" width="11" customWidth="1"/>
    <col min="14" max="14" width="27.109375" customWidth="1"/>
    <col min="15" max="15" width="11.44140625" customWidth="1"/>
  </cols>
  <sheetData>
    <row r="1" spans="1:14" ht="21" customHeight="1" x14ac:dyDescent="0.25">
      <c r="A1" s="7" t="s">
        <v>5</v>
      </c>
      <c r="B1" s="8" t="s">
        <v>6</v>
      </c>
      <c r="C1" s="9" t="s">
        <v>7</v>
      </c>
      <c r="F1" s="13" t="s">
        <v>61</v>
      </c>
      <c r="G1" s="18" t="s">
        <v>59</v>
      </c>
      <c r="H1" s="18"/>
      <c r="I1" s="18"/>
      <c r="J1" s="18"/>
      <c r="K1" s="18"/>
      <c r="L1" s="18"/>
      <c r="M1" s="18"/>
      <c r="N1" s="18"/>
    </row>
    <row r="2" spans="1:14" x14ac:dyDescent="0.25">
      <c r="A2" t="s">
        <v>8</v>
      </c>
      <c r="B2" s="10">
        <v>1</v>
      </c>
      <c r="C2" s="10">
        <f>1-B2</f>
        <v>0</v>
      </c>
      <c r="F2" s="12"/>
      <c r="G2" s="14" t="s">
        <v>60</v>
      </c>
      <c r="H2" s="15" t="s">
        <v>33</v>
      </c>
      <c r="I2" s="15" t="s">
        <v>49</v>
      </c>
      <c r="J2" s="15" t="s">
        <v>50</v>
      </c>
      <c r="K2" s="15" t="s">
        <v>51</v>
      </c>
      <c r="L2" s="15" t="s">
        <v>52</v>
      </c>
      <c r="M2" s="15" t="s">
        <v>48</v>
      </c>
      <c r="N2" s="16" t="s">
        <v>63</v>
      </c>
    </row>
    <row r="3" spans="1:14" x14ac:dyDescent="0.25">
      <c r="A3" t="s">
        <v>9</v>
      </c>
      <c r="B3" s="10">
        <f>SUM(I21:L21)/SUM(I21:M21)</f>
        <v>0.91502637699245559</v>
      </c>
      <c r="C3" s="10">
        <f t="shared" ref="C3:C26" si="0">1-B3</f>
        <v>8.4973623007544408E-2</v>
      </c>
      <c r="F3" s="12" t="s">
        <v>12</v>
      </c>
      <c r="G3" s="11">
        <v>1</v>
      </c>
      <c r="H3" s="12" t="s">
        <v>34</v>
      </c>
      <c r="I3" s="12">
        <v>2.5790000000000002</v>
      </c>
      <c r="J3" s="12">
        <v>0.997</v>
      </c>
      <c r="K3" s="12">
        <v>2.407</v>
      </c>
      <c r="L3" s="12">
        <v>0.309</v>
      </c>
      <c r="M3" s="12">
        <v>0.58499999999999996</v>
      </c>
      <c r="N3" s="17">
        <f>M3/SUM(I3:M3)</f>
        <v>8.5066162570888462E-2</v>
      </c>
    </row>
    <row r="4" spans="1:14" x14ac:dyDescent="0.25">
      <c r="A4" t="s">
        <v>10</v>
      </c>
      <c r="B4" s="10">
        <f>SUM(I21:L21)/SUM(I21:M21)</f>
        <v>0.91502637699245559</v>
      </c>
      <c r="C4" s="10">
        <f t="shared" si="0"/>
        <v>8.4973623007544408E-2</v>
      </c>
      <c r="F4" s="12" t="s">
        <v>12</v>
      </c>
      <c r="G4" s="11">
        <v>2</v>
      </c>
      <c r="H4" s="12" t="s">
        <v>53</v>
      </c>
      <c r="I4" s="12">
        <v>1.276</v>
      </c>
      <c r="J4" s="12">
        <v>0.49299999999999999</v>
      </c>
      <c r="K4" s="12">
        <v>1.1910000000000001</v>
      </c>
      <c r="L4" s="12">
        <v>0.153</v>
      </c>
      <c r="M4" s="12">
        <v>0.28899999999999998</v>
      </c>
      <c r="N4" s="17">
        <f t="shared" ref="N4:N21" si="1">M4/SUM(I4:M4)</f>
        <v>8.4950029394473825E-2</v>
      </c>
    </row>
    <row r="5" spans="1:14" x14ac:dyDescent="0.25">
      <c r="A5" t="s">
        <v>11</v>
      </c>
      <c r="B5" s="10">
        <f>SUM(I21:L21)/SUM(I21:M21)</f>
        <v>0.91502637699245559</v>
      </c>
      <c r="C5" s="10">
        <f t="shared" si="0"/>
        <v>8.4973623007544408E-2</v>
      </c>
      <c r="F5" s="12" t="s">
        <v>12</v>
      </c>
      <c r="G5" s="11">
        <v>3</v>
      </c>
      <c r="H5" s="12" t="s">
        <v>54</v>
      </c>
      <c r="I5" s="12">
        <v>0.80200000000000005</v>
      </c>
      <c r="J5" s="12">
        <v>0.31</v>
      </c>
      <c r="K5" s="12">
        <v>0.748</v>
      </c>
      <c r="L5" s="12">
        <v>9.6000000000000002E-2</v>
      </c>
      <c r="M5" s="12">
        <v>0.182</v>
      </c>
      <c r="N5" s="17">
        <f t="shared" si="1"/>
        <v>8.5126286248830674E-2</v>
      </c>
    </row>
    <row r="6" spans="1:14" x14ac:dyDescent="0.25">
      <c r="A6" t="s">
        <v>12</v>
      </c>
      <c r="B6" s="10">
        <f>SUM(I3:L3)/SUM(I3:M3)</f>
        <v>0.9149338374291115</v>
      </c>
      <c r="C6" s="10">
        <f t="shared" si="0"/>
        <v>8.5066162570888504E-2</v>
      </c>
      <c r="F6" s="12" t="s">
        <v>13</v>
      </c>
      <c r="G6" s="11">
        <v>4</v>
      </c>
      <c r="H6" s="12" t="s">
        <v>35</v>
      </c>
      <c r="I6" s="12">
        <v>5.8769999999999998</v>
      </c>
      <c r="J6" s="12">
        <v>1.369</v>
      </c>
      <c r="K6" s="12">
        <v>1.972</v>
      </c>
      <c r="L6" s="12">
        <v>0</v>
      </c>
      <c r="M6" s="12">
        <v>0</v>
      </c>
      <c r="N6" s="17">
        <f t="shared" si="1"/>
        <v>0</v>
      </c>
    </row>
    <row r="7" spans="1:14" x14ac:dyDescent="0.25">
      <c r="A7" t="s">
        <v>13</v>
      </c>
      <c r="B7" s="10">
        <f>SUM(I6:L6)/SUM(I6:M6)</f>
        <v>1</v>
      </c>
      <c r="C7" s="10">
        <f t="shared" si="0"/>
        <v>0</v>
      </c>
      <c r="F7" s="12" t="s">
        <v>14</v>
      </c>
      <c r="G7" s="11">
        <v>5</v>
      </c>
      <c r="H7" s="12" t="s">
        <v>36</v>
      </c>
      <c r="I7" s="12">
        <v>0.438</v>
      </c>
      <c r="J7" s="12">
        <v>1.19</v>
      </c>
      <c r="K7" s="12">
        <v>0.105</v>
      </c>
      <c r="L7" s="12">
        <v>0.13300000000000001</v>
      </c>
      <c r="M7" s="12">
        <v>3.7999999999999999E-2</v>
      </c>
      <c r="N7" s="17">
        <f t="shared" si="1"/>
        <v>1.9957983193277313E-2</v>
      </c>
    </row>
    <row r="8" spans="1:14" x14ac:dyDescent="0.25">
      <c r="A8" t="s">
        <v>14</v>
      </c>
      <c r="B8" s="10">
        <f>SUM(I7:L7)/SUM(I7:M7)</f>
        <v>0.98004201680672265</v>
      </c>
      <c r="C8" s="10">
        <f t="shared" si="0"/>
        <v>1.9957983193277351E-2</v>
      </c>
      <c r="F8" s="12" t="s">
        <v>15</v>
      </c>
      <c r="G8" s="11">
        <v>6</v>
      </c>
      <c r="H8" s="12" t="s">
        <v>37</v>
      </c>
      <c r="I8" s="12">
        <v>1.121</v>
      </c>
      <c r="J8" s="12">
        <v>1.45</v>
      </c>
      <c r="K8" s="12">
        <v>0.65900000000000003</v>
      </c>
      <c r="L8" s="12">
        <v>2.5049999999999999</v>
      </c>
      <c r="M8" s="12">
        <v>0.85699999999999998</v>
      </c>
      <c r="N8" s="17">
        <f t="shared" si="1"/>
        <v>0.13000606796116504</v>
      </c>
    </row>
    <row r="9" spans="1:14" x14ac:dyDescent="0.25">
      <c r="A9" t="s">
        <v>15</v>
      </c>
      <c r="B9" s="10">
        <f>SUM(I8:L8)/SUM(I8:M8)</f>
        <v>0.86999393203883491</v>
      </c>
      <c r="C9" s="10">
        <f t="shared" si="0"/>
        <v>0.13000606796116509</v>
      </c>
      <c r="F9" s="12" t="s">
        <v>16</v>
      </c>
      <c r="G9" s="11">
        <v>7</v>
      </c>
      <c r="H9" s="12" t="s">
        <v>38</v>
      </c>
      <c r="I9" s="12">
        <v>6.9429999999999996</v>
      </c>
      <c r="J9" s="12">
        <v>2.222</v>
      </c>
      <c r="K9" s="12">
        <v>3.0550000000000002</v>
      </c>
      <c r="L9" s="12">
        <v>2.4990000000000001</v>
      </c>
      <c r="M9" s="12">
        <v>40.825000000000003</v>
      </c>
      <c r="N9" s="17">
        <f t="shared" si="1"/>
        <v>0.73500288059916463</v>
      </c>
    </row>
    <row r="10" spans="1:14" x14ac:dyDescent="0.25">
      <c r="A10" t="s">
        <v>16</v>
      </c>
      <c r="B10" s="10">
        <f>SUM(I9:L9)/SUM(I9:M9)</f>
        <v>0.26499711940083537</v>
      </c>
      <c r="C10" s="10">
        <f t="shared" si="0"/>
        <v>0.73500288059916463</v>
      </c>
      <c r="F10" s="12" t="s">
        <v>17</v>
      </c>
      <c r="G10" s="11">
        <v>8</v>
      </c>
      <c r="H10" s="12" t="s">
        <v>39</v>
      </c>
      <c r="I10" s="12">
        <v>11.355</v>
      </c>
      <c r="J10" s="12">
        <v>3.6339999999999999</v>
      </c>
      <c r="K10" s="12">
        <v>4.9960000000000004</v>
      </c>
      <c r="L10" s="12">
        <v>4.0880000000000001</v>
      </c>
      <c r="M10" s="12">
        <v>66.77</v>
      </c>
      <c r="N10" s="17">
        <f t="shared" si="1"/>
        <v>0.73500434816111315</v>
      </c>
    </row>
    <row r="11" spans="1:14" x14ac:dyDescent="0.25">
      <c r="A11" t="s">
        <v>17</v>
      </c>
      <c r="B11" s="10">
        <f>SUM(I10:L10)/SUM(I10:M10)</f>
        <v>0.2649956518388869</v>
      </c>
      <c r="C11" s="10">
        <f t="shared" si="0"/>
        <v>0.73500434816111304</v>
      </c>
      <c r="F11" s="12"/>
      <c r="G11" s="11">
        <v>9</v>
      </c>
      <c r="H11" s="12" t="s">
        <v>40</v>
      </c>
      <c r="I11" s="12">
        <v>0.46400000000000002</v>
      </c>
      <c r="J11" s="12">
        <v>0.14899999999999999</v>
      </c>
      <c r="K11" s="12">
        <v>0.20399999999999999</v>
      </c>
      <c r="L11" s="12">
        <v>0.16700000000000001</v>
      </c>
      <c r="M11" s="12">
        <v>2.7309999999999999</v>
      </c>
      <c r="N11" s="17">
        <f t="shared" si="1"/>
        <v>0.73512786002691788</v>
      </c>
    </row>
    <row r="12" spans="1:14" x14ac:dyDescent="0.25">
      <c r="A12" t="s">
        <v>18</v>
      </c>
      <c r="B12" s="10">
        <f>SUM(I13:L13)/SUM(I13:M13)</f>
        <v>0.26511683931582752</v>
      </c>
      <c r="C12" s="10">
        <f t="shared" si="0"/>
        <v>0.73488316068417248</v>
      </c>
      <c r="F12" s="12" t="s">
        <v>17</v>
      </c>
      <c r="G12" s="11">
        <v>10</v>
      </c>
      <c r="H12" s="12" t="s">
        <v>41</v>
      </c>
      <c r="I12" s="12">
        <v>0.51500000000000001</v>
      </c>
      <c r="J12" s="12">
        <v>0.16500000000000001</v>
      </c>
      <c r="K12" s="12">
        <v>0.22700000000000001</v>
      </c>
      <c r="L12" s="12">
        <v>0.185</v>
      </c>
      <c r="M12" s="12">
        <v>3.028</v>
      </c>
      <c r="N12" s="17">
        <f t="shared" si="1"/>
        <v>0.7349514563106796</v>
      </c>
    </row>
    <row r="13" spans="1:14" x14ac:dyDescent="0.25">
      <c r="A13" t="s">
        <v>19</v>
      </c>
      <c r="B13" s="10">
        <f>SUM(I19:L19)/SUM(I19:M19)</f>
        <v>0.83502109704641336</v>
      </c>
      <c r="C13" s="10">
        <f t="shared" si="0"/>
        <v>0.16497890295358664</v>
      </c>
      <c r="F13" s="12" t="s">
        <v>18</v>
      </c>
      <c r="G13" s="11">
        <v>11</v>
      </c>
      <c r="H13" s="12" t="s">
        <v>42</v>
      </c>
      <c r="I13" s="12">
        <v>1.038</v>
      </c>
      <c r="J13" s="12">
        <v>0.33200000000000002</v>
      </c>
      <c r="K13" s="12">
        <v>0.45700000000000002</v>
      </c>
      <c r="L13" s="12">
        <v>0.374</v>
      </c>
      <c r="M13" s="12">
        <v>6.101</v>
      </c>
      <c r="N13" s="17">
        <f t="shared" si="1"/>
        <v>0.73488316068417248</v>
      </c>
    </row>
    <row r="14" spans="1:14" x14ac:dyDescent="0.25">
      <c r="A14" t="s">
        <v>20</v>
      </c>
      <c r="B14" s="10">
        <f>SUM(I14:L14)/SUM(I14:M14)</f>
        <v>0.20000368364828525</v>
      </c>
      <c r="C14" s="10">
        <f t="shared" si="0"/>
        <v>0.79999631635171475</v>
      </c>
      <c r="F14" s="12" t="s">
        <v>20</v>
      </c>
      <c r="G14" s="11">
        <v>12</v>
      </c>
      <c r="H14" s="12" t="s">
        <v>43</v>
      </c>
      <c r="I14" s="12">
        <v>3.5289999999999999</v>
      </c>
      <c r="J14" s="12">
        <v>0</v>
      </c>
      <c r="K14" s="12">
        <v>7.33</v>
      </c>
      <c r="L14" s="12">
        <v>0</v>
      </c>
      <c r="M14" s="12">
        <v>43.435000000000002</v>
      </c>
      <c r="N14" s="17">
        <f t="shared" si="1"/>
        <v>0.79999631635171475</v>
      </c>
    </row>
    <row r="15" spans="1:14" x14ac:dyDescent="0.25">
      <c r="A15" t="s">
        <v>21</v>
      </c>
      <c r="B15" s="10">
        <f>SUM(I15:L15)/SUM(I15:M15)</f>
        <v>0.15500114537995377</v>
      </c>
      <c r="C15" s="10">
        <f t="shared" si="0"/>
        <v>0.8449988546200462</v>
      </c>
      <c r="F15" s="12" t="s">
        <v>21</v>
      </c>
      <c r="G15" s="11">
        <v>13</v>
      </c>
      <c r="H15" s="12" t="s">
        <v>55</v>
      </c>
      <c r="I15" s="12">
        <v>8.6430000000000007</v>
      </c>
      <c r="J15" s="12">
        <v>1.4410000000000001</v>
      </c>
      <c r="K15" s="12">
        <v>3.3610000000000002</v>
      </c>
      <c r="L15" s="12">
        <v>1.4410000000000001</v>
      </c>
      <c r="M15" s="12">
        <v>81.152000000000001</v>
      </c>
      <c r="N15" s="17">
        <f t="shared" si="1"/>
        <v>0.84499885462004609</v>
      </c>
    </row>
    <row r="16" spans="1:14" x14ac:dyDescent="0.25">
      <c r="A16" t="s">
        <v>22</v>
      </c>
      <c r="B16" s="10">
        <f>SUM(I16:L16)/SUM(I16:M16)</f>
        <v>0.15998885483421568</v>
      </c>
      <c r="C16" s="10">
        <f t="shared" si="0"/>
        <v>0.84001114516578435</v>
      </c>
      <c r="F16" s="12" t="s">
        <v>22</v>
      </c>
      <c r="G16" s="11">
        <v>14</v>
      </c>
      <c r="H16" s="12" t="s">
        <v>56</v>
      </c>
      <c r="I16" s="12">
        <v>3.41</v>
      </c>
      <c r="J16" s="12">
        <v>0.53800000000000003</v>
      </c>
      <c r="K16" s="12">
        <v>1.256</v>
      </c>
      <c r="L16" s="12">
        <v>0.53800000000000003</v>
      </c>
      <c r="M16" s="12">
        <v>30.148</v>
      </c>
      <c r="N16" s="17">
        <f t="shared" si="1"/>
        <v>0.84001114516578435</v>
      </c>
    </row>
    <row r="17" spans="1:14" x14ac:dyDescent="0.25">
      <c r="A17" t="s">
        <v>23</v>
      </c>
      <c r="B17" s="10">
        <f>SUM(I17:L17)/SUM(I17:M17)</f>
        <v>0.83499150691579715</v>
      </c>
      <c r="C17" s="10">
        <f t="shared" si="0"/>
        <v>0.16500849308420285</v>
      </c>
      <c r="F17" s="12" t="s">
        <v>23</v>
      </c>
      <c r="G17" s="11">
        <v>15</v>
      </c>
      <c r="H17" s="12" t="s">
        <v>44</v>
      </c>
      <c r="I17" s="12">
        <v>5.9349999999999996</v>
      </c>
      <c r="J17" s="12">
        <v>0</v>
      </c>
      <c r="K17" s="12">
        <v>0.65900000000000003</v>
      </c>
      <c r="L17" s="12">
        <v>0.28799999999999998</v>
      </c>
      <c r="M17" s="12">
        <v>1.36</v>
      </c>
      <c r="N17" s="17">
        <f t="shared" si="1"/>
        <v>0.1650084930842029</v>
      </c>
    </row>
    <row r="18" spans="1:14" x14ac:dyDescent="0.25">
      <c r="A18" t="s">
        <v>24</v>
      </c>
      <c r="B18" s="10">
        <f>SUM(I21:L21)/SUM(I21:M21)</f>
        <v>0.91502637699245559</v>
      </c>
      <c r="C18" s="10">
        <f t="shared" si="0"/>
        <v>8.4973623007544408E-2</v>
      </c>
      <c r="F18" s="12" t="s">
        <v>29</v>
      </c>
      <c r="G18" s="11">
        <v>16</v>
      </c>
      <c r="H18" s="12" t="s">
        <v>57</v>
      </c>
      <c r="I18" s="12">
        <v>3.2850000000000001</v>
      </c>
      <c r="J18" s="12">
        <v>0</v>
      </c>
      <c r="K18" s="12">
        <v>0.36499999999999999</v>
      </c>
      <c r="L18" s="12">
        <v>0.16</v>
      </c>
      <c r="M18" s="12">
        <v>0.753</v>
      </c>
      <c r="N18" s="17">
        <f t="shared" si="1"/>
        <v>0.1650230111768573</v>
      </c>
    </row>
    <row r="19" spans="1:14" x14ac:dyDescent="0.25">
      <c r="A19" t="s">
        <v>25</v>
      </c>
      <c r="B19" s="10">
        <f>SUM(I21:L21)/SUM(I21:M21)</f>
        <v>0.91502637699245559</v>
      </c>
      <c r="C19" s="10">
        <f t="shared" si="0"/>
        <v>8.4973623007544408E-2</v>
      </c>
      <c r="F19" s="12" t="s">
        <v>19</v>
      </c>
      <c r="G19" s="11">
        <v>17</v>
      </c>
      <c r="H19" s="12" t="s">
        <v>45</v>
      </c>
      <c r="I19" s="12">
        <v>1.706</v>
      </c>
      <c r="J19" s="12">
        <v>0</v>
      </c>
      <c r="K19" s="12">
        <v>0.19</v>
      </c>
      <c r="L19" s="12">
        <v>8.3000000000000004E-2</v>
      </c>
      <c r="M19" s="12">
        <v>0.39100000000000001</v>
      </c>
      <c r="N19" s="17">
        <f t="shared" si="1"/>
        <v>0.1649789029535865</v>
      </c>
    </row>
    <row r="20" spans="1:14" x14ac:dyDescent="0.25">
      <c r="A20" t="s">
        <v>26</v>
      </c>
      <c r="B20" s="10">
        <f>SUM(I21:L21)/SUM(I21:M21)</f>
        <v>0.91502637699245559</v>
      </c>
      <c r="C20" s="10">
        <f t="shared" si="0"/>
        <v>8.4973623007544408E-2</v>
      </c>
      <c r="F20" s="12" t="s">
        <v>27</v>
      </c>
      <c r="G20" s="11">
        <v>18</v>
      </c>
      <c r="H20" s="12" t="s">
        <v>46</v>
      </c>
      <c r="I20" s="12">
        <v>3.8839999999999999</v>
      </c>
      <c r="J20" s="12">
        <v>7.1999999999999995E-2</v>
      </c>
      <c r="K20" s="12">
        <v>0.217</v>
      </c>
      <c r="L20" s="12">
        <v>7.1999999999999995E-2</v>
      </c>
      <c r="M20" s="12">
        <v>0.57899999999999996</v>
      </c>
      <c r="N20" s="17">
        <f t="shared" si="1"/>
        <v>0.12002487562189054</v>
      </c>
    </row>
    <row r="21" spans="1:14" x14ac:dyDescent="0.25">
      <c r="A21" t="s">
        <v>27</v>
      </c>
      <c r="B21" s="10">
        <f>SUM(I20:L20)/SUM(I20:M20)</f>
        <v>0.87997512437810954</v>
      </c>
      <c r="C21" s="10">
        <f t="shared" si="0"/>
        <v>0.12002487562189046</v>
      </c>
      <c r="F21" s="12"/>
      <c r="G21" s="11">
        <v>19</v>
      </c>
      <c r="H21" s="12" t="s">
        <v>47</v>
      </c>
      <c r="I21" s="12">
        <v>12.869</v>
      </c>
      <c r="J21" s="12">
        <v>0.61699999999999999</v>
      </c>
      <c r="K21" s="12">
        <v>2.2040000000000002</v>
      </c>
      <c r="L21" s="12">
        <v>0.441</v>
      </c>
      <c r="M21" s="12">
        <v>1.498</v>
      </c>
      <c r="N21" s="17">
        <f t="shared" si="1"/>
        <v>8.497362300754438E-2</v>
      </c>
    </row>
    <row r="22" spans="1:14" x14ac:dyDescent="0.25">
      <c r="A22" t="s">
        <v>28</v>
      </c>
      <c r="B22" s="10">
        <f>SUM(I21:L21)/SUM(I21:M21)</f>
        <v>0.91502637699245559</v>
      </c>
      <c r="C22" s="10">
        <f t="shared" si="0"/>
        <v>8.4973623007544408E-2</v>
      </c>
      <c r="F22" s="12"/>
      <c r="G22" s="12"/>
      <c r="H22" s="12" t="s">
        <v>58</v>
      </c>
      <c r="I22" s="12">
        <v>75.668999999999997</v>
      </c>
      <c r="J22" s="12">
        <v>14.978999999999999</v>
      </c>
      <c r="K22" s="12">
        <v>31.603000000000002</v>
      </c>
      <c r="L22" s="12">
        <v>13.534000000000001</v>
      </c>
      <c r="M22" s="12">
        <v>280.72300000000001</v>
      </c>
      <c r="N22" s="17">
        <f>M22/SUM(I22:M22)</f>
        <v>0.67399185609880241</v>
      </c>
    </row>
    <row r="23" spans="1:14" x14ac:dyDescent="0.25">
      <c r="A23" t="s">
        <v>29</v>
      </c>
      <c r="B23" s="10">
        <f>SUM(I18:L18)/SUM(I18:M18)</f>
        <v>0.83497698882314264</v>
      </c>
      <c r="C23" s="10">
        <f t="shared" si="0"/>
        <v>0.16502301117685736</v>
      </c>
    </row>
    <row r="24" spans="1:14" x14ac:dyDescent="0.25">
      <c r="A24" t="s">
        <v>30</v>
      </c>
      <c r="B24" s="10">
        <f>SUM(I21:L21)/SUM(I21:M21)</f>
        <v>0.91502637699245559</v>
      </c>
      <c r="C24" s="10">
        <f t="shared" si="0"/>
        <v>8.4973623007544408E-2</v>
      </c>
    </row>
    <row r="25" spans="1:14" x14ac:dyDescent="0.25">
      <c r="A25" t="s">
        <v>31</v>
      </c>
      <c r="B25" s="10">
        <f>SUM(I21:L21)/SUM(I21:M21)</f>
        <v>0.91502637699245559</v>
      </c>
      <c r="C25" s="10">
        <f t="shared" si="0"/>
        <v>8.4973623007544408E-2</v>
      </c>
    </row>
    <row r="26" spans="1:14" x14ac:dyDescent="0.25">
      <c r="A26" t="s">
        <v>32</v>
      </c>
      <c r="B26" s="10">
        <v>1</v>
      </c>
      <c r="C26" s="10">
        <f t="shared" si="0"/>
        <v>0</v>
      </c>
    </row>
  </sheetData>
  <mergeCells count="1">
    <mergeCell ref="G1:N1"/>
  </mergeCells>
  <phoneticPr fontId="4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D0A39-FF82-4C71-9633-C4526743B7EC}">
  <sheetPr>
    <tabColor theme="4" tint="-0.499984740745262"/>
  </sheetPr>
  <dimension ref="A1:C26"/>
  <sheetViews>
    <sheetView tabSelected="1" workbookViewId="0">
      <selection activeCell="B7" sqref="B7"/>
    </sheetView>
  </sheetViews>
  <sheetFormatPr defaultRowHeight="13.8" x14ac:dyDescent="0.25"/>
  <cols>
    <col min="1" max="1" width="35.44140625" customWidth="1"/>
    <col min="2" max="3" width="28" customWidth="1"/>
  </cols>
  <sheetData>
    <row r="1" spans="1:3" ht="17.399999999999999" customHeight="1" x14ac:dyDescent="0.25">
      <c r="A1" s="7" t="s">
        <v>5</v>
      </c>
      <c r="B1" s="8" t="s">
        <v>6</v>
      </c>
      <c r="C1" s="9" t="s">
        <v>7</v>
      </c>
    </row>
    <row r="2" spans="1:3" x14ac:dyDescent="0.25">
      <c r="A2" t="s">
        <v>8</v>
      </c>
      <c r="B2" s="10">
        <f>VLOOKUP($A2,Data!$A$1:$C$26,2,0)</f>
        <v>1</v>
      </c>
      <c r="C2" s="10">
        <f>VLOOKUP($A2,Data!$A$1:$C$26,3,0)</f>
        <v>0</v>
      </c>
    </row>
    <row r="3" spans="1:3" x14ac:dyDescent="0.25">
      <c r="A3" t="s">
        <v>9</v>
      </c>
      <c r="B3" s="10">
        <f>VLOOKUP($A3,Data!$A$1:$C$26,2,0)</f>
        <v>0.91502637699245559</v>
      </c>
      <c r="C3" s="10">
        <f>VLOOKUP($A3,Data!$A$1:$C$26,3,0)</f>
        <v>8.4973623007544408E-2</v>
      </c>
    </row>
    <row r="4" spans="1:3" x14ac:dyDescent="0.25">
      <c r="A4" t="s">
        <v>10</v>
      </c>
      <c r="B4" s="10">
        <f>VLOOKUP($A4,Data!$A$1:$C$26,2,0)</f>
        <v>0.91502637699245559</v>
      </c>
      <c r="C4" s="10">
        <f>VLOOKUP($A4,Data!$A$1:$C$26,3,0)</f>
        <v>8.4973623007544408E-2</v>
      </c>
    </row>
    <row r="5" spans="1:3" x14ac:dyDescent="0.25">
      <c r="A5" t="s">
        <v>11</v>
      </c>
      <c r="B5" s="10">
        <f>VLOOKUP($A5,Data!$A$1:$C$26,2,0)</f>
        <v>0.91502637699245559</v>
      </c>
      <c r="C5" s="10">
        <f>VLOOKUP($A5,Data!$A$1:$C$26,3,0)</f>
        <v>8.4973623007544408E-2</v>
      </c>
    </row>
    <row r="6" spans="1:3" x14ac:dyDescent="0.25">
      <c r="A6" t="s">
        <v>12</v>
      </c>
      <c r="B6" s="10">
        <f>VLOOKUP($A6,Data!$A$1:$C$26,2,0)</f>
        <v>0.9149338374291115</v>
      </c>
      <c r="C6" s="10">
        <f>VLOOKUP($A6,Data!$A$1:$C$26,3,0)</f>
        <v>8.5066162570888504E-2</v>
      </c>
    </row>
    <row r="7" spans="1:3" x14ac:dyDescent="0.25">
      <c r="A7" t="s">
        <v>13</v>
      </c>
      <c r="B7" s="10">
        <f>VLOOKUP($A7,Data!$A$1:$C$26,2,0)</f>
        <v>1</v>
      </c>
      <c r="C7" s="10">
        <f>VLOOKUP($A7,Data!$A$1:$C$26,3,0)</f>
        <v>0</v>
      </c>
    </row>
    <row r="8" spans="1:3" x14ac:dyDescent="0.25">
      <c r="A8" t="s">
        <v>14</v>
      </c>
      <c r="B8" s="10">
        <f>VLOOKUP($A8,Data!$A$1:$C$26,2,0)</f>
        <v>0.98004201680672265</v>
      </c>
      <c r="C8" s="10">
        <f>VLOOKUP($A8,Data!$A$1:$C$26,3,0)</f>
        <v>1.9957983193277351E-2</v>
      </c>
    </row>
    <row r="9" spans="1:3" x14ac:dyDescent="0.25">
      <c r="A9" t="s">
        <v>15</v>
      </c>
      <c r="B9" s="10">
        <f>VLOOKUP($A9,Data!$A$1:$C$26,2,0)</f>
        <v>0.86999393203883491</v>
      </c>
      <c r="C9" s="10">
        <f>VLOOKUP($A9,Data!$A$1:$C$26,3,0)</f>
        <v>0.13000606796116509</v>
      </c>
    </row>
    <row r="10" spans="1:3" x14ac:dyDescent="0.25">
      <c r="A10" t="s">
        <v>16</v>
      </c>
      <c r="B10" s="10">
        <f>VLOOKUP($A10,Data!$A$1:$C$26,2,0)</f>
        <v>0.26499711940083537</v>
      </c>
      <c r="C10" s="10">
        <f>VLOOKUP($A10,Data!$A$1:$C$26,3,0)</f>
        <v>0.73500288059916463</v>
      </c>
    </row>
    <row r="11" spans="1:3" x14ac:dyDescent="0.25">
      <c r="A11" t="s">
        <v>17</v>
      </c>
      <c r="B11" s="10">
        <f>VLOOKUP($A11,Data!$A$1:$C$26,2,0)</f>
        <v>0.2649956518388869</v>
      </c>
      <c r="C11" s="10">
        <f>VLOOKUP($A11,Data!$A$1:$C$26,3,0)</f>
        <v>0.73500434816111304</v>
      </c>
    </row>
    <row r="12" spans="1:3" x14ac:dyDescent="0.25">
      <c r="A12" t="s">
        <v>18</v>
      </c>
      <c r="B12" s="10">
        <f>VLOOKUP($A12,Data!$A$1:$C$26,2,0)</f>
        <v>0.26511683931582752</v>
      </c>
      <c r="C12" s="10">
        <f>VLOOKUP($A12,Data!$A$1:$C$26,3,0)</f>
        <v>0.73488316068417248</v>
      </c>
    </row>
    <row r="13" spans="1:3" x14ac:dyDescent="0.25">
      <c r="A13" t="s">
        <v>19</v>
      </c>
      <c r="B13" s="10">
        <f>VLOOKUP($A13,Data!$A$1:$C$26,2,0)</f>
        <v>0.83502109704641336</v>
      </c>
      <c r="C13" s="10">
        <f>VLOOKUP($A13,Data!$A$1:$C$26,3,0)</f>
        <v>0.16497890295358664</v>
      </c>
    </row>
    <row r="14" spans="1:3" x14ac:dyDescent="0.25">
      <c r="A14" t="s">
        <v>20</v>
      </c>
      <c r="B14" s="10">
        <f>VLOOKUP($A14,Data!$A$1:$C$26,2,0)</f>
        <v>0.20000368364828525</v>
      </c>
      <c r="C14" s="10">
        <f>VLOOKUP($A14,Data!$A$1:$C$26,3,0)</f>
        <v>0.79999631635171475</v>
      </c>
    </row>
    <row r="15" spans="1:3" x14ac:dyDescent="0.25">
      <c r="A15" t="s">
        <v>21</v>
      </c>
      <c r="B15" s="10">
        <f>VLOOKUP($A15,Data!$A$1:$C$26,2,0)</f>
        <v>0.15500114537995377</v>
      </c>
      <c r="C15" s="10">
        <f>VLOOKUP($A15,Data!$A$1:$C$26,3,0)</f>
        <v>0.8449988546200462</v>
      </c>
    </row>
    <row r="16" spans="1:3" x14ac:dyDescent="0.25">
      <c r="A16" t="s">
        <v>22</v>
      </c>
      <c r="B16" s="10">
        <f>VLOOKUP($A16,Data!$A$1:$C$26,2,0)</f>
        <v>0.15998885483421568</v>
      </c>
      <c r="C16" s="10">
        <f>VLOOKUP($A16,Data!$A$1:$C$26,3,0)</f>
        <v>0.84001114516578435</v>
      </c>
    </row>
    <row r="17" spans="1:3" x14ac:dyDescent="0.25">
      <c r="A17" t="s">
        <v>23</v>
      </c>
      <c r="B17" s="10">
        <f>VLOOKUP($A17,Data!$A$1:$C$26,2,0)</f>
        <v>0.83499150691579715</v>
      </c>
      <c r="C17" s="10">
        <f>VLOOKUP($A17,Data!$A$1:$C$26,3,0)</f>
        <v>0.16500849308420285</v>
      </c>
    </row>
    <row r="18" spans="1:3" x14ac:dyDescent="0.25">
      <c r="A18" t="s">
        <v>24</v>
      </c>
      <c r="B18" s="10">
        <f>VLOOKUP($A18,Data!$A$1:$C$26,2,0)</f>
        <v>0.91502637699245559</v>
      </c>
      <c r="C18" s="10">
        <f>VLOOKUP($A18,Data!$A$1:$C$26,3,0)</f>
        <v>8.4973623007544408E-2</v>
      </c>
    </row>
    <row r="19" spans="1:3" x14ac:dyDescent="0.25">
      <c r="A19" t="s">
        <v>25</v>
      </c>
      <c r="B19" s="10">
        <f>VLOOKUP($A19,Data!$A$1:$C$26,2,0)</f>
        <v>0.91502637699245559</v>
      </c>
      <c r="C19" s="10">
        <f>VLOOKUP($A19,Data!$A$1:$C$26,3,0)</f>
        <v>8.4973623007544408E-2</v>
      </c>
    </row>
    <row r="20" spans="1:3" x14ac:dyDescent="0.25">
      <c r="A20" t="s">
        <v>26</v>
      </c>
      <c r="B20" s="10">
        <f>VLOOKUP($A20,Data!$A$1:$C$26,2,0)</f>
        <v>0.91502637699245559</v>
      </c>
      <c r="C20" s="10">
        <f>VLOOKUP($A20,Data!$A$1:$C$26,3,0)</f>
        <v>8.4973623007544408E-2</v>
      </c>
    </row>
    <row r="21" spans="1:3" x14ac:dyDescent="0.25">
      <c r="A21" t="s">
        <v>27</v>
      </c>
      <c r="B21" s="10">
        <f>VLOOKUP($A21,Data!$A$1:$C$26,2,0)</f>
        <v>0.87997512437810954</v>
      </c>
      <c r="C21" s="10">
        <f>VLOOKUP($A21,Data!$A$1:$C$26,3,0)</f>
        <v>0.12002487562189046</v>
      </c>
    </row>
    <row r="22" spans="1:3" x14ac:dyDescent="0.25">
      <c r="A22" t="s">
        <v>28</v>
      </c>
      <c r="B22" s="10">
        <f>VLOOKUP($A22,Data!$A$1:$C$26,2,0)</f>
        <v>0.91502637699245559</v>
      </c>
      <c r="C22" s="10">
        <f>VLOOKUP($A22,Data!$A$1:$C$26,3,0)</f>
        <v>8.4973623007544408E-2</v>
      </c>
    </row>
    <row r="23" spans="1:3" x14ac:dyDescent="0.25">
      <c r="A23" t="s">
        <v>29</v>
      </c>
      <c r="B23" s="10">
        <f>VLOOKUP($A23,Data!$A$1:$C$26,2,0)</f>
        <v>0.83497698882314264</v>
      </c>
      <c r="C23" s="10">
        <f>VLOOKUP($A23,Data!$A$1:$C$26,3,0)</f>
        <v>0.16502301117685736</v>
      </c>
    </row>
    <row r="24" spans="1:3" x14ac:dyDescent="0.25">
      <c r="A24" t="s">
        <v>30</v>
      </c>
      <c r="B24" s="10">
        <f>VLOOKUP($A24,Data!$A$1:$C$26,2,0)</f>
        <v>0.91502637699245559</v>
      </c>
      <c r="C24" s="10">
        <f>VLOOKUP($A24,Data!$A$1:$C$26,3,0)</f>
        <v>8.4973623007544408E-2</v>
      </c>
    </row>
    <row r="25" spans="1:3" x14ac:dyDescent="0.25">
      <c r="A25" t="s">
        <v>31</v>
      </c>
      <c r="B25" s="10">
        <f>VLOOKUP($A25,Data!$A$1:$C$26,2,0)</f>
        <v>0.91502637699245559</v>
      </c>
      <c r="C25" s="10">
        <f>VLOOKUP($A25,Data!$A$1:$C$26,3,0)</f>
        <v>8.4973623007544408E-2</v>
      </c>
    </row>
    <row r="26" spans="1:3" x14ac:dyDescent="0.25">
      <c r="A26" t="s">
        <v>32</v>
      </c>
      <c r="B26" s="10">
        <f>VLOOKUP($A26,Data!$A$1:$C$26,2,0)</f>
        <v>1</v>
      </c>
      <c r="C26" s="10">
        <f>VLOOKUP($A26,Data!$A$1:$C$26,3,0)</f>
        <v>0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About</vt:lpstr>
      <vt:lpstr>Data</vt:lpstr>
      <vt:lpstr>IHDbT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cjwdllj@163.com</dc:creator>
  <cp:lastModifiedBy>cjwdllj@163.com</cp:lastModifiedBy>
  <dcterms:created xsi:type="dcterms:W3CDTF">2023-11-17T03:04:00Z</dcterms:created>
  <dcterms:modified xsi:type="dcterms:W3CDTF">2024-03-22T09:38:46Z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D0D3B3F34CB247EB9A859877DDE11DC2_13</vt:lpwstr>
  </property>
  <property fmtid="{D5CDD505-2E9C-101B-9397-08002B2CF9AE}" pid="3" name="KSOProductBuildVer">
    <vt:lpwstr>2052-12.1.0.15712</vt:lpwstr>
  </property>
</Properties>
</file>