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E:\EPS in github\Github Smart-trans\eps-shanghai-smart-trans\InputData\indst\PPRiFUfERoIF\"/>
    </mc:Choice>
  </mc:AlternateContent>
  <xr:revisionPtr revIDLastSave="0" documentId="13_ncr:1_{55297B5F-1AE5-4DCA-BCF0-884D0D4FB867}" xr6:coauthVersionLast="47" xr6:coauthVersionMax="47" xr10:uidLastSave="{00000000-0000-0000-0000-000000000000}"/>
  <bookViews>
    <workbookView xWindow="-23148" yWindow="-108" windowWidth="23256" windowHeight="12456" activeTab="2" xr2:uid="{00859C05-ACE9-4ADB-B68B-1F733EFA30A9}"/>
    <workbookView xWindow="-120" yWindow="-120" windowWidth="29040" windowHeight="15720" firstSheet="2" activeTab="6" xr2:uid="{6555E4C7-E2F7-45EF-B618-91834FFBF5AC}"/>
  </bookViews>
  <sheets>
    <sheet name="About" sheetId="8" r:id="rId1"/>
    <sheet name="Benchmark and Baseline Level" sheetId="1" r:id="rId2"/>
    <sheet name="Shanghai Industrial Output" sheetId="2" r:id="rId3"/>
    <sheet name="Regional Industrial Output" sheetId="4" r:id="rId4"/>
    <sheet name="Calculation" sheetId="3" r:id="rId5"/>
    <sheet name="Sector matching" sheetId="6" r:id="rId6"/>
    <sheet name="PPRiFUfERoIF" sheetId="5" r:id="rId7"/>
    <sheet name="PPRiFUfICaWHR" sheetId="9" r:id="rId8"/>
    <sheet name="PPRiFUfIIaIoE" sheetId="10" r:id="rId9"/>
    <sheet name="Eqpt Efficiency Standards" sheetId="11" r:id="rId10"/>
  </sheets>
  <definedNames>
    <definedName name="_xlnm._FilterDatabase" localSheetId="1" hidden="1">'Benchmark and Baseline Level'!$A$1:$AB$87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3" l="1"/>
  <c r="C36" i="3"/>
  <c r="C35" i="3"/>
  <c r="C34" i="3"/>
  <c r="C33" i="3"/>
  <c r="C29" i="3"/>
  <c r="C28" i="3"/>
  <c r="C27" i="3"/>
  <c r="C25" i="3"/>
  <c r="C24" i="3"/>
  <c r="C23" i="3"/>
  <c r="C22" i="3"/>
  <c r="P39" i="3"/>
  <c r="O39" i="3"/>
  <c r="N39" i="3"/>
  <c r="H39" i="3"/>
  <c r="G39" i="3"/>
  <c r="F39" i="3"/>
  <c r="E39" i="3"/>
  <c r="C26" i="3"/>
  <c r="E29" i="3"/>
  <c r="W71" i="1"/>
  <c r="AD71" i="1"/>
  <c r="X71" i="1"/>
  <c r="AA71" i="1"/>
  <c r="AH71" i="1"/>
  <c r="P29" i="3"/>
  <c r="O29" i="3"/>
  <c r="N29" i="3"/>
  <c r="H29" i="3"/>
  <c r="G29" i="3"/>
  <c r="F29" i="3"/>
  <c r="P40" i="3"/>
  <c r="O40" i="3"/>
  <c r="N40" i="3"/>
  <c r="P38" i="3"/>
  <c r="O38" i="3"/>
  <c r="N38" i="3"/>
  <c r="P37" i="3"/>
  <c r="O37" i="3"/>
  <c r="N37" i="3"/>
  <c r="P36" i="3"/>
  <c r="O36" i="3"/>
  <c r="N36" i="3"/>
  <c r="P35" i="3"/>
  <c r="O35" i="3"/>
  <c r="N35" i="3"/>
  <c r="P34" i="3"/>
  <c r="O34" i="3"/>
  <c r="N34" i="3"/>
  <c r="P33" i="3"/>
  <c r="O33" i="3"/>
  <c r="N33" i="3"/>
  <c r="P28" i="3"/>
  <c r="O28" i="3"/>
  <c r="N28" i="3"/>
  <c r="P27" i="3"/>
  <c r="O27" i="3"/>
  <c r="N27" i="3"/>
  <c r="P26" i="3"/>
  <c r="O26" i="3"/>
  <c r="N26" i="3"/>
  <c r="P25" i="3"/>
  <c r="O25" i="3"/>
  <c r="N25" i="3"/>
  <c r="P24" i="3"/>
  <c r="O24" i="3"/>
  <c r="N24" i="3"/>
  <c r="P23" i="3"/>
  <c r="O23" i="3"/>
  <c r="N23" i="3"/>
  <c r="P22" i="3"/>
  <c r="O22" i="3"/>
  <c r="N22" i="3"/>
  <c r="P14" i="3"/>
  <c r="U14" i="3" s="1"/>
  <c r="E79" i="3" s="1"/>
  <c r="C7" i="11" s="1"/>
  <c r="O14" i="3"/>
  <c r="T14" i="3" s="1"/>
  <c r="N14" i="3"/>
  <c r="I39" i="3" l="1"/>
  <c r="J39" i="3" s="1"/>
  <c r="I29" i="3"/>
  <c r="K29" i="3" s="1"/>
  <c r="Q29" i="3"/>
  <c r="S29" i="3" s="1"/>
  <c r="Q39" i="3"/>
  <c r="AF83" i="1"/>
  <c r="AG83" i="1" s="1"/>
  <c r="AD83" i="1"/>
  <c r="AE83" i="1" s="1"/>
  <c r="AG82" i="1"/>
  <c r="AF82" i="1"/>
  <c r="AD82" i="1"/>
  <c r="AE82" i="1" s="1"/>
  <c r="AH82" i="1" s="1"/>
  <c r="AF81" i="1"/>
  <c r="AG81" i="1" s="1"/>
  <c r="AH81" i="1" s="1"/>
  <c r="AE81" i="1"/>
  <c r="AD81" i="1"/>
  <c r="AF80" i="1"/>
  <c r="AG80" i="1" s="1"/>
  <c r="AD80" i="1"/>
  <c r="AE80" i="1" s="1"/>
  <c r="AG79" i="1"/>
  <c r="AF79" i="1"/>
  <c r="AD79" i="1"/>
  <c r="AE79" i="1" s="1"/>
  <c r="AH79" i="1" s="1"/>
  <c r="AF78" i="1"/>
  <c r="AG78" i="1" s="1"/>
  <c r="AE78" i="1"/>
  <c r="AD78" i="1"/>
  <c r="AF77" i="1"/>
  <c r="AG77" i="1" s="1"/>
  <c r="AD77" i="1"/>
  <c r="AE77" i="1" s="1"/>
  <c r="AG76" i="1"/>
  <c r="AH76" i="1" s="1"/>
  <c r="AF76" i="1"/>
  <c r="AE76" i="1"/>
  <c r="AD76" i="1"/>
  <c r="AF75" i="1"/>
  <c r="AG75" i="1" s="1"/>
  <c r="AD75" i="1"/>
  <c r="AE75" i="1" s="1"/>
  <c r="AH75" i="1" s="1"/>
  <c r="AG74" i="1"/>
  <c r="AF74" i="1"/>
  <c r="AD74" i="1"/>
  <c r="AE74" i="1" s="1"/>
  <c r="AH74" i="1" s="1"/>
  <c r="AF73" i="1"/>
  <c r="AG73" i="1" s="1"/>
  <c r="AH73" i="1" s="1"/>
  <c r="AE73" i="1"/>
  <c r="AD73" i="1"/>
  <c r="AF72" i="1"/>
  <c r="AG72" i="1" s="1"/>
  <c r="AD72" i="1"/>
  <c r="AE72" i="1" s="1"/>
  <c r="AH72" i="1" s="1"/>
  <c r="AG71" i="1"/>
  <c r="AF71" i="1"/>
  <c r="AE71" i="1"/>
  <c r="AF70" i="1"/>
  <c r="AG70" i="1" s="1"/>
  <c r="AE70" i="1"/>
  <c r="AH70" i="1" s="1"/>
  <c r="AD70" i="1"/>
  <c r="AF69" i="1"/>
  <c r="AG69" i="1" s="1"/>
  <c r="AD69" i="1"/>
  <c r="AE69" i="1" s="1"/>
  <c r="AH69" i="1" s="1"/>
  <c r="AG68" i="1"/>
  <c r="AH68" i="1" s="1"/>
  <c r="AF68" i="1"/>
  <c r="AE68" i="1"/>
  <c r="AD68" i="1"/>
  <c r="AF65" i="1"/>
  <c r="AG65" i="1" s="1"/>
  <c r="AD65" i="1"/>
  <c r="AE65" i="1" s="1"/>
  <c r="AG64" i="1"/>
  <c r="AF64" i="1"/>
  <c r="AD64" i="1"/>
  <c r="AE64" i="1" s="1"/>
  <c r="AH64" i="1" s="1"/>
  <c r="AF63" i="1"/>
  <c r="AG63" i="1" s="1"/>
  <c r="AH63" i="1" s="1"/>
  <c r="AE63" i="1"/>
  <c r="AD63" i="1"/>
  <c r="AF62" i="1"/>
  <c r="AG62" i="1" s="1"/>
  <c r="AD62" i="1"/>
  <c r="AE62" i="1" s="1"/>
  <c r="AG61" i="1"/>
  <c r="AF61" i="1"/>
  <c r="AD61" i="1"/>
  <c r="AE61" i="1" s="1"/>
  <c r="AH61" i="1" s="1"/>
  <c r="AF60" i="1"/>
  <c r="AG60" i="1" s="1"/>
  <c r="AE60" i="1"/>
  <c r="AH60" i="1" s="1"/>
  <c r="AD60" i="1"/>
  <c r="AF59" i="1"/>
  <c r="AG59" i="1" s="1"/>
  <c r="AD59" i="1"/>
  <c r="AE59" i="1" s="1"/>
  <c r="AG58" i="1"/>
  <c r="AH58" i="1" s="1"/>
  <c r="AF58" i="1"/>
  <c r="AE58" i="1"/>
  <c r="AD58" i="1"/>
  <c r="AF57" i="1"/>
  <c r="AG57" i="1" s="1"/>
  <c r="AD57" i="1"/>
  <c r="AE57" i="1" s="1"/>
  <c r="AH57" i="1" s="1"/>
  <c r="AG54" i="1"/>
  <c r="AF54" i="1"/>
  <c r="AD54" i="1"/>
  <c r="AE54" i="1" s="1"/>
  <c r="AH54" i="1" s="1"/>
  <c r="AG45" i="1"/>
  <c r="AH45" i="1" s="1"/>
  <c r="AF45" i="1"/>
  <c r="AE45" i="1"/>
  <c r="AD45" i="1"/>
  <c r="AG44" i="1"/>
  <c r="AF44" i="1"/>
  <c r="AD44" i="1"/>
  <c r="AE44" i="1" s="1"/>
  <c r="AH44" i="1" s="1"/>
  <c r="AG43" i="1"/>
  <c r="AF43" i="1"/>
  <c r="AD43" i="1"/>
  <c r="AE43" i="1" s="1"/>
  <c r="AH43" i="1" s="1"/>
  <c r="AG42" i="1"/>
  <c r="AF42" i="1"/>
  <c r="AE42" i="1"/>
  <c r="AH42" i="1" s="1"/>
  <c r="AD42" i="1"/>
  <c r="AG41" i="1"/>
  <c r="AF41" i="1"/>
  <c r="AD41" i="1"/>
  <c r="AE41" i="1" s="1"/>
  <c r="AH41" i="1" s="1"/>
  <c r="AG40" i="1"/>
  <c r="AH40" i="1" s="1"/>
  <c r="AF40" i="1"/>
  <c r="AE40" i="1"/>
  <c r="AD40" i="1"/>
  <c r="AF37" i="1"/>
  <c r="AG37" i="1" s="1"/>
  <c r="AD37" i="1"/>
  <c r="AE37" i="1" s="1"/>
  <c r="AG36" i="1"/>
  <c r="AF36" i="1"/>
  <c r="AD36" i="1"/>
  <c r="AE36" i="1" s="1"/>
  <c r="AH36" i="1" s="1"/>
  <c r="AF35" i="1"/>
  <c r="AG35" i="1" s="1"/>
  <c r="AH35" i="1" s="1"/>
  <c r="AE35" i="1"/>
  <c r="AD35" i="1"/>
  <c r="AF34" i="1"/>
  <c r="AG34" i="1" s="1"/>
  <c r="AD34" i="1"/>
  <c r="AE34" i="1" s="1"/>
  <c r="AG33" i="1"/>
  <c r="AF33" i="1"/>
  <c r="AD33" i="1"/>
  <c r="AE33" i="1" s="1"/>
  <c r="AH33" i="1" s="1"/>
  <c r="AF31" i="1"/>
  <c r="AG31" i="1" s="1"/>
  <c r="AE31" i="1"/>
  <c r="AH31" i="1" s="1"/>
  <c r="AD31" i="1"/>
  <c r="AF30" i="1"/>
  <c r="AG30" i="1" s="1"/>
  <c r="AD30" i="1"/>
  <c r="AE30" i="1" s="1"/>
  <c r="AG29" i="1"/>
  <c r="AH29" i="1" s="1"/>
  <c r="AF29" i="1"/>
  <c r="AE29" i="1"/>
  <c r="AD29" i="1"/>
  <c r="AF28" i="1"/>
  <c r="AG28" i="1" s="1"/>
  <c r="AD28" i="1"/>
  <c r="AE28" i="1" s="1"/>
  <c r="AH28" i="1" s="1"/>
  <c r="AG27" i="1"/>
  <c r="AF27" i="1"/>
  <c r="AD27" i="1"/>
  <c r="AE27" i="1" s="1"/>
  <c r="AH27" i="1" s="1"/>
  <c r="AF26" i="1"/>
  <c r="AG26" i="1" s="1"/>
  <c r="AH26" i="1" s="1"/>
  <c r="AE26" i="1"/>
  <c r="AD26" i="1"/>
  <c r="AF25" i="1"/>
  <c r="AG25" i="1" s="1"/>
  <c r="AD25" i="1"/>
  <c r="AE25" i="1" s="1"/>
  <c r="AH25" i="1" s="1"/>
  <c r="AG24" i="1"/>
  <c r="AF24" i="1"/>
  <c r="AD24" i="1"/>
  <c r="AE24" i="1" s="1"/>
  <c r="AH24" i="1" s="1"/>
  <c r="AF23" i="1"/>
  <c r="AG23" i="1" s="1"/>
  <c r="AE23" i="1"/>
  <c r="AD23" i="1"/>
  <c r="AF22" i="1"/>
  <c r="AG22" i="1" s="1"/>
  <c r="AD22" i="1"/>
  <c r="AE22" i="1" s="1"/>
  <c r="AH22" i="1" s="1"/>
  <c r="AG21" i="1"/>
  <c r="AH21" i="1" s="1"/>
  <c r="AF21" i="1"/>
  <c r="AE21" i="1"/>
  <c r="AD21" i="1"/>
  <c r="AF20" i="1"/>
  <c r="AG20" i="1" s="1"/>
  <c r="AD20" i="1"/>
  <c r="AE20" i="1" s="1"/>
  <c r="AG19" i="1"/>
  <c r="AF19" i="1"/>
  <c r="AD19" i="1"/>
  <c r="AE19" i="1" s="1"/>
  <c r="AH19" i="1" s="1"/>
  <c r="AF18" i="1"/>
  <c r="AG18" i="1" s="1"/>
  <c r="AH18" i="1" s="1"/>
  <c r="AE18" i="1"/>
  <c r="AD18" i="1"/>
  <c r="AF17" i="1"/>
  <c r="AG17" i="1" s="1"/>
  <c r="AD17" i="1"/>
  <c r="AE17" i="1" s="1"/>
  <c r="AG16" i="1"/>
  <c r="AF16" i="1"/>
  <c r="AD16" i="1"/>
  <c r="AE16" i="1" s="1"/>
  <c r="AH16" i="1" s="1"/>
  <c r="AF15" i="1"/>
  <c r="AG15" i="1" s="1"/>
  <c r="AE15" i="1"/>
  <c r="AD15" i="1"/>
  <c r="AF14" i="1"/>
  <c r="AG14" i="1" s="1"/>
  <c r="AD14" i="1"/>
  <c r="AE14" i="1" s="1"/>
  <c r="AG13" i="1"/>
  <c r="AH13" i="1" s="1"/>
  <c r="AF13" i="1"/>
  <c r="AE13" i="1"/>
  <c r="AD13" i="1"/>
  <c r="AF12" i="1"/>
  <c r="AG12" i="1" s="1"/>
  <c r="AD12" i="1"/>
  <c r="AE12" i="1" s="1"/>
  <c r="AH12" i="1" s="1"/>
  <c r="AG11" i="1"/>
  <c r="AF11" i="1"/>
  <c r="AD11" i="1"/>
  <c r="AE11" i="1" s="1"/>
  <c r="AH11" i="1" s="1"/>
  <c r="AF10" i="1"/>
  <c r="AG10" i="1" s="1"/>
  <c r="AH10" i="1" s="1"/>
  <c r="AE10" i="1"/>
  <c r="AD10" i="1"/>
  <c r="AF7" i="1"/>
  <c r="AG7" i="1" s="1"/>
  <c r="AD7" i="1"/>
  <c r="AE7" i="1" s="1"/>
  <c r="AH7" i="1" s="1"/>
  <c r="AG5" i="1"/>
  <c r="AF5" i="1"/>
  <c r="AD5" i="1"/>
  <c r="AE5" i="1" s="1"/>
  <c r="AH5" i="1" s="1"/>
  <c r="R29" i="3" l="1"/>
  <c r="J29" i="3"/>
  <c r="K39" i="3"/>
  <c r="S39" i="3"/>
  <c r="R39" i="3"/>
  <c r="AH15" i="1"/>
  <c r="AH78" i="1"/>
  <c r="AH30" i="1"/>
  <c r="AH34" i="1"/>
  <c r="AH37" i="1"/>
  <c r="AH59" i="1"/>
  <c r="AH62" i="1"/>
  <c r="AH65" i="1"/>
  <c r="AH14" i="1"/>
  <c r="AH17" i="1"/>
  <c r="AH20" i="1"/>
  <c r="AH77" i="1"/>
  <c r="AH80" i="1"/>
  <c r="AH83" i="1"/>
  <c r="AH23" i="1"/>
  <c r="Y40" i="1" l="1"/>
  <c r="Y41" i="1" l="1"/>
  <c r="Y42" i="1"/>
  <c r="Y43" i="1"/>
  <c r="Y44" i="1"/>
  <c r="Y45" i="1"/>
  <c r="E34" i="3"/>
  <c r="F34" i="3"/>
  <c r="G34" i="3"/>
  <c r="E33" i="3"/>
  <c r="F33" i="3"/>
  <c r="G33" i="3"/>
  <c r="G14" i="3"/>
  <c r="L14" i="3" s="1"/>
  <c r="C79" i="3" s="1"/>
  <c r="B7" i="5" s="1"/>
  <c r="E22" i="3"/>
  <c r="F22" i="3"/>
  <c r="G22" i="3"/>
  <c r="E23" i="3"/>
  <c r="Q23" i="3" s="1"/>
  <c r="F23" i="3"/>
  <c r="G23" i="3"/>
  <c r="E24" i="3"/>
  <c r="F24" i="3"/>
  <c r="G24" i="3"/>
  <c r="E35" i="3"/>
  <c r="F35" i="3"/>
  <c r="G35" i="3"/>
  <c r="E36" i="3"/>
  <c r="F36" i="3"/>
  <c r="G36" i="3"/>
  <c r="E37" i="3"/>
  <c r="Q37" i="3" s="1"/>
  <c r="F37" i="3"/>
  <c r="G37" i="3"/>
  <c r="E38" i="3"/>
  <c r="F38" i="3"/>
  <c r="G38" i="3"/>
  <c r="E40" i="3"/>
  <c r="F40" i="3"/>
  <c r="G40" i="3"/>
  <c r="B69"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8" i="3"/>
  <c r="B67" i="3"/>
  <c r="H40" i="3"/>
  <c r="H38" i="3"/>
  <c r="H37" i="3"/>
  <c r="H36" i="3"/>
  <c r="H35" i="3"/>
  <c r="H34" i="3"/>
  <c r="H33" i="3"/>
  <c r="H28" i="3"/>
  <c r="G28" i="3"/>
  <c r="F28" i="3"/>
  <c r="E28" i="3"/>
  <c r="H27" i="3"/>
  <c r="G27" i="3"/>
  <c r="F27" i="3"/>
  <c r="E27" i="3"/>
  <c r="Q27" i="3" s="1"/>
  <c r="H26" i="3"/>
  <c r="G26" i="3"/>
  <c r="F26" i="3"/>
  <c r="E26" i="3"/>
  <c r="Q26" i="3" s="1"/>
  <c r="H25" i="3"/>
  <c r="G25" i="3"/>
  <c r="F25" i="3"/>
  <c r="E25" i="3"/>
  <c r="H24" i="3"/>
  <c r="H23" i="3"/>
  <c r="H22" i="3"/>
  <c r="H14" i="3"/>
  <c r="M14" i="3" s="1"/>
  <c r="D79" i="3" s="1"/>
  <c r="B7" i="11" s="1"/>
  <c r="F14" i="3"/>
  <c r="E14" i="3"/>
  <c r="Z65" i="1"/>
  <c r="X65" i="1"/>
  <c r="Y55" i="1"/>
  <c r="Y56" i="1"/>
  <c r="AA65" i="1"/>
  <c r="V41" i="1"/>
  <c r="W41" i="1"/>
  <c r="V78" i="1"/>
  <c r="W78" i="1"/>
  <c r="T10" i="1"/>
  <c r="V10" i="1"/>
  <c r="W10" i="1"/>
  <c r="T11" i="1"/>
  <c r="V11" i="1"/>
  <c r="W11" i="1"/>
  <c r="T12" i="1"/>
  <c r="V12" i="1"/>
  <c r="W12" i="1"/>
  <c r="T13" i="1"/>
  <c r="V13" i="1"/>
  <c r="W13" i="1"/>
  <c r="T14" i="1"/>
  <c r="V14" i="1"/>
  <c r="W14" i="1"/>
  <c r="T15" i="1"/>
  <c r="V15" i="1"/>
  <c r="W15" i="1"/>
  <c r="T16" i="1"/>
  <c r="V16" i="1"/>
  <c r="W16" i="1"/>
  <c r="T17" i="1"/>
  <c r="V17" i="1"/>
  <c r="W17" i="1"/>
  <c r="T18" i="1"/>
  <c r="V18" i="1"/>
  <c r="W18" i="1"/>
  <c r="T19" i="1"/>
  <c r="V19" i="1"/>
  <c r="W19" i="1"/>
  <c r="T20" i="1"/>
  <c r="V20" i="1"/>
  <c r="W20" i="1"/>
  <c r="T21" i="1"/>
  <c r="V21" i="1"/>
  <c r="W21" i="1"/>
  <c r="T22" i="1"/>
  <c r="V22" i="1"/>
  <c r="W22" i="1"/>
  <c r="T23" i="1"/>
  <c r="V23" i="1"/>
  <c r="W23" i="1"/>
  <c r="T24" i="1"/>
  <c r="V24" i="1"/>
  <c r="W24" i="1"/>
  <c r="T25" i="1"/>
  <c r="V25" i="1"/>
  <c r="W25" i="1"/>
  <c r="T26" i="1"/>
  <c r="V26" i="1"/>
  <c r="W26" i="1"/>
  <c r="T27" i="1"/>
  <c r="V27" i="1"/>
  <c r="W27" i="1"/>
  <c r="T28" i="1"/>
  <c r="V28" i="1"/>
  <c r="W28" i="1"/>
  <c r="T29" i="1"/>
  <c r="V29" i="1"/>
  <c r="W29" i="1"/>
  <c r="T30" i="1"/>
  <c r="V30" i="1"/>
  <c r="W30" i="1"/>
  <c r="T31" i="1"/>
  <c r="V31" i="1"/>
  <c r="W31" i="1"/>
  <c r="T33" i="1"/>
  <c r="V33" i="1"/>
  <c r="W33" i="1"/>
  <c r="X33" i="1"/>
  <c r="T34" i="1"/>
  <c r="V34" i="1"/>
  <c r="W34" i="1"/>
  <c r="T35" i="1"/>
  <c r="V35" i="1"/>
  <c r="W35" i="1"/>
  <c r="T36" i="1"/>
  <c r="V36" i="1"/>
  <c r="W36" i="1"/>
  <c r="T37" i="1"/>
  <c r="V37" i="1"/>
  <c r="W37" i="1"/>
  <c r="T40" i="1"/>
  <c r="V40" i="1"/>
  <c r="W40" i="1"/>
  <c r="T41" i="1"/>
  <c r="T42" i="1"/>
  <c r="V42" i="1"/>
  <c r="W42" i="1"/>
  <c r="T43" i="1"/>
  <c r="V43" i="1"/>
  <c r="W43" i="1"/>
  <c r="T44" i="1"/>
  <c r="V44" i="1"/>
  <c r="W44" i="1"/>
  <c r="T45" i="1"/>
  <c r="V45" i="1"/>
  <c r="W45" i="1"/>
  <c r="T54" i="1"/>
  <c r="V54" i="1"/>
  <c r="W54" i="1"/>
  <c r="T57" i="1"/>
  <c r="V57" i="1"/>
  <c r="W57" i="1"/>
  <c r="T58" i="1"/>
  <c r="V58" i="1"/>
  <c r="W58" i="1"/>
  <c r="T59" i="1"/>
  <c r="V59" i="1"/>
  <c r="W59" i="1"/>
  <c r="T60" i="1"/>
  <c r="V60" i="1"/>
  <c r="W60" i="1"/>
  <c r="T61" i="1"/>
  <c r="V61" i="1"/>
  <c r="W61" i="1"/>
  <c r="T62" i="1"/>
  <c r="V62" i="1"/>
  <c r="W62" i="1"/>
  <c r="T63" i="1"/>
  <c r="V63" i="1"/>
  <c r="W63" i="1"/>
  <c r="T64" i="1"/>
  <c r="V64" i="1"/>
  <c r="W64" i="1"/>
  <c r="T65" i="1"/>
  <c r="V65" i="1"/>
  <c r="W65" i="1"/>
  <c r="T68" i="1"/>
  <c r="V68" i="1"/>
  <c r="W68" i="1"/>
  <c r="T69" i="1"/>
  <c r="V69" i="1"/>
  <c r="W69" i="1"/>
  <c r="T70" i="1"/>
  <c r="V70" i="1"/>
  <c r="W70" i="1"/>
  <c r="T71" i="1"/>
  <c r="V71" i="1"/>
  <c r="T72" i="1"/>
  <c r="V72" i="1"/>
  <c r="W72" i="1"/>
  <c r="T73" i="1"/>
  <c r="V73" i="1"/>
  <c r="W73" i="1"/>
  <c r="T74" i="1"/>
  <c r="V74" i="1"/>
  <c r="W74" i="1"/>
  <c r="T75" i="1"/>
  <c r="V75" i="1"/>
  <c r="W75" i="1"/>
  <c r="T76" i="1"/>
  <c r="V76" i="1"/>
  <c r="W76" i="1"/>
  <c r="T77" i="1"/>
  <c r="V77" i="1"/>
  <c r="W77" i="1"/>
  <c r="T78" i="1"/>
  <c r="T79" i="1"/>
  <c r="V79" i="1"/>
  <c r="W79" i="1"/>
  <c r="X79" i="1"/>
  <c r="T80" i="1"/>
  <c r="V80" i="1"/>
  <c r="W80" i="1"/>
  <c r="T81" i="1"/>
  <c r="V81" i="1"/>
  <c r="W81" i="1"/>
  <c r="T82" i="1"/>
  <c r="V82" i="1"/>
  <c r="W82" i="1"/>
  <c r="T83" i="1"/>
  <c r="V83" i="1"/>
  <c r="W83" i="1"/>
  <c r="T7" i="1"/>
  <c r="V7" i="1"/>
  <c r="W7" i="1"/>
  <c r="T5" i="1"/>
  <c r="V5" i="1"/>
  <c r="W5" i="1"/>
  <c r="O36" i="1"/>
  <c r="O37" i="1"/>
  <c r="O69" i="1"/>
  <c r="O70" i="1"/>
  <c r="O71" i="1"/>
  <c r="O72" i="1"/>
  <c r="O73" i="1"/>
  <c r="O74" i="1"/>
  <c r="O75" i="1"/>
  <c r="O76" i="1"/>
  <c r="O77" i="1"/>
  <c r="O78" i="1"/>
  <c r="O79" i="1"/>
  <c r="O80" i="1"/>
  <c r="O81" i="1"/>
  <c r="O82" i="1"/>
  <c r="P82" i="1"/>
  <c r="Q82" i="1"/>
  <c r="Y82" i="1"/>
  <c r="Z82" i="1"/>
  <c r="O83" i="1"/>
  <c r="O63" i="1"/>
  <c r="O60" i="1"/>
  <c r="O57" i="1"/>
  <c r="O54" i="1"/>
  <c r="O45" i="1"/>
  <c r="O42" i="1"/>
  <c r="O33" i="1"/>
  <c r="P33" i="1"/>
  <c r="Q33" i="1"/>
  <c r="Y33" i="1"/>
  <c r="Z33" i="1"/>
  <c r="O30" i="1"/>
  <c r="O27" i="1"/>
  <c r="P27" i="1"/>
  <c r="Q27" i="1"/>
  <c r="Y27" i="1"/>
  <c r="Z27" i="1"/>
  <c r="O24" i="1"/>
  <c r="O21" i="1"/>
  <c r="O18" i="1"/>
  <c r="O15" i="1"/>
  <c r="O12" i="1"/>
  <c r="O10" i="1"/>
  <c r="O11" i="1"/>
  <c r="P11" i="1"/>
  <c r="Q11" i="1"/>
  <c r="Y11" i="1"/>
  <c r="Z11" i="1"/>
  <c r="O13" i="1"/>
  <c r="O14" i="1"/>
  <c r="O17" i="1"/>
  <c r="O19" i="1"/>
  <c r="O20" i="1"/>
  <c r="O22" i="1"/>
  <c r="O23" i="1"/>
  <c r="O25" i="1"/>
  <c r="P25" i="1"/>
  <c r="Q25" i="1"/>
  <c r="Y25" i="1"/>
  <c r="Z25" i="1"/>
  <c r="O26" i="1"/>
  <c r="O28" i="1"/>
  <c r="P28" i="1"/>
  <c r="Q28" i="1"/>
  <c r="Y28" i="1"/>
  <c r="Z28" i="1"/>
  <c r="O29" i="1"/>
  <c r="O31" i="1"/>
  <c r="O34" i="1"/>
  <c r="O35" i="1"/>
  <c r="O40" i="1"/>
  <c r="O41" i="1"/>
  <c r="O43" i="1"/>
  <c r="O44" i="1"/>
  <c r="P44" i="1"/>
  <c r="Q44" i="1"/>
  <c r="O58" i="1"/>
  <c r="O59" i="1"/>
  <c r="O61" i="1"/>
  <c r="O62" i="1"/>
  <c r="O64" i="1"/>
  <c r="P64" i="1"/>
  <c r="Q64" i="1"/>
  <c r="Y64" i="1"/>
  <c r="Z64" i="1"/>
  <c r="O65" i="1"/>
  <c r="P65" i="1"/>
  <c r="Q65" i="1"/>
  <c r="Y65" i="1"/>
  <c r="O68" i="1"/>
  <c r="N10" i="1"/>
  <c r="N11" i="1"/>
  <c r="N12" i="1"/>
  <c r="N13" i="1"/>
  <c r="N14" i="1"/>
  <c r="N15" i="1"/>
  <c r="N16" i="1"/>
  <c r="P16" i="1"/>
  <c r="Q16" i="1"/>
  <c r="Y16" i="1"/>
  <c r="Z16" i="1"/>
  <c r="N17" i="1"/>
  <c r="N18" i="1"/>
  <c r="N19" i="1"/>
  <c r="N20" i="1"/>
  <c r="N21" i="1"/>
  <c r="N22" i="1"/>
  <c r="N23" i="1"/>
  <c r="N24" i="1"/>
  <c r="N25" i="1"/>
  <c r="N26" i="1"/>
  <c r="P26" i="1"/>
  <c r="Q26" i="1"/>
  <c r="Y26" i="1"/>
  <c r="Z26" i="1"/>
  <c r="N27" i="1"/>
  <c r="N28" i="1"/>
  <c r="N29" i="1"/>
  <c r="N30" i="1"/>
  <c r="N31" i="1"/>
  <c r="N33" i="1"/>
  <c r="N34" i="1"/>
  <c r="N35" i="1"/>
  <c r="N36" i="1"/>
  <c r="N37" i="1"/>
  <c r="N40" i="1"/>
  <c r="P40" i="1"/>
  <c r="Q40" i="1"/>
  <c r="N41" i="1"/>
  <c r="N42" i="1"/>
  <c r="N43" i="1"/>
  <c r="N44" i="1"/>
  <c r="N45" i="1"/>
  <c r="N54" i="1"/>
  <c r="P54" i="1"/>
  <c r="Q54" i="1"/>
  <c r="Y54" i="1"/>
  <c r="Z54" i="1"/>
  <c r="N57" i="1"/>
  <c r="N58" i="1"/>
  <c r="N59" i="1"/>
  <c r="N60" i="1"/>
  <c r="N61" i="1"/>
  <c r="N62" i="1"/>
  <c r="N63" i="1"/>
  <c r="N64" i="1"/>
  <c r="N65" i="1"/>
  <c r="N68" i="1"/>
  <c r="N69" i="1"/>
  <c r="N70" i="1"/>
  <c r="N71" i="1"/>
  <c r="P71" i="1"/>
  <c r="Q71" i="1"/>
  <c r="Y71" i="1"/>
  <c r="Z71" i="1"/>
  <c r="N72" i="1"/>
  <c r="N73" i="1"/>
  <c r="N74" i="1"/>
  <c r="N75" i="1"/>
  <c r="N76" i="1"/>
  <c r="N77" i="1"/>
  <c r="N78" i="1"/>
  <c r="N79" i="1"/>
  <c r="P79" i="1"/>
  <c r="Q79" i="1"/>
  <c r="Y79" i="1"/>
  <c r="Z79" i="1"/>
  <c r="N80" i="1"/>
  <c r="N81" i="1"/>
  <c r="N82" i="1"/>
  <c r="N83" i="1"/>
  <c r="P83" i="1"/>
  <c r="Q83" i="1"/>
  <c r="Y83" i="1"/>
  <c r="Z83" i="1"/>
  <c r="O7" i="1"/>
  <c r="O5" i="1"/>
  <c r="N7" i="1"/>
  <c r="P7" i="1"/>
  <c r="Q7" i="1"/>
  <c r="Y7" i="1"/>
  <c r="Z7" i="1"/>
  <c r="N5" i="1"/>
  <c r="P68" i="1"/>
  <c r="Q68" i="1"/>
  <c r="Y68" i="1"/>
  <c r="Z68" i="1"/>
  <c r="P43" i="1"/>
  <c r="Q43" i="1"/>
  <c r="X7" i="1"/>
  <c r="AA7" i="1"/>
  <c r="X76" i="1"/>
  <c r="AA76" i="1"/>
  <c r="P5" i="1"/>
  <c r="Q5" i="1"/>
  <c r="Y5" i="1"/>
  <c r="P42" i="1"/>
  <c r="Q42" i="1"/>
  <c r="P23" i="1"/>
  <c r="Q23" i="1"/>
  <c r="Y23" i="1"/>
  <c r="Z23" i="1"/>
  <c r="P10" i="1"/>
  <c r="Q10" i="1"/>
  <c r="Y10" i="1"/>
  <c r="Z10" i="1"/>
  <c r="X82" i="1"/>
  <c r="P41" i="1"/>
  <c r="Q41" i="1"/>
  <c r="P14" i="1"/>
  <c r="Q14" i="1"/>
  <c r="Y14" i="1"/>
  <c r="Z14" i="1"/>
  <c r="P62" i="1"/>
  <c r="Q62" i="1"/>
  <c r="Y62" i="1"/>
  <c r="Z62" i="1"/>
  <c r="P35" i="1"/>
  <c r="Q35" i="1"/>
  <c r="Y35" i="1"/>
  <c r="Z35" i="1"/>
  <c r="P22" i="1"/>
  <c r="Q22" i="1"/>
  <c r="Y22" i="1"/>
  <c r="Z22" i="1"/>
  <c r="P13" i="1"/>
  <c r="Q13" i="1"/>
  <c r="Y13" i="1"/>
  <c r="Z13" i="1"/>
  <c r="P61" i="1"/>
  <c r="Q61" i="1"/>
  <c r="Y61" i="1"/>
  <c r="Z61" i="1"/>
  <c r="P34" i="1"/>
  <c r="Q34" i="1"/>
  <c r="Y34" i="1"/>
  <c r="Z34" i="1"/>
  <c r="P20" i="1"/>
  <c r="Q20" i="1"/>
  <c r="Y20" i="1"/>
  <c r="Z20" i="1"/>
  <c r="X36" i="1"/>
  <c r="X27" i="1"/>
  <c r="AA27" i="1"/>
  <c r="X83" i="1"/>
  <c r="P59" i="1"/>
  <c r="Q59" i="1"/>
  <c r="Y59" i="1"/>
  <c r="Z59" i="1"/>
  <c r="P31" i="1"/>
  <c r="Q31" i="1"/>
  <c r="Y31" i="1"/>
  <c r="Z31" i="1"/>
  <c r="P19" i="1"/>
  <c r="Q19" i="1"/>
  <c r="Y19" i="1"/>
  <c r="Z19" i="1"/>
  <c r="P63" i="1"/>
  <c r="Q63" i="1"/>
  <c r="Y63" i="1"/>
  <c r="Z63" i="1"/>
  <c r="P76" i="1"/>
  <c r="Q76" i="1"/>
  <c r="Y76" i="1"/>
  <c r="Z76" i="1"/>
  <c r="P37" i="1"/>
  <c r="Q37" i="1"/>
  <c r="Y37" i="1"/>
  <c r="Z37" i="1"/>
  <c r="X75" i="1"/>
  <c r="AA75" i="1"/>
  <c r="P74" i="1"/>
  <c r="Q74" i="1"/>
  <c r="Y74" i="1"/>
  <c r="Z74" i="1"/>
  <c r="P58" i="1"/>
  <c r="Q58" i="1"/>
  <c r="Y58" i="1"/>
  <c r="Z58" i="1"/>
  <c r="P29" i="1"/>
  <c r="Q29" i="1"/>
  <c r="Y29" i="1"/>
  <c r="Z29" i="1"/>
  <c r="P17" i="1"/>
  <c r="Q17" i="1"/>
  <c r="Y17" i="1"/>
  <c r="Z17" i="1"/>
  <c r="P75" i="1"/>
  <c r="Q75" i="1"/>
  <c r="Y75" i="1"/>
  <c r="Z75" i="1"/>
  <c r="P36" i="1"/>
  <c r="Q36" i="1"/>
  <c r="Y36" i="1"/>
  <c r="Z36" i="1"/>
  <c r="AA79" i="1"/>
  <c r="X59" i="1"/>
  <c r="AA59" i="1"/>
  <c r="Z5" i="1"/>
  <c r="X74" i="1"/>
  <c r="AA74" i="1"/>
  <c r="X40" i="1"/>
  <c r="X13" i="1"/>
  <c r="AA13" i="1"/>
  <c r="X28" i="1"/>
  <c r="AA28" i="1"/>
  <c r="X20" i="1"/>
  <c r="AA20" i="1"/>
  <c r="X68" i="1"/>
  <c r="X64" i="1"/>
  <c r="AA64" i="1"/>
  <c r="X54" i="1"/>
  <c r="AA54" i="1"/>
  <c r="X11" i="1"/>
  <c r="AA11" i="1"/>
  <c r="X16" i="1"/>
  <c r="AA16" i="1"/>
  <c r="X35" i="1"/>
  <c r="AA35" i="1"/>
  <c r="X26" i="1"/>
  <c r="AA26" i="1"/>
  <c r="X62" i="1"/>
  <c r="AA62" i="1"/>
  <c r="AA68" i="1"/>
  <c r="X44" i="1"/>
  <c r="X25" i="1"/>
  <c r="AA25" i="1"/>
  <c r="X17" i="1"/>
  <c r="AA17" i="1"/>
  <c r="AA36" i="1"/>
  <c r="P12" i="1"/>
  <c r="Q12" i="1"/>
  <c r="Y12" i="1"/>
  <c r="Z12" i="1"/>
  <c r="P15" i="1"/>
  <c r="Q15" i="1"/>
  <c r="Y15" i="1"/>
  <c r="Z15" i="1"/>
  <c r="P45" i="1"/>
  <c r="Q45" i="1"/>
  <c r="P81" i="1"/>
  <c r="Q81" i="1"/>
  <c r="Y81" i="1"/>
  <c r="Z81" i="1"/>
  <c r="P73" i="1"/>
  <c r="Q73" i="1"/>
  <c r="Y73" i="1"/>
  <c r="Z73" i="1"/>
  <c r="P18" i="1"/>
  <c r="Q18" i="1"/>
  <c r="Y18" i="1"/>
  <c r="Z18" i="1"/>
  <c r="P80" i="1"/>
  <c r="Q80" i="1"/>
  <c r="Y80" i="1"/>
  <c r="Z80" i="1"/>
  <c r="P72" i="1"/>
  <c r="Q72" i="1"/>
  <c r="Y72" i="1"/>
  <c r="Z72" i="1"/>
  <c r="P30" i="1"/>
  <c r="Q30" i="1"/>
  <c r="Y30" i="1"/>
  <c r="Z30" i="1"/>
  <c r="P21" i="1"/>
  <c r="Q21" i="1"/>
  <c r="Y21" i="1"/>
  <c r="Z21" i="1"/>
  <c r="AA83" i="1"/>
  <c r="AA33" i="1"/>
  <c r="P24" i="1"/>
  <c r="Q24" i="1"/>
  <c r="Y24" i="1"/>
  <c r="Z24" i="1"/>
  <c r="P57" i="1"/>
  <c r="Q57" i="1"/>
  <c r="Y57" i="1"/>
  <c r="Z57" i="1"/>
  <c r="P78" i="1"/>
  <c r="Q78" i="1"/>
  <c r="Y78" i="1"/>
  <c r="Z78" i="1"/>
  <c r="P70" i="1"/>
  <c r="Q70" i="1"/>
  <c r="Y70" i="1"/>
  <c r="Z70" i="1"/>
  <c r="AA82" i="1"/>
  <c r="P60" i="1"/>
  <c r="Q60" i="1"/>
  <c r="Y60" i="1"/>
  <c r="Z60" i="1"/>
  <c r="P77" i="1"/>
  <c r="Q77" i="1"/>
  <c r="Y77" i="1"/>
  <c r="Z77" i="1"/>
  <c r="P69" i="1"/>
  <c r="Q69" i="1"/>
  <c r="Y69" i="1"/>
  <c r="Z69" i="1"/>
  <c r="X12" i="1"/>
  <c r="X81" i="1"/>
  <c r="AA81" i="1"/>
  <c r="X5" i="1"/>
  <c r="X41" i="1"/>
  <c r="X70" i="1"/>
  <c r="AA70" i="1"/>
  <c r="X10" i="1"/>
  <c r="AA10" i="1"/>
  <c r="AA5" i="1"/>
  <c r="X29" i="1"/>
  <c r="AA29" i="1"/>
  <c r="X23" i="1"/>
  <c r="AA23" i="1"/>
  <c r="X43" i="1"/>
  <c r="X18" i="1"/>
  <c r="AA18" i="1"/>
  <c r="X24" i="1"/>
  <c r="AA24" i="1"/>
  <c r="X22" i="1"/>
  <c r="AA22" i="1"/>
  <c r="X14" i="1"/>
  <c r="AA14" i="1"/>
  <c r="X61" i="1"/>
  <c r="AA61" i="1"/>
  <c r="X58" i="1"/>
  <c r="AA58" i="1"/>
  <c r="X31" i="1"/>
  <c r="AA31" i="1"/>
  <c r="X34" i="1"/>
  <c r="AA34" i="1"/>
  <c r="X19" i="1"/>
  <c r="AA19" i="1"/>
  <c r="X73" i="1"/>
  <c r="AA73" i="1"/>
  <c r="X37" i="1"/>
  <c r="AA37" i="1"/>
  <c r="X42" i="1"/>
  <c r="X63" i="1"/>
  <c r="AA63" i="1"/>
  <c r="AA72" i="1"/>
  <c r="AA12" i="1"/>
  <c r="X60" i="1"/>
  <c r="AA60" i="1"/>
  <c r="X77" i="1"/>
  <c r="AA77" i="1"/>
  <c r="X57" i="1"/>
  <c r="AA57" i="1"/>
  <c r="X72" i="1"/>
  <c r="X78" i="1"/>
  <c r="AA78" i="1"/>
  <c r="AA69" i="1"/>
  <c r="X15" i="1"/>
  <c r="AA15" i="1"/>
  <c r="X80" i="1"/>
  <c r="AA80" i="1"/>
  <c r="X21" i="1"/>
  <c r="AA21" i="1"/>
  <c r="X69" i="1"/>
  <c r="X45" i="1"/>
  <c r="X30" i="1"/>
  <c r="AA30" i="1"/>
  <c r="I34" i="3" l="1"/>
  <c r="K34" i="3" s="1"/>
  <c r="Q28" i="3"/>
  <c r="S28" i="3" s="1"/>
  <c r="I28" i="3"/>
  <c r="J28" i="3" s="1"/>
  <c r="Q25" i="3"/>
  <c r="R25" i="3" s="1"/>
  <c r="I25" i="3"/>
  <c r="I35" i="3"/>
  <c r="J35" i="3" s="1"/>
  <c r="I36" i="3"/>
  <c r="K36" i="3" s="1"/>
  <c r="Q38" i="3"/>
  <c r="Q34" i="3"/>
  <c r="S34" i="3" s="1"/>
  <c r="I23" i="3"/>
  <c r="K23" i="3" s="1"/>
  <c r="Q35" i="3"/>
  <c r="Q36" i="3"/>
  <c r="R36" i="3" s="1"/>
  <c r="I37" i="3"/>
  <c r="J37" i="3" s="1"/>
  <c r="Q40" i="3"/>
  <c r="I40" i="3"/>
  <c r="K40" i="3" s="1"/>
  <c r="Q33" i="3"/>
  <c r="S33" i="3" s="1"/>
  <c r="I33" i="3"/>
  <c r="I24" i="3"/>
  <c r="J24" i="3" s="1"/>
  <c r="Q24" i="3"/>
  <c r="S24" i="3" s="1"/>
  <c r="R26" i="3"/>
  <c r="S26" i="3"/>
  <c r="I38" i="3"/>
  <c r="I27" i="3"/>
  <c r="I22" i="3"/>
  <c r="Q22" i="3"/>
  <c r="S37" i="3"/>
  <c r="R37" i="3"/>
  <c r="I26" i="3"/>
  <c r="S27" i="3"/>
  <c r="R27" i="3"/>
  <c r="R23" i="3"/>
  <c r="S23" i="3"/>
  <c r="Z41" i="1"/>
  <c r="AA41" i="1" s="1"/>
  <c r="Z40" i="1"/>
  <c r="Z45" i="1"/>
  <c r="AA45" i="1" s="1"/>
  <c r="Z44" i="1"/>
  <c r="AA44" i="1" s="1"/>
  <c r="Z43" i="1"/>
  <c r="AA43" i="1" s="1"/>
  <c r="Z42" i="1"/>
  <c r="AA42" i="1" s="1"/>
  <c r="J34" i="3" l="1"/>
  <c r="R28" i="3"/>
  <c r="S25" i="3"/>
  <c r="U29" i="3" s="1"/>
  <c r="E88" i="3" s="1"/>
  <c r="C11" i="11" s="1"/>
  <c r="J36" i="3"/>
  <c r="L37" i="3" s="1"/>
  <c r="C93" i="3" s="1"/>
  <c r="B15" i="5" s="1"/>
  <c r="K35" i="3"/>
  <c r="J23" i="3"/>
  <c r="S36" i="3"/>
  <c r="R34" i="3"/>
  <c r="R33" i="3"/>
  <c r="K37" i="3"/>
  <c r="R24" i="3"/>
  <c r="J40" i="3"/>
  <c r="S40" i="3"/>
  <c r="R40" i="3"/>
  <c r="K24" i="3"/>
  <c r="J33" i="3"/>
  <c r="L34" i="3" s="1"/>
  <c r="C92" i="3" s="1"/>
  <c r="B14" i="5" s="1"/>
  <c r="K33" i="3"/>
  <c r="M34" i="3" s="1"/>
  <c r="D92" i="3" s="1"/>
  <c r="B14" i="11" s="1"/>
  <c r="U34" i="3"/>
  <c r="E92" i="3" s="1"/>
  <c r="C14" i="11" s="1"/>
  <c r="K27" i="3"/>
  <c r="J27" i="3"/>
  <c r="K26" i="3"/>
  <c r="J26" i="3"/>
  <c r="K25" i="3"/>
  <c r="J25" i="3"/>
  <c r="S22" i="3"/>
  <c r="U23" i="3" s="1"/>
  <c r="E87" i="3" s="1"/>
  <c r="C10" i="11" s="1"/>
  <c r="R22" i="3"/>
  <c r="T23" i="3" s="1"/>
  <c r="J22" i="3"/>
  <c r="K22" i="3"/>
  <c r="M23" i="3" s="1"/>
  <c r="D87" i="3" s="1"/>
  <c r="B10" i="11" s="1"/>
  <c r="J38" i="3"/>
  <c r="K38" i="3"/>
  <c r="M40" i="3" s="1"/>
  <c r="D94" i="3" s="1"/>
  <c r="B16" i="11" s="1"/>
  <c r="K28" i="3"/>
  <c r="S35" i="3"/>
  <c r="R35" i="3"/>
  <c r="T37" i="3" s="1"/>
  <c r="R38" i="3"/>
  <c r="S38" i="3"/>
  <c r="AA40" i="1"/>
  <c r="L29" i="3" l="1"/>
  <c r="C88" i="3" s="1"/>
  <c r="B11" i="5" s="1"/>
  <c r="M29" i="3"/>
  <c r="D88" i="3" s="1"/>
  <c r="B11" i="11" s="1"/>
  <c r="T29" i="3"/>
  <c r="L40" i="3"/>
  <c r="C94" i="3" s="1"/>
  <c r="B16" i="5" s="1"/>
  <c r="U40" i="3"/>
  <c r="E94" i="3" s="1"/>
  <c r="C16" i="11" s="1"/>
  <c r="T40" i="3"/>
  <c r="L23" i="3"/>
  <c r="C87" i="3" s="1"/>
  <c r="B10" i="5" s="1"/>
  <c r="U37" i="3"/>
  <c r="E93" i="3" s="1"/>
  <c r="C15" i="11" s="1"/>
  <c r="T34" i="3"/>
  <c r="M37" i="3"/>
  <c r="D93" i="3" s="1"/>
  <c r="B1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cjwdl</author>
    <author>tc={379ECF85-3CE2-4884-BC60-AFD70329E8BE}</author>
  </authors>
  <commentList>
    <comment ref="B5" authorId="0" shapeId="0" xr:uid="{06E19974-7975-4B01-BEA1-E695CE378DBA}">
      <text>
        <r>
          <rPr>
            <b/>
            <sz val="9"/>
            <color indexed="81"/>
            <rFont val="宋体"/>
            <family val="3"/>
            <charset val="134"/>
          </rPr>
          <t>cjwdl:</t>
        </r>
        <r>
          <rPr>
            <sz val="9"/>
            <color indexed="81"/>
            <rFont val="宋体"/>
            <family val="3"/>
            <charset val="134"/>
          </rPr>
          <t xml:space="preserve">
纺织业的现状是2022年数据。http://info.texnet.com.cn/detail-946987.html#:~:text=%E5%88%B02025%E5%B9%B4%EF%BC%8C%E7%BA%BA,%E5%B1%95%E8%83%BD%E5%8A%9B%E5%A4%A7%E5%B9%85%E6%8F%90%E9%AB%98%E3%80%82</t>
        </r>
      </text>
    </comment>
    <comment ref="L21" authorId="1" shapeId="0" xr:uid="{379ECF85-3CE2-4884-BC60-AFD70329E8BE}">
      <text>
        <t>[线程批注]
你的Excel版本可读取此线程批注; 但如果在更新版本的Excel中打开文件，则对批注所作的任何改动都将被删除。了解详细信息: https://go.microsoft.com/fwlink/?linkid=870924
注释:
    纯碱行业标杆值和基准值2023版相对于2021版有变化，现状和2025目标仍参照了2022版指南。待指南更新后可进行修改。</t>
      </text>
    </comment>
  </commentList>
</comments>
</file>

<file path=xl/sharedStrings.xml><?xml version="1.0" encoding="utf-8"?>
<sst xmlns="http://schemas.openxmlformats.org/spreadsheetml/2006/main" count="992" uniqueCount="614">
  <si>
    <r>
      <rPr>
        <sz val="15"/>
        <rFont val="宋体"/>
        <family val="3"/>
        <charset val="134"/>
      </rPr>
      <t>附件</t>
    </r>
  </si>
  <si>
    <r>
      <rPr>
        <sz val="10.5"/>
        <rFont val="宋体"/>
        <family val="3"/>
        <charset val="134"/>
      </rPr>
      <t>序号</t>
    </r>
  </si>
  <si>
    <r>
      <rPr>
        <sz val="10.5"/>
        <rFont val="宋体"/>
        <family val="3"/>
        <charset val="134"/>
      </rPr>
      <t>国民经济行业分类及代码</t>
    </r>
  </si>
  <si>
    <r>
      <rPr>
        <sz val="10.5"/>
        <rFont val="宋体"/>
        <family val="3"/>
        <charset val="134"/>
      </rPr>
      <t>重点领域</t>
    </r>
  </si>
  <si>
    <r>
      <rPr>
        <sz val="10.5"/>
        <rFont val="宋体"/>
        <family val="3"/>
        <charset val="134"/>
      </rPr>
      <t>指标名称</t>
    </r>
  </si>
  <si>
    <r>
      <rPr>
        <sz val="10.5"/>
        <rFont val="宋体"/>
        <family val="3"/>
        <charset val="134"/>
      </rPr>
      <t>指标单位</t>
    </r>
  </si>
  <si>
    <r>
      <rPr>
        <sz val="10.5"/>
        <rFont val="宋体"/>
        <family val="3"/>
        <charset val="134"/>
      </rPr>
      <t>标杆水平</t>
    </r>
  </si>
  <si>
    <r>
      <rPr>
        <sz val="10.5"/>
        <rFont val="宋体"/>
        <family val="3"/>
        <charset val="134"/>
      </rPr>
      <t>基准水平</t>
    </r>
  </si>
  <si>
    <r>
      <rPr>
        <sz val="10.5"/>
        <rFont val="宋体"/>
        <family val="3"/>
        <charset val="134"/>
      </rPr>
      <t>参考标准</t>
    </r>
  </si>
  <si>
    <r>
      <rPr>
        <sz val="10.5"/>
        <rFont val="宋体"/>
        <family val="3"/>
        <charset val="134"/>
      </rPr>
      <t>大类</t>
    </r>
  </si>
  <si>
    <r>
      <rPr>
        <sz val="10.5"/>
        <rFont val="宋体"/>
        <family val="3"/>
        <charset val="134"/>
      </rPr>
      <t>中类</t>
    </r>
  </si>
  <si>
    <r>
      <rPr>
        <sz val="10.5"/>
        <rFont val="宋体"/>
        <family val="3"/>
        <charset val="134"/>
      </rPr>
      <t>小类</t>
    </r>
  </si>
  <si>
    <r>
      <rPr>
        <sz val="10.5"/>
        <rFont val="宋体"/>
        <family val="3"/>
        <charset val="134"/>
      </rPr>
      <t xml:space="preserve">纺织业
</t>
    </r>
    <r>
      <rPr>
        <sz val="10.5"/>
        <rFont val="宋体"/>
        <family val="3"/>
        <charset val="134"/>
      </rPr>
      <t>（</t>
    </r>
    <r>
      <rPr>
        <sz val="10.5"/>
        <rFont val="Times New Roman"/>
        <family val="1"/>
      </rPr>
      <t>17</t>
    </r>
    <r>
      <rPr>
        <sz val="10.5"/>
        <rFont val="宋体"/>
        <family val="3"/>
        <charset val="134"/>
      </rPr>
      <t>）</t>
    </r>
  </si>
  <si>
    <r>
      <rPr>
        <sz val="10.5"/>
        <rFont val="宋体"/>
        <family val="3"/>
        <charset val="134"/>
      </rPr>
      <t xml:space="preserve">棉纺织及印染精加
</t>
    </r>
    <r>
      <rPr>
        <sz val="10.5"/>
        <rFont val="宋体"/>
        <family val="3"/>
        <charset val="134"/>
      </rPr>
      <t>工（</t>
    </r>
    <r>
      <rPr>
        <sz val="10.5"/>
        <rFont val="Times New Roman"/>
        <family val="1"/>
      </rPr>
      <t>171</t>
    </r>
    <r>
      <rPr>
        <sz val="10.5"/>
        <rFont val="宋体"/>
        <family val="3"/>
        <charset val="134"/>
      </rPr>
      <t>）</t>
    </r>
  </si>
  <si>
    <r>
      <rPr>
        <sz val="10.5"/>
        <rFont val="宋体"/>
        <family val="3"/>
        <charset val="134"/>
      </rPr>
      <t>棉印染精加工（</t>
    </r>
    <r>
      <rPr>
        <sz val="10.5"/>
        <rFont val="Times New Roman"/>
        <family val="1"/>
      </rPr>
      <t>1713</t>
    </r>
    <r>
      <rPr>
        <sz val="10.5"/>
        <rFont val="宋体"/>
        <family val="3"/>
        <charset val="134"/>
      </rPr>
      <t>）</t>
    </r>
  </si>
  <si>
    <r>
      <rPr>
        <vertAlign val="superscript"/>
        <sz val="10.5"/>
        <rFont val="宋体"/>
        <family val="3"/>
        <charset val="134"/>
      </rPr>
      <t>★</t>
    </r>
    <r>
      <rPr>
        <sz val="10.5"/>
        <rFont val="宋体"/>
        <family val="3"/>
        <charset val="134"/>
      </rPr>
      <t>棉、化纤及混纺机织物</t>
    </r>
  </si>
  <si>
    <r>
      <rPr>
        <sz val="10.5"/>
        <rFont val="宋体"/>
        <family val="3"/>
        <charset val="134"/>
      </rPr>
      <t>单位产品综合能耗</t>
    </r>
  </si>
  <si>
    <r>
      <rPr>
        <sz val="10.5"/>
        <rFont val="宋体"/>
        <family val="3"/>
        <charset val="134"/>
      </rPr>
      <t>千克标煤</t>
    </r>
    <r>
      <rPr>
        <sz val="10.5"/>
        <rFont val="Times New Roman"/>
        <family val="1"/>
      </rPr>
      <t>/</t>
    </r>
    <r>
      <rPr>
        <sz val="10.5"/>
        <rFont val="宋体"/>
        <family val="3"/>
        <charset val="134"/>
      </rPr>
      <t>百米</t>
    </r>
  </si>
  <si>
    <r>
      <rPr>
        <sz val="10.5"/>
        <rFont val="宋体"/>
        <family val="3"/>
        <charset val="134"/>
      </rPr>
      <t>《印染行业“十四五”发展指导意 见》《印染行业规范条件（</t>
    </r>
    <r>
      <rPr>
        <sz val="10.5"/>
        <rFont val="Times New Roman"/>
        <family val="1"/>
      </rPr>
      <t xml:space="preserve">2017 </t>
    </r>
    <r>
      <rPr>
        <sz val="10.5"/>
        <rFont val="宋体"/>
        <family val="3"/>
        <charset val="134"/>
      </rPr>
      <t xml:space="preserve">版）》
</t>
    </r>
    <r>
      <rPr>
        <sz val="10.5"/>
        <rFont val="宋体"/>
        <family val="3"/>
        <charset val="134"/>
      </rPr>
      <t xml:space="preserve">《针织印染面料单位产品能源消耗限额》
</t>
    </r>
    <r>
      <rPr>
        <sz val="10.5"/>
        <rFont val="宋体"/>
        <family val="3"/>
        <charset val="134"/>
      </rPr>
      <t>（</t>
    </r>
    <r>
      <rPr>
        <sz val="10.5"/>
        <rFont val="Times New Roman"/>
        <family val="1"/>
      </rPr>
      <t>FZ/T07019</t>
    </r>
    <r>
      <rPr>
        <sz val="10.5"/>
        <rFont val="宋体"/>
        <family val="3"/>
        <charset val="134"/>
      </rPr>
      <t>）</t>
    </r>
  </si>
  <si>
    <r>
      <rPr>
        <sz val="10.5"/>
        <rFont val="宋体"/>
        <family val="3"/>
        <charset val="134"/>
      </rPr>
      <t xml:space="preserve">化纤织造及印染精
</t>
    </r>
    <r>
      <rPr>
        <sz val="10.5"/>
        <rFont val="宋体"/>
        <family val="3"/>
        <charset val="134"/>
      </rPr>
      <t>加工（</t>
    </r>
    <r>
      <rPr>
        <sz val="10.5"/>
        <rFont val="Times New Roman"/>
        <family val="1"/>
      </rPr>
      <t>175</t>
    </r>
    <r>
      <rPr>
        <sz val="10.5"/>
        <rFont val="宋体"/>
        <family val="3"/>
        <charset val="134"/>
      </rPr>
      <t>）</t>
    </r>
  </si>
  <si>
    <r>
      <rPr>
        <sz val="10.5"/>
        <rFont val="宋体"/>
        <family val="3"/>
        <charset val="134"/>
      </rPr>
      <t xml:space="preserve">化纤织物染整精加工
</t>
    </r>
    <r>
      <rPr>
        <sz val="10.5"/>
        <rFont val="宋体"/>
        <family val="3"/>
        <charset val="134"/>
      </rPr>
      <t>（</t>
    </r>
    <r>
      <rPr>
        <sz val="10.5"/>
        <rFont val="Times New Roman"/>
        <family val="1"/>
      </rPr>
      <t>1752</t>
    </r>
    <r>
      <rPr>
        <sz val="10.5"/>
        <rFont val="宋体"/>
        <family val="3"/>
        <charset val="134"/>
      </rPr>
      <t>）</t>
    </r>
  </si>
  <si>
    <r>
      <rPr>
        <sz val="10.5"/>
        <rFont val="宋体"/>
        <family val="3"/>
        <charset val="134"/>
      </rPr>
      <t xml:space="preserve">针织或钩针编织物及其制品
</t>
    </r>
    <r>
      <rPr>
        <sz val="10.5"/>
        <rFont val="宋体"/>
        <family val="3"/>
        <charset val="134"/>
      </rPr>
      <t>制造（</t>
    </r>
    <r>
      <rPr>
        <sz val="10.5"/>
        <rFont val="Times New Roman"/>
        <family val="1"/>
      </rPr>
      <t>176</t>
    </r>
    <r>
      <rPr>
        <sz val="10.5"/>
        <rFont val="宋体"/>
        <family val="3"/>
        <charset val="134"/>
      </rPr>
      <t>）</t>
    </r>
  </si>
  <si>
    <r>
      <rPr>
        <sz val="10.5"/>
        <rFont val="宋体"/>
        <family val="3"/>
        <charset val="134"/>
      </rPr>
      <t xml:space="preserve">针织或钩针编织物印染精加工
</t>
    </r>
    <r>
      <rPr>
        <sz val="10.5"/>
        <rFont val="宋体"/>
        <family val="3"/>
        <charset val="134"/>
      </rPr>
      <t>（</t>
    </r>
    <r>
      <rPr>
        <sz val="10.5"/>
        <rFont val="Times New Roman"/>
        <family val="1"/>
      </rPr>
      <t>1762</t>
    </r>
    <r>
      <rPr>
        <sz val="10.5"/>
        <rFont val="宋体"/>
        <family val="3"/>
        <charset val="134"/>
      </rPr>
      <t>）</t>
    </r>
  </si>
  <si>
    <r>
      <rPr>
        <sz val="10.5"/>
        <rFont val="宋体"/>
        <family val="3"/>
        <charset val="134"/>
      </rPr>
      <t>★针织物、纱线</t>
    </r>
  </si>
  <si>
    <r>
      <rPr>
        <sz val="10.5"/>
        <rFont val="宋体"/>
        <family val="3"/>
        <charset val="134"/>
      </rPr>
      <t>吨标煤</t>
    </r>
    <r>
      <rPr>
        <sz val="10.5"/>
        <rFont val="Times New Roman"/>
        <family val="1"/>
      </rPr>
      <t>/</t>
    </r>
    <r>
      <rPr>
        <sz val="10.5"/>
        <rFont val="宋体"/>
        <family val="3"/>
        <charset val="134"/>
      </rPr>
      <t>吨</t>
    </r>
  </si>
  <si>
    <r>
      <rPr>
        <sz val="10.5"/>
        <rFont val="宋体"/>
        <family val="3"/>
        <charset val="134"/>
      </rPr>
      <t>造纸和纸制品 业（</t>
    </r>
    <r>
      <rPr>
        <sz val="10.5"/>
        <rFont val="Times New Roman"/>
        <family val="1"/>
      </rPr>
      <t>22</t>
    </r>
    <r>
      <rPr>
        <sz val="10.5"/>
        <rFont val="宋体"/>
        <family val="3"/>
        <charset val="134"/>
      </rPr>
      <t>）</t>
    </r>
  </si>
  <si>
    <r>
      <rPr>
        <sz val="10.5"/>
        <rFont val="宋体"/>
        <family val="3"/>
        <charset val="134"/>
      </rPr>
      <t xml:space="preserve">造纸
</t>
    </r>
    <r>
      <rPr>
        <sz val="10.5"/>
        <rFont val="宋体"/>
        <family val="3"/>
        <charset val="134"/>
      </rPr>
      <t>（</t>
    </r>
    <r>
      <rPr>
        <sz val="10.5"/>
        <rFont val="Times New Roman"/>
        <family val="1"/>
      </rPr>
      <t>222</t>
    </r>
    <r>
      <rPr>
        <sz val="10.5"/>
        <rFont val="宋体"/>
        <family val="3"/>
        <charset val="134"/>
      </rPr>
      <t>）</t>
    </r>
  </si>
  <si>
    <r>
      <rPr>
        <sz val="10.5"/>
        <rFont val="宋体"/>
        <family val="3"/>
        <charset val="134"/>
      </rPr>
      <t xml:space="preserve">机制纸及纸板制造
</t>
    </r>
    <r>
      <rPr>
        <sz val="10.5"/>
        <rFont val="宋体"/>
        <family val="3"/>
        <charset val="134"/>
      </rPr>
      <t>（</t>
    </r>
    <r>
      <rPr>
        <sz val="10.5"/>
        <rFont val="Times New Roman"/>
        <family val="1"/>
      </rPr>
      <t>2221</t>
    </r>
    <r>
      <rPr>
        <sz val="10.5"/>
        <rFont val="宋体"/>
        <family val="3"/>
        <charset val="134"/>
      </rPr>
      <t>）</t>
    </r>
  </si>
  <si>
    <r>
      <rPr>
        <sz val="10.5"/>
        <rFont val="宋体"/>
        <family val="3"/>
        <charset val="134"/>
      </rPr>
      <t>木浆</t>
    </r>
  </si>
  <si>
    <r>
      <rPr>
        <sz val="10.5"/>
        <rFont val="宋体"/>
        <family val="3"/>
        <charset val="134"/>
      </rPr>
      <t>单位产品能耗</t>
    </r>
  </si>
  <si>
    <r>
      <rPr>
        <sz val="10.5"/>
        <rFont val="宋体"/>
        <family val="3"/>
        <charset val="134"/>
      </rPr>
      <t>千克标准煤</t>
    </r>
    <r>
      <rPr>
        <sz val="10.5"/>
        <rFont val="Times New Roman"/>
        <family val="1"/>
      </rPr>
      <t>/</t>
    </r>
    <r>
      <rPr>
        <sz val="10.5"/>
        <rFont val="宋体"/>
        <family val="3"/>
        <charset val="134"/>
      </rPr>
      <t>吨</t>
    </r>
  </si>
  <si>
    <r>
      <rPr>
        <sz val="10.5"/>
        <rFont val="Times New Roman"/>
        <family val="1"/>
      </rPr>
      <t xml:space="preserve">GB 31825
</t>
    </r>
    <r>
      <rPr>
        <sz val="10.5"/>
        <rFont val="宋体"/>
        <family val="3"/>
        <charset val="134"/>
      </rPr>
      <t xml:space="preserve">注：不包括 </t>
    </r>
    <r>
      <rPr>
        <sz val="10.5"/>
        <rFont val="Times New Roman"/>
        <family val="1"/>
      </rPr>
      <t xml:space="preserve">TAD
</t>
    </r>
    <r>
      <rPr>
        <sz val="10.5"/>
        <rFont val="宋体"/>
        <family val="3"/>
        <charset val="134"/>
      </rPr>
      <t>等塑纹纸机生产的产品</t>
    </r>
  </si>
  <si>
    <r>
      <rPr>
        <sz val="10.5"/>
        <rFont val="宋体"/>
        <family val="3"/>
        <charset val="134"/>
      </rPr>
      <t>非木浆</t>
    </r>
  </si>
  <si>
    <r>
      <rPr>
        <sz val="10.5"/>
        <rFont val="宋体"/>
        <family val="3"/>
        <charset val="134"/>
      </rPr>
      <t>石油、煤炭及 其他燃 料加工 业（</t>
    </r>
    <r>
      <rPr>
        <sz val="10.5"/>
        <rFont val="Times New Roman"/>
        <family val="1"/>
      </rPr>
      <t>25</t>
    </r>
    <r>
      <rPr>
        <sz val="10.5"/>
        <rFont val="宋体"/>
        <family val="3"/>
        <charset val="134"/>
      </rPr>
      <t>）</t>
    </r>
  </si>
  <si>
    <r>
      <rPr>
        <sz val="10.5"/>
        <rFont val="宋体"/>
        <family val="3"/>
        <charset val="134"/>
      </rPr>
      <t xml:space="preserve">精炼石油产品制造
</t>
    </r>
    <r>
      <rPr>
        <sz val="10.5"/>
        <rFont val="宋体"/>
        <family val="3"/>
        <charset val="134"/>
      </rPr>
      <t>（</t>
    </r>
    <r>
      <rPr>
        <sz val="10.5"/>
        <rFont val="Times New Roman"/>
        <family val="1"/>
      </rPr>
      <t>251</t>
    </r>
    <r>
      <rPr>
        <sz val="10.5"/>
        <rFont val="宋体"/>
        <family val="3"/>
        <charset val="134"/>
      </rPr>
      <t>）</t>
    </r>
  </si>
  <si>
    <r>
      <rPr>
        <sz val="10.5"/>
        <rFont val="宋体"/>
        <family val="3"/>
        <charset val="134"/>
      </rPr>
      <t xml:space="preserve">原油加工及石油制品制
</t>
    </r>
    <r>
      <rPr>
        <sz val="10.5"/>
        <rFont val="宋体"/>
        <family val="3"/>
        <charset val="134"/>
      </rPr>
      <t>造（</t>
    </r>
    <r>
      <rPr>
        <sz val="10.5"/>
        <rFont val="Times New Roman"/>
        <family val="1"/>
      </rPr>
      <t>2511</t>
    </r>
    <r>
      <rPr>
        <sz val="10.5"/>
        <rFont val="宋体"/>
        <family val="3"/>
        <charset val="134"/>
      </rPr>
      <t>）</t>
    </r>
  </si>
  <si>
    <r>
      <rPr>
        <sz val="10.5"/>
        <rFont val="宋体"/>
        <family val="3"/>
        <charset val="134"/>
      </rPr>
      <t>炼油</t>
    </r>
  </si>
  <si>
    <r>
      <rPr>
        <sz val="10.5"/>
        <rFont val="宋体"/>
        <family val="3"/>
        <charset val="134"/>
      </rPr>
      <t xml:space="preserve">单位能量因数综合
</t>
    </r>
    <r>
      <rPr>
        <sz val="10.5"/>
        <rFont val="宋体"/>
        <family val="3"/>
        <charset val="134"/>
      </rPr>
      <t>能耗</t>
    </r>
  </si>
  <si>
    <r>
      <rPr>
        <sz val="10.5"/>
        <rFont val="Times New Roman"/>
        <family val="1"/>
      </rPr>
      <t>GB 30251</t>
    </r>
  </si>
  <si>
    <r>
      <rPr>
        <sz val="10.5"/>
        <rFont val="宋体"/>
        <family val="3"/>
        <charset val="134"/>
      </rPr>
      <t xml:space="preserve">煤炭加工
</t>
    </r>
    <r>
      <rPr>
        <sz val="10.5"/>
        <rFont val="宋体"/>
        <family val="3"/>
        <charset val="134"/>
      </rPr>
      <t>（</t>
    </r>
    <r>
      <rPr>
        <sz val="10.5"/>
        <rFont val="Times New Roman"/>
        <family val="1"/>
      </rPr>
      <t>252</t>
    </r>
    <r>
      <rPr>
        <sz val="10.5"/>
        <rFont val="宋体"/>
        <family val="3"/>
        <charset val="134"/>
      </rPr>
      <t>）</t>
    </r>
  </si>
  <si>
    <r>
      <rPr>
        <sz val="10.5"/>
        <rFont val="宋体"/>
        <family val="3"/>
        <charset val="134"/>
      </rPr>
      <t>炼焦（</t>
    </r>
    <r>
      <rPr>
        <sz val="10.5"/>
        <rFont val="Times New Roman"/>
        <family val="1"/>
      </rPr>
      <t>2521</t>
    </r>
    <r>
      <rPr>
        <sz val="10.5"/>
        <rFont val="宋体"/>
        <family val="3"/>
        <charset val="134"/>
      </rPr>
      <t>）</t>
    </r>
  </si>
  <si>
    <r>
      <rPr>
        <sz val="10.5"/>
        <rFont val="宋体"/>
        <family val="3"/>
        <charset val="134"/>
      </rPr>
      <t>煤制焦炭</t>
    </r>
  </si>
  <si>
    <r>
      <rPr>
        <sz val="10.5"/>
        <rFont val="宋体"/>
        <family val="3"/>
        <charset val="134"/>
      </rPr>
      <t>顶装焦炉</t>
    </r>
  </si>
  <si>
    <r>
      <rPr>
        <sz val="10.5"/>
        <rFont val="Times New Roman"/>
        <family val="1"/>
      </rPr>
      <t>GB 21342</t>
    </r>
  </si>
  <si>
    <r>
      <rPr>
        <sz val="10.5"/>
        <rFont val="宋体"/>
        <family val="3"/>
        <charset val="134"/>
      </rPr>
      <t>捣固焦炉</t>
    </r>
  </si>
  <si>
    <r>
      <rPr>
        <sz val="10.5"/>
        <rFont val="宋体"/>
        <family val="3"/>
        <charset val="134"/>
      </rPr>
      <t xml:space="preserve">煤制液体燃料生产
</t>
    </r>
    <r>
      <rPr>
        <sz val="10.5"/>
        <rFont val="宋体"/>
        <family val="3"/>
        <charset val="134"/>
      </rPr>
      <t>（</t>
    </r>
    <r>
      <rPr>
        <sz val="10.5"/>
        <rFont val="Times New Roman"/>
        <family val="1"/>
      </rPr>
      <t>2523</t>
    </r>
    <r>
      <rPr>
        <sz val="10.5"/>
        <rFont val="宋体"/>
        <family val="3"/>
        <charset val="134"/>
      </rPr>
      <t>）</t>
    </r>
  </si>
  <si>
    <r>
      <rPr>
        <sz val="10.5"/>
        <rFont val="宋体"/>
        <family val="3"/>
        <charset val="134"/>
      </rPr>
      <t>煤制甲醇</t>
    </r>
  </si>
  <si>
    <r>
      <rPr>
        <sz val="10.5"/>
        <rFont val="宋体"/>
        <family val="3"/>
        <charset val="134"/>
      </rPr>
      <t>褐煤</t>
    </r>
  </si>
  <si>
    <r>
      <rPr>
        <sz val="10.5"/>
        <rFont val="Times New Roman"/>
        <family val="1"/>
      </rPr>
      <t>GB 29436</t>
    </r>
  </si>
  <si>
    <r>
      <rPr>
        <sz val="10.5"/>
        <rFont val="宋体"/>
        <family val="3"/>
        <charset val="134"/>
      </rPr>
      <t>烟煤</t>
    </r>
  </si>
  <si>
    <r>
      <rPr>
        <sz val="10.5"/>
        <rFont val="宋体"/>
        <family val="3"/>
        <charset val="134"/>
      </rPr>
      <t>▲无烟煤</t>
    </r>
  </si>
  <si>
    <r>
      <rPr>
        <sz val="10.5"/>
        <rFont val="宋体"/>
        <family val="3"/>
        <charset val="134"/>
      </rPr>
      <t>煤制烯烃</t>
    </r>
  </si>
  <si>
    <r>
      <rPr>
        <sz val="10.5"/>
        <rFont val="宋体"/>
        <family val="3"/>
        <charset val="134"/>
      </rPr>
      <t>乙烯和丙烯</t>
    </r>
  </si>
  <si>
    <r>
      <rPr>
        <sz val="10.5"/>
        <rFont val="宋体"/>
        <family val="3"/>
        <charset val="134"/>
      </rPr>
      <t xml:space="preserve">单位产品
</t>
    </r>
    <r>
      <rPr>
        <sz val="10.5"/>
        <rFont val="宋体"/>
        <family val="3"/>
        <charset val="134"/>
      </rPr>
      <t>能耗</t>
    </r>
  </si>
  <si>
    <r>
      <rPr>
        <sz val="10.5"/>
        <rFont val="宋体"/>
        <family val="3"/>
        <charset val="134"/>
      </rPr>
      <t xml:space="preserve">千克标准
</t>
    </r>
    <r>
      <rPr>
        <sz val="10.5"/>
        <rFont val="宋体"/>
        <family val="3"/>
        <charset val="134"/>
      </rPr>
      <t>煤</t>
    </r>
    <r>
      <rPr>
        <sz val="10.5"/>
        <rFont val="Times New Roman"/>
        <family val="1"/>
      </rPr>
      <t>/</t>
    </r>
    <r>
      <rPr>
        <sz val="10.5"/>
        <rFont val="宋体"/>
        <family val="3"/>
        <charset val="134"/>
      </rPr>
      <t>吨</t>
    </r>
  </si>
  <si>
    <r>
      <rPr>
        <sz val="10.5"/>
        <rFont val="Times New Roman"/>
        <family val="1"/>
      </rPr>
      <t>GB 30180</t>
    </r>
  </si>
  <si>
    <r>
      <rPr>
        <sz val="10.5"/>
        <rFont val="宋体"/>
        <family val="3"/>
        <charset val="134"/>
      </rPr>
      <t>煤制乙二醇</t>
    </r>
  </si>
  <si>
    <r>
      <rPr>
        <sz val="10.5"/>
        <rFont val="宋体"/>
        <family val="3"/>
        <charset val="134"/>
      </rPr>
      <t>▲合成气法</t>
    </r>
  </si>
  <si>
    <r>
      <rPr>
        <sz val="10.5"/>
        <rFont val="宋体"/>
        <family val="3"/>
        <charset val="134"/>
      </rPr>
      <t xml:space="preserve">单位产品
</t>
    </r>
    <r>
      <rPr>
        <sz val="10.5"/>
        <rFont val="宋体"/>
        <family val="3"/>
        <charset val="134"/>
      </rPr>
      <t>综合能耗</t>
    </r>
  </si>
  <si>
    <r>
      <rPr>
        <sz val="10.5"/>
        <rFont val="Times New Roman"/>
        <family val="1"/>
      </rPr>
      <t>GB 32048</t>
    </r>
  </si>
  <si>
    <r>
      <rPr>
        <sz val="10.5"/>
        <rFont val="宋体"/>
        <family val="3"/>
        <charset val="134"/>
      </rPr>
      <t xml:space="preserve">化学原料和化学制品制造业
</t>
    </r>
    <r>
      <rPr>
        <sz val="10.5"/>
        <rFont val="宋体"/>
        <family val="3"/>
        <charset val="134"/>
      </rPr>
      <t>（</t>
    </r>
    <r>
      <rPr>
        <sz val="10.5"/>
        <rFont val="Times New Roman"/>
        <family val="1"/>
      </rPr>
      <t>26</t>
    </r>
    <r>
      <rPr>
        <sz val="10.5"/>
        <rFont val="宋体"/>
        <family val="3"/>
        <charset val="134"/>
      </rPr>
      <t>）</t>
    </r>
  </si>
  <si>
    <r>
      <rPr>
        <sz val="10.5"/>
        <rFont val="宋体"/>
        <family val="3"/>
        <charset val="134"/>
      </rPr>
      <t xml:space="preserve">基础化学原料制造
</t>
    </r>
    <r>
      <rPr>
        <sz val="10.5"/>
        <rFont val="宋体"/>
        <family val="3"/>
        <charset val="134"/>
      </rPr>
      <t>（</t>
    </r>
    <r>
      <rPr>
        <sz val="10.5"/>
        <rFont val="Times New Roman"/>
        <family val="1"/>
      </rPr>
      <t>261</t>
    </r>
    <r>
      <rPr>
        <sz val="10.5"/>
        <rFont val="宋体"/>
        <family val="3"/>
        <charset val="134"/>
      </rPr>
      <t>）</t>
    </r>
  </si>
  <si>
    <r>
      <rPr>
        <sz val="10.5"/>
        <rFont val="宋体"/>
        <family val="3"/>
        <charset val="134"/>
      </rPr>
      <t xml:space="preserve">无机碱制造
</t>
    </r>
    <r>
      <rPr>
        <sz val="10.5"/>
        <rFont val="宋体"/>
        <family val="3"/>
        <charset val="134"/>
      </rPr>
      <t>（</t>
    </r>
    <r>
      <rPr>
        <sz val="10.5"/>
        <rFont val="Times New Roman"/>
        <family val="1"/>
      </rPr>
      <t>2612</t>
    </r>
    <r>
      <rPr>
        <sz val="10.5"/>
        <rFont val="宋体"/>
        <family val="3"/>
        <charset val="134"/>
      </rPr>
      <t>）</t>
    </r>
  </si>
  <si>
    <r>
      <rPr>
        <sz val="10.5"/>
        <rFont val="宋体"/>
        <family val="3"/>
        <charset val="134"/>
      </rPr>
      <t>烧碱</t>
    </r>
  </si>
  <si>
    <r>
      <rPr>
        <sz val="10.5"/>
        <rFont val="Times New Roman"/>
        <family val="1"/>
      </rPr>
      <t>GB 21257</t>
    </r>
  </si>
  <si>
    <r>
      <rPr>
        <sz val="10.5"/>
        <rFont val="宋体"/>
        <family val="3"/>
        <charset val="134"/>
      </rPr>
      <t>纯碱</t>
    </r>
  </si>
  <si>
    <r>
      <rPr>
        <sz val="10.5"/>
        <rFont val="Times New Roman"/>
        <family val="1"/>
      </rPr>
      <t>GB 29140</t>
    </r>
  </si>
  <si>
    <r>
      <rPr>
        <sz val="10.5"/>
        <rFont val="宋体"/>
        <family val="3"/>
        <charset val="134"/>
      </rPr>
      <t>▲联碱法（轻质）</t>
    </r>
  </si>
  <si>
    <r>
      <rPr>
        <sz val="10.5"/>
        <rFont val="宋体"/>
        <family val="3"/>
        <charset val="134"/>
      </rPr>
      <t>▲氨碱法（重质）</t>
    </r>
  </si>
  <si>
    <r>
      <rPr>
        <sz val="10.5"/>
        <rFont val="宋体"/>
        <family val="3"/>
        <charset val="134"/>
      </rPr>
      <t>▲联碱法（重质）</t>
    </r>
  </si>
  <si>
    <r>
      <rPr>
        <sz val="10.5"/>
        <rFont val="宋体"/>
        <family val="3"/>
        <charset val="134"/>
      </rPr>
      <t xml:space="preserve">无机盐制造
</t>
    </r>
    <r>
      <rPr>
        <sz val="10.5"/>
        <rFont val="宋体"/>
        <family val="3"/>
        <charset val="134"/>
      </rPr>
      <t>（</t>
    </r>
    <r>
      <rPr>
        <sz val="10.5"/>
        <rFont val="Times New Roman"/>
        <family val="1"/>
      </rPr>
      <t>2613</t>
    </r>
    <r>
      <rPr>
        <sz val="10.5"/>
        <rFont val="宋体"/>
        <family val="3"/>
        <charset val="134"/>
      </rPr>
      <t>）</t>
    </r>
  </si>
  <si>
    <r>
      <rPr>
        <sz val="10.5"/>
        <rFont val="宋体"/>
        <family val="3"/>
        <charset val="134"/>
      </rPr>
      <t>电石</t>
    </r>
  </si>
  <si>
    <r>
      <rPr>
        <sz val="10.5"/>
        <rFont val="Times New Roman"/>
        <family val="1"/>
      </rPr>
      <t>GB 21343</t>
    </r>
  </si>
  <si>
    <r>
      <rPr>
        <sz val="10.5"/>
        <rFont val="宋体"/>
        <family val="3"/>
        <charset val="134"/>
      </rPr>
      <t xml:space="preserve">有机化学原料制造
</t>
    </r>
    <r>
      <rPr>
        <sz val="10.5"/>
        <rFont val="宋体"/>
        <family val="3"/>
        <charset val="134"/>
      </rPr>
      <t>（</t>
    </r>
    <r>
      <rPr>
        <sz val="10.5"/>
        <rFont val="Times New Roman"/>
        <family val="1"/>
      </rPr>
      <t>2614</t>
    </r>
    <r>
      <rPr>
        <sz val="10.5"/>
        <rFont val="宋体"/>
        <family val="3"/>
        <charset val="134"/>
      </rPr>
      <t>）</t>
    </r>
  </si>
  <si>
    <r>
      <rPr>
        <sz val="10.5"/>
        <rFont val="宋体"/>
        <family val="3"/>
        <charset val="134"/>
      </rPr>
      <t>乙烯</t>
    </r>
  </si>
  <si>
    <r>
      <rPr>
        <sz val="10.5"/>
        <rFont val="宋体"/>
        <family val="3"/>
        <charset val="134"/>
      </rPr>
      <t>石脑油烃类</t>
    </r>
  </si>
  <si>
    <r>
      <rPr>
        <sz val="10.5"/>
        <rFont val="宋体"/>
        <family val="3"/>
        <charset val="134"/>
      </rPr>
      <t xml:space="preserve">千克标准
</t>
    </r>
    <r>
      <rPr>
        <sz val="10.5"/>
        <rFont val="宋体"/>
        <family val="3"/>
        <charset val="134"/>
      </rPr>
      <t>油</t>
    </r>
    <r>
      <rPr>
        <sz val="10.5"/>
        <rFont val="Times New Roman"/>
        <family val="1"/>
      </rPr>
      <t>/</t>
    </r>
    <r>
      <rPr>
        <sz val="10.5"/>
        <rFont val="宋体"/>
        <family val="3"/>
        <charset val="134"/>
      </rPr>
      <t>吨</t>
    </r>
  </si>
  <si>
    <r>
      <rPr>
        <sz val="10.5"/>
        <rFont val="Times New Roman"/>
        <family val="1"/>
      </rPr>
      <t>GB 30250</t>
    </r>
  </si>
  <si>
    <r>
      <rPr>
        <sz val="10.5"/>
        <rFont val="宋体"/>
        <family val="3"/>
        <charset val="134"/>
      </rPr>
      <t>对二甲苯</t>
    </r>
  </si>
  <si>
    <r>
      <rPr>
        <sz val="10.5"/>
        <rFont val="Times New Roman"/>
        <family val="1"/>
      </rPr>
      <t>GB 31534</t>
    </r>
  </si>
  <si>
    <r>
      <rPr>
        <sz val="10.5"/>
        <rFont val="宋体"/>
        <family val="3"/>
        <charset val="134"/>
      </rPr>
      <t>★乙二醇</t>
    </r>
  </si>
  <si>
    <r>
      <rPr>
        <sz val="10.5"/>
        <rFont val="宋体"/>
        <family val="3"/>
        <charset val="134"/>
      </rPr>
      <t xml:space="preserve">其他基础化学原料制造
</t>
    </r>
    <r>
      <rPr>
        <sz val="10.5"/>
        <rFont val="宋体"/>
        <family val="3"/>
        <charset val="134"/>
      </rPr>
      <t>（</t>
    </r>
    <r>
      <rPr>
        <sz val="10.5"/>
        <rFont val="Times New Roman"/>
        <family val="1"/>
      </rPr>
      <t>2619</t>
    </r>
    <r>
      <rPr>
        <sz val="10.5"/>
        <rFont val="宋体"/>
        <family val="3"/>
        <charset val="134"/>
      </rPr>
      <t>）</t>
    </r>
  </si>
  <si>
    <r>
      <rPr>
        <sz val="10.5"/>
        <rFont val="宋体"/>
        <family val="3"/>
        <charset val="134"/>
      </rPr>
      <t>黄磷</t>
    </r>
  </si>
  <si>
    <r>
      <rPr>
        <sz val="10.5"/>
        <rFont val="Times New Roman"/>
        <family val="1"/>
      </rPr>
      <t xml:space="preserve">GB 21345
</t>
    </r>
    <r>
      <rPr>
        <sz val="10.5"/>
        <rFont val="宋体"/>
        <family val="3"/>
        <charset val="134"/>
      </rPr>
      <t xml:space="preserve">注：对粉矿采用烧结或焙烧工艺的，能耗数值增加 </t>
    </r>
    <r>
      <rPr>
        <sz val="10.5"/>
        <rFont val="Times New Roman"/>
        <family val="1"/>
      </rPr>
      <t xml:space="preserve">700
</t>
    </r>
    <r>
      <rPr>
        <sz val="10.5"/>
        <rFont val="宋体"/>
        <family val="3"/>
        <charset val="134"/>
      </rPr>
      <t>千克标准煤</t>
    </r>
    <r>
      <rPr>
        <sz val="10.5"/>
        <rFont val="Times New Roman"/>
        <family val="1"/>
      </rPr>
      <t>/</t>
    </r>
    <r>
      <rPr>
        <sz val="10.5"/>
        <rFont val="宋体"/>
        <family val="3"/>
        <charset val="134"/>
      </rPr>
      <t>吨。</t>
    </r>
  </si>
  <si>
    <r>
      <rPr>
        <sz val="10.5"/>
        <rFont val="宋体"/>
        <family val="3"/>
        <charset val="134"/>
      </rPr>
      <t xml:space="preserve">肥料制造
</t>
    </r>
    <r>
      <rPr>
        <sz val="10.5"/>
        <rFont val="宋体"/>
        <family val="3"/>
        <charset val="134"/>
      </rPr>
      <t>（</t>
    </r>
    <r>
      <rPr>
        <sz val="10.5"/>
        <rFont val="Times New Roman"/>
        <family val="1"/>
      </rPr>
      <t>262</t>
    </r>
    <r>
      <rPr>
        <sz val="10.5"/>
        <rFont val="宋体"/>
        <family val="3"/>
        <charset val="134"/>
      </rPr>
      <t>）</t>
    </r>
  </si>
  <si>
    <r>
      <rPr>
        <sz val="10.5"/>
        <rFont val="宋体"/>
        <family val="3"/>
        <charset val="134"/>
      </rPr>
      <t xml:space="preserve">氮肥制造
</t>
    </r>
    <r>
      <rPr>
        <sz val="10.5"/>
        <rFont val="宋体"/>
        <family val="3"/>
        <charset val="134"/>
      </rPr>
      <t>（</t>
    </r>
    <r>
      <rPr>
        <sz val="10.5"/>
        <rFont val="Times New Roman"/>
        <family val="1"/>
      </rPr>
      <t>2621</t>
    </r>
    <r>
      <rPr>
        <sz val="10.5"/>
        <rFont val="宋体"/>
        <family val="3"/>
        <charset val="134"/>
      </rPr>
      <t>）</t>
    </r>
  </si>
  <si>
    <r>
      <rPr>
        <sz val="10.5"/>
        <rFont val="宋体"/>
        <family val="3"/>
        <charset val="134"/>
      </rPr>
      <t>合成氨</t>
    </r>
  </si>
  <si>
    <r>
      <rPr>
        <sz val="10.5"/>
        <rFont val="宋体"/>
        <family val="3"/>
        <charset val="134"/>
      </rPr>
      <t>优质无烟块煤</t>
    </r>
  </si>
  <si>
    <r>
      <rPr>
        <sz val="10.5"/>
        <rFont val="Times New Roman"/>
        <family val="1"/>
      </rPr>
      <t>GB 21344</t>
    </r>
  </si>
  <si>
    <r>
      <rPr>
        <sz val="10.5"/>
        <rFont val="宋体"/>
        <family val="3"/>
        <charset val="134"/>
      </rPr>
      <t>非优质无烟块煤、型煤</t>
    </r>
  </si>
  <si>
    <r>
      <rPr>
        <sz val="10.5"/>
        <rFont val="宋体"/>
        <family val="3"/>
        <charset val="134"/>
      </rPr>
      <t>粉煤（包括无烟粉煤、烟煤）</t>
    </r>
  </si>
  <si>
    <r>
      <rPr>
        <sz val="10.5"/>
        <rFont val="宋体"/>
        <family val="3"/>
        <charset val="134"/>
      </rPr>
      <t>天然气</t>
    </r>
  </si>
  <si>
    <r>
      <rPr>
        <vertAlign val="superscript"/>
        <sz val="10.5"/>
        <rFont val="宋体"/>
        <family val="3"/>
        <charset val="134"/>
      </rPr>
      <t>★</t>
    </r>
    <r>
      <rPr>
        <sz val="10.5"/>
        <rFont val="宋体"/>
        <family val="3"/>
        <charset val="134"/>
      </rPr>
      <t>尿素</t>
    </r>
  </si>
  <si>
    <r>
      <rPr>
        <sz val="10.5"/>
        <rFont val="宋体"/>
        <family val="3"/>
        <charset val="134"/>
      </rPr>
      <t>汽轮机驱动</t>
    </r>
  </si>
  <si>
    <r>
      <rPr>
        <sz val="10.5"/>
        <rFont val="Times New Roman"/>
        <family val="1"/>
      </rPr>
      <t>GB 32035</t>
    </r>
  </si>
  <si>
    <r>
      <rPr>
        <sz val="10.5"/>
        <rFont val="宋体"/>
        <family val="3"/>
        <charset val="134"/>
      </rPr>
      <t>电机驱动</t>
    </r>
  </si>
  <si>
    <r>
      <rPr>
        <sz val="10.5"/>
        <rFont val="宋体"/>
        <family val="3"/>
        <charset val="134"/>
      </rPr>
      <t xml:space="preserve">磷肥制造
</t>
    </r>
    <r>
      <rPr>
        <sz val="10.5"/>
        <rFont val="宋体"/>
        <family val="3"/>
        <charset val="134"/>
      </rPr>
      <t>（</t>
    </r>
    <r>
      <rPr>
        <sz val="10.5"/>
        <rFont val="Times New Roman"/>
        <family val="1"/>
      </rPr>
      <t>2622</t>
    </r>
    <r>
      <rPr>
        <sz val="10.5"/>
        <rFont val="宋体"/>
        <family val="3"/>
        <charset val="134"/>
      </rPr>
      <t>）</t>
    </r>
  </si>
  <si>
    <r>
      <rPr>
        <sz val="10.5"/>
        <rFont val="宋体"/>
        <family val="3"/>
        <charset val="134"/>
      </rPr>
      <t>磷酸一铵</t>
    </r>
  </si>
  <si>
    <r>
      <rPr>
        <sz val="10.5"/>
        <rFont val="宋体"/>
        <family val="3"/>
        <charset val="134"/>
      </rPr>
      <t>传统法（粒状）</t>
    </r>
  </si>
  <si>
    <r>
      <rPr>
        <sz val="10.5"/>
        <rFont val="Times New Roman"/>
        <family val="1"/>
      </rPr>
      <t>GB 29138</t>
    </r>
  </si>
  <si>
    <r>
      <rPr>
        <sz val="10.5"/>
        <rFont val="宋体"/>
        <family val="3"/>
        <charset val="134"/>
      </rPr>
      <t>传统法（粉状）</t>
    </r>
  </si>
  <si>
    <r>
      <rPr>
        <sz val="10.5"/>
        <rFont val="宋体"/>
        <family val="3"/>
        <charset val="134"/>
      </rPr>
      <t>料浆法（粒状）</t>
    </r>
  </si>
  <si>
    <r>
      <rPr>
        <sz val="10.5"/>
        <rFont val="宋体"/>
        <family val="3"/>
        <charset val="134"/>
      </rPr>
      <t>料浆法（粉状）</t>
    </r>
  </si>
  <si>
    <r>
      <rPr>
        <sz val="10.5"/>
        <rFont val="宋体"/>
        <family val="3"/>
        <charset val="134"/>
      </rPr>
      <t>磷酸二铵</t>
    </r>
  </si>
  <si>
    <r>
      <rPr>
        <sz val="10.5"/>
        <rFont val="Times New Roman"/>
        <family val="1"/>
      </rPr>
      <t>GB 29139</t>
    </r>
  </si>
  <si>
    <r>
      <rPr>
        <sz val="10.5"/>
        <rFont val="宋体"/>
        <family val="3"/>
        <charset val="134"/>
      </rPr>
      <t>涂料、油墨、颜料及类似产品 制造（</t>
    </r>
    <r>
      <rPr>
        <sz val="10.5"/>
        <rFont val="Times New Roman"/>
        <family val="1"/>
      </rPr>
      <t>264</t>
    </r>
    <r>
      <rPr>
        <sz val="10.5"/>
        <rFont val="宋体"/>
        <family val="3"/>
        <charset val="134"/>
      </rPr>
      <t>）</t>
    </r>
  </si>
  <si>
    <r>
      <rPr>
        <sz val="10.5"/>
        <rFont val="宋体"/>
        <family val="3"/>
        <charset val="134"/>
      </rPr>
      <t>工业颜料制造（</t>
    </r>
    <r>
      <rPr>
        <sz val="10.5"/>
        <rFont val="Times New Roman"/>
        <family val="1"/>
      </rPr>
      <t>2643</t>
    </r>
    <r>
      <rPr>
        <sz val="10.5"/>
        <rFont val="宋体"/>
        <family val="3"/>
        <charset val="134"/>
      </rPr>
      <t>）</t>
    </r>
  </si>
  <si>
    <r>
      <rPr>
        <sz val="10.5"/>
        <rFont val="宋体"/>
        <family val="3"/>
        <charset val="134"/>
      </rPr>
      <t>★钛白粉</t>
    </r>
  </si>
  <si>
    <r>
      <rPr>
        <sz val="10.5"/>
        <rFont val="宋体"/>
        <family val="3"/>
        <charset val="134"/>
      </rPr>
      <t>硫酸法金红石型</t>
    </r>
  </si>
  <si>
    <r>
      <rPr>
        <sz val="10.5"/>
        <rFont val="Times New Roman"/>
        <family val="1"/>
      </rPr>
      <t>GB 32051</t>
    </r>
  </si>
  <si>
    <r>
      <rPr>
        <sz val="10.5"/>
        <rFont val="宋体"/>
        <family val="3"/>
        <charset val="134"/>
      </rPr>
      <t>硫酸法锐钛型</t>
    </r>
  </si>
  <si>
    <r>
      <rPr>
        <sz val="10.5"/>
        <rFont val="宋体"/>
        <family val="3"/>
        <charset val="134"/>
      </rPr>
      <t>氯化法</t>
    </r>
  </si>
  <si>
    <r>
      <rPr>
        <sz val="10.5"/>
        <rFont val="宋体"/>
        <family val="3"/>
        <charset val="134"/>
      </rPr>
      <t>合成材料制造（</t>
    </r>
    <r>
      <rPr>
        <sz val="10.5"/>
        <rFont val="Times New Roman"/>
        <family val="1"/>
      </rPr>
      <t>265</t>
    </r>
    <r>
      <rPr>
        <sz val="10.5"/>
        <rFont val="宋体"/>
        <family val="3"/>
        <charset val="134"/>
      </rPr>
      <t>）</t>
    </r>
  </si>
  <si>
    <r>
      <rPr>
        <sz val="10.5"/>
        <rFont val="宋体"/>
        <family val="3"/>
        <charset val="134"/>
      </rPr>
      <t xml:space="preserve">初级形态塑料及合成树脂制造
</t>
    </r>
    <r>
      <rPr>
        <sz val="10.5"/>
        <rFont val="宋体"/>
        <family val="3"/>
        <charset val="134"/>
      </rPr>
      <t>（</t>
    </r>
    <r>
      <rPr>
        <sz val="10.5"/>
        <rFont val="Times New Roman"/>
        <family val="1"/>
      </rPr>
      <t>2651</t>
    </r>
    <r>
      <rPr>
        <sz val="10.5"/>
        <rFont val="宋体"/>
        <family val="3"/>
        <charset val="134"/>
      </rPr>
      <t>）</t>
    </r>
  </si>
  <si>
    <r>
      <rPr>
        <sz val="10.5"/>
        <rFont val="宋体"/>
        <family val="3"/>
        <charset val="134"/>
      </rPr>
      <t>★聚氯乙烯</t>
    </r>
  </si>
  <si>
    <r>
      <rPr>
        <sz val="10.5"/>
        <rFont val="宋体"/>
        <family val="3"/>
        <charset val="134"/>
      </rPr>
      <t>电石法（通用型）</t>
    </r>
  </si>
  <si>
    <r>
      <rPr>
        <sz val="10.5"/>
        <rFont val="Times New Roman"/>
        <family val="1"/>
      </rPr>
      <t>GB 30527</t>
    </r>
  </si>
  <si>
    <r>
      <rPr>
        <sz val="10.5"/>
        <rFont val="宋体"/>
        <family val="3"/>
        <charset val="134"/>
      </rPr>
      <t>电石法（糊用型）</t>
    </r>
  </si>
  <si>
    <r>
      <rPr>
        <sz val="10.5"/>
        <rFont val="宋体"/>
        <family val="3"/>
        <charset val="134"/>
      </rPr>
      <t>乙烯法（通用型）</t>
    </r>
  </si>
  <si>
    <r>
      <rPr>
        <sz val="10.5"/>
        <rFont val="宋体"/>
        <family val="3"/>
        <charset val="134"/>
      </rPr>
      <t>乙烯法（糊用型）</t>
    </r>
  </si>
  <si>
    <r>
      <rPr>
        <sz val="10.5"/>
        <rFont val="宋体"/>
        <family val="3"/>
        <charset val="134"/>
      </rPr>
      <t xml:space="preserve">合成纤维单
</t>
    </r>
    <r>
      <rPr>
        <sz val="10.5"/>
        <rFont val="宋体"/>
        <family val="3"/>
        <charset val="134"/>
      </rPr>
      <t>（聚合）体制造（</t>
    </r>
    <r>
      <rPr>
        <sz val="10.5"/>
        <rFont val="Times New Roman"/>
        <family val="1"/>
      </rPr>
      <t>2653</t>
    </r>
    <r>
      <rPr>
        <sz val="10.5"/>
        <rFont val="宋体"/>
        <family val="3"/>
        <charset val="134"/>
      </rPr>
      <t>）</t>
    </r>
  </si>
  <si>
    <r>
      <rPr>
        <vertAlign val="superscript"/>
        <sz val="10.5"/>
        <rFont val="宋体"/>
        <family val="3"/>
        <charset val="134"/>
      </rPr>
      <t>★</t>
    </r>
    <r>
      <rPr>
        <sz val="10.5"/>
        <rFont val="宋体"/>
        <family val="3"/>
        <charset val="134"/>
      </rPr>
      <t>精对苯二甲酸</t>
    </r>
  </si>
  <si>
    <r>
      <rPr>
        <sz val="10.5"/>
        <rFont val="Times New Roman"/>
        <family val="1"/>
      </rPr>
      <t>GB 31533</t>
    </r>
  </si>
  <si>
    <r>
      <rPr>
        <sz val="10.5"/>
        <rFont val="宋体"/>
        <family val="3"/>
        <charset val="134"/>
      </rPr>
      <t>化学纤维制造 业（</t>
    </r>
    <r>
      <rPr>
        <sz val="10.5"/>
        <rFont val="Times New Roman"/>
        <family val="1"/>
      </rPr>
      <t>28</t>
    </r>
    <r>
      <rPr>
        <sz val="10.5"/>
        <rFont val="宋体"/>
        <family val="3"/>
        <charset val="134"/>
      </rPr>
      <t>）</t>
    </r>
  </si>
  <si>
    <r>
      <rPr>
        <sz val="10.5"/>
        <rFont val="宋体"/>
        <family val="3"/>
        <charset val="134"/>
      </rPr>
      <t xml:space="preserve">纤维素纤维原料及纤维制造
</t>
    </r>
    <r>
      <rPr>
        <sz val="10.5"/>
        <rFont val="宋体"/>
        <family val="3"/>
        <charset val="134"/>
      </rPr>
      <t>（</t>
    </r>
    <r>
      <rPr>
        <sz val="10.5"/>
        <rFont val="Times New Roman"/>
        <family val="1"/>
      </rPr>
      <t>281</t>
    </r>
    <r>
      <rPr>
        <sz val="10.5"/>
        <rFont val="宋体"/>
        <family val="3"/>
        <charset val="134"/>
      </rPr>
      <t>）</t>
    </r>
  </si>
  <si>
    <r>
      <rPr>
        <sz val="10.5"/>
        <rFont val="宋体"/>
        <family val="3"/>
        <charset val="134"/>
      </rPr>
      <t>人造纤维（纤维素纤维）制造（</t>
    </r>
    <r>
      <rPr>
        <sz val="10.5"/>
        <rFont val="Times New Roman"/>
        <family val="1"/>
      </rPr>
      <t>2812</t>
    </r>
    <r>
      <rPr>
        <sz val="10.5"/>
        <rFont val="宋体"/>
        <family val="3"/>
        <charset val="134"/>
      </rPr>
      <t>）</t>
    </r>
  </si>
  <si>
    <r>
      <rPr>
        <vertAlign val="superscript"/>
        <sz val="10.5"/>
        <rFont val="宋体"/>
        <family val="3"/>
        <charset val="134"/>
      </rPr>
      <t>★</t>
    </r>
    <r>
      <rPr>
        <sz val="10.5"/>
        <rFont val="宋体"/>
        <family val="3"/>
        <charset val="134"/>
      </rPr>
      <t>粘胶短纤维</t>
    </r>
  </si>
  <si>
    <r>
      <rPr>
        <sz val="10.5"/>
        <rFont val="宋体"/>
        <family val="3"/>
        <charset val="134"/>
      </rPr>
      <t xml:space="preserve">《绿色设计产品评价技术规范 粘胶纤维》
</t>
    </r>
    <r>
      <rPr>
        <sz val="10.5"/>
        <rFont val="宋体"/>
        <family val="3"/>
        <charset val="134"/>
      </rPr>
      <t>（</t>
    </r>
    <r>
      <rPr>
        <sz val="10.5"/>
        <rFont val="Times New Roman"/>
        <family val="1"/>
      </rPr>
      <t>T/CNTAC 96</t>
    </r>
    <r>
      <rPr>
        <sz val="10.5"/>
        <rFont val="宋体"/>
        <family val="3"/>
        <charset val="134"/>
      </rPr>
      <t>）</t>
    </r>
  </si>
  <si>
    <r>
      <rPr>
        <sz val="10.5"/>
        <rFont val="宋体"/>
        <family val="3"/>
        <charset val="134"/>
      </rPr>
      <t>橡胶制品业（</t>
    </r>
    <r>
      <rPr>
        <sz val="10.5"/>
        <rFont val="Times New Roman"/>
        <family val="1"/>
      </rPr>
      <t>291</t>
    </r>
    <r>
      <rPr>
        <sz val="10.5"/>
        <rFont val="宋体"/>
        <family val="3"/>
        <charset val="134"/>
      </rPr>
      <t>）</t>
    </r>
  </si>
  <si>
    <r>
      <rPr>
        <sz val="10.5"/>
        <rFont val="宋体"/>
        <family val="3"/>
        <charset val="134"/>
      </rPr>
      <t xml:space="preserve">★轮胎制造
</t>
    </r>
    <r>
      <rPr>
        <sz val="10.5"/>
        <rFont val="宋体"/>
        <family val="3"/>
        <charset val="134"/>
      </rPr>
      <t>（</t>
    </r>
    <r>
      <rPr>
        <sz val="10.5"/>
        <rFont val="Times New Roman"/>
        <family val="1"/>
      </rPr>
      <t>2911</t>
    </r>
    <r>
      <rPr>
        <sz val="10.5"/>
        <rFont val="宋体"/>
        <family val="3"/>
        <charset val="134"/>
      </rPr>
      <t>）</t>
    </r>
  </si>
  <si>
    <r>
      <rPr>
        <sz val="10.5"/>
        <rFont val="宋体"/>
        <family val="3"/>
        <charset val="134"/>
      </rPr>
      <t>全钢子午线轮胎</t>
    </r>
  </si>
  <si>
    <r>
      <rPr>
        <sz val="10.5"/>
        <rFont val="Times New Roman"/>
        <family val="1"/>
      </rPr>
      <t>GB 29449</t>
    </r>
  </si>
  <si>
    <r>
      <rPr>
        <sz val="10.5"/>
        <rFont val="宋体"/>
        <family val="3"/>
        <charset val="134"/>
      </rPr>
      <t>半钢子午线轮胎</t>
    </r>
  </si>
  <si>
    <r>
      <rPr>
        <sz val="10.5"/>
        <rFont val="宋体"/>
        <family val="3"/>
        <charset val="134"/>
      </rPr>
      <t xml:space="preserve">非金属矿物制品业
</t>
    </r>
    <r>
      <rPr>
        <sz val="10.5"/>
        <rFont val="宋体"/>
        <family val="3"/>
        <charset val="134"/>
      </rPr>
      <t>（</t>
    </r>
    <r>
      <rPr>
        <sz val="10.5"/>
        <rFont val="Times New Roman"/>
        <family val="1"/>
      </rPr>
      <t>30</t>
    </r>
    <r>
      <rPr>
        <sz val="10.5"/>
        <rFont val="宋体"/>
        <family val="3"/>
        <charset val="134"/>
      </rPr>
      <t>）</t>
    </r>
  </si>
  <si>
    <r>
      <rPr>
        <sz val="10.5"/>
        <rFont val="宋体"/>
        <family val="3"/>
        <charset val="134"/>
      </rPr>
      <t>水泥熟料</t>
    </r>
  </si>
  <si>
    <r>
      <rPr>
        <sz val="10.5"/>
        <rFont val="Times New Roman"/>
        <family val="1"/>
      </rPr>
      <t>GB 16780</t>
    </r>
  </si>
  <si>
    <r>
      <rPr>
        <sz val="10.5"/>
        <rFont val="宋体"/>
        <family val="3"/>
        <charset val="134"/>
      </rPr>
      <t xml:space="preserve">玻璃制造
</t>
    </r>
    <r>
      <rPr>
        <sz val="10.5"/>
        <rFont val="宋体"/>
        <family val="3"/>
        <charset val="134"/>
      </rPr>
      <t>（</t>
    </r>
    <r>
      <rPr>
        <sz val="10.5"/>
        <rFont val="Times New Roman"/>
        <family val="1"/>
      </rPr>
      <t>304</t>
    </r>
    <r>
      <rPr>
        <sz val="10.5"/>
        <rFont val="宋体"/>
        <family val="3"/>
        <charset val="134"/>
      </rPr>
      <t>）</t>
    </r>
  </si>
  <si>
    <r>
      <rPr>
        <sz val="10.5"/>
        <rFont val="宋体"/>
        <family val="3"/>
        <charset val="134"/>
      </rPr>
      <t>平板玻璃制造（</t>
    </r>
    <r>
      <rPr>
        <sz val="10.5"/>
        <rFont val="Times New Roman"/>
        <family val="1"/>
      </rPr>
      <t>3041</t>
    </r>
    <r>
      <rPr>
        <sz val="10.5"/>
        <rFont val="宋体"/>
        <family val="3"/>
        <charset val="134"/>
      </rPr>
      <t>）</t>
    </r>
  </si>
  <si>
    <r>
      <rPr>
        <sz val="10.5"/>
        <rFont val="Times New Roman"/>
        <family val="1"/>
      </rPr>
      <t xml:space="preserve">GB 21340
</t>
    </r>
    <r>
      <rPr>
        <sz val="10.5"/>
        <rFont val="宋体"/>
        <family val="3"/>
        <charset val="134"/>
      </rPr>
      <t xml:space="preserve">注：汽车用平板玻璃能耗修正系数
</t>
    </r>
    <r>
      <rPr>
        <sz val="10.5"/>
        <rFont val="宋体"/>
        <family val="3"/>
        <charset val="134"/>
      </rPr>
      <t>参照此标准。</t>
    </r>
  </si>
  <si>
    <r>
      <rPr>
        <sz val="10.5"/>
        <rFont val="宋体"/>
        <family val="3"/>
        <charset val="134"/>
      </rPr>
      <t>陶瓷制品制造（</t>
    </r>
    <r>
      <rPr>
        <sz val="10.5"/>
        <rFont val="Times New Roman"/>
        <family val="1"/>
      </rPr>
      <t>307</t>
    </r>
    <r>
      <rPr>
        <sz val="10.5"/>
        <rFont val="宋体"/>
        <family val="3"/>
        <charset val="134"/>
      </rPr>
      <t>）</t>
    </r>
  </si>
  <si>
    <r>
      <rPr>
        <sz val="10.5"/>
        <rFont val="宋体"/>
        <family val="3"/>
        <charset val="134"/>
      </rPr>
      <t xml:space="preserve">建筑陶瓷制品制造
</t>
    </r>
    <r>
      <rPr>
        <sz val="10.5"/>
        <rFont val="宋体"/>
        <family val="3"/>
        <charset val="134"/>
      </rPr>
      <t>（</t>
    </r>
    <r>
      <rPr>
        <sz val="10.5"/>
        <rFont val="Times New Roman"/>
        <family val="1"/>
      </rPr>
      <t>3071</t>
    </r>
    <r>
      <rPr>
        <sz val="10.5"/>
        <rFont val="宋体"/>
        <family val="3"/>
        <charset val="134"/>
      </rPr>
      <t>）</t>
    </r>
  </si>
  <si>
    <r>
      <rPr>
        <sz val="10.5"/>
        <rFont val="Times New Roman"/>
        <family val="1"/>
      </rPr>
      <t>GB 21252</t>
    </r>
  </si>
  <si>
    <r>
      <rPr>
        <sz val="10.5"/>
        <rFont val="宋体"/>
        <family val="3"/>
        <charset val="134"/>
      </rPr>
      <t xml:space="preserve">卫生陶瓷制品制造
</t>
    </r>
    <r>
      <rPr>
        <sz val="10.5"/>
        <rFont val="宋体"/>
        <family val="3"/>
        <charset val="134"/>
      </rPr>
      <t>（</t>
    </r>
    <r>
      <rPr>
        <sz val="10.5"/>
        <rFont val="Times New Roman"/>
        <family val="1"/>
      </rPr>
      <t>3072</t>
    </r>
    <r>
      <rPr>
        <sz val="10.5"/>
        <rFont val="宋体"/>
        <family val="3"/>
        <charset val="134"/>
      </rPr>
      <t>）</t>
    </r>
  </si>
  <si>
    <r>
      <rPr>
        <sz val="10.5"/>
        <rFont val="宋体"/>
        <family val="3"/>
        <charset val="134"/>
      </rPr>
      <t>卫生陶瓷</t>
    </r>
  </si>
  <si>
    <r>
      <rPr>
        <sz val="10.5"/>
        <rFont val="宋体"/>
        <family val="3"/>
        <charset val="134"/>
      </rPr>
      <t xml:space="preserve">黑色金属冶炼和压延加工业
</t>
    </r>
    <r>
      <rPr>
        <sz val="10.5"/>
        <rFont val="宋体"/>
        <family val="3"/>
        <charset val="134"/>
      </rPr>
      <t>（</t>
    </r>
    <r>
      <rPr>
        <sz val="10.5"/>
        <rFont val="Times New Roman"/>
        <family val="1"/>
      </rPr>
      <t>31</t>
    </r>
    <r>
      <rPr>
        <sz val="10.5"/>
        <rFont val="宋体"/>
        <family val="3"/>
        <charset val="134"/>
      </rPr>
      <t>）</t>
    </r>
  </si>
  <si>
    <r>
      <rPr>
        <sz val="10.5"/>
        <rFont val="宋体"/>
        <family val="3"/>
        <charset val="134"/>
      </rPr>
      <t>高炉工序</t>
    </r>
  </si>
  <si>
    <r>
      <rPr>
        <sz val="10.5"/>
        <rFont val="Times New Roman"/>
        <family val="1"/>
      </rPr>
      <t>GB 21256</t>
    </r>
  </si>
  <si>
    <r>
      <rPr>
        <sz val="10.5"/>
        <rFont val="宋体"/>
        <family val="3"/>
        <charset val="134"/>
      </rPr>
      <t>转炉工序</t>
    </r>
  </si>
  <si>
    <r>
      <rPr>
        <sz val="10.5"/>
        <rFont val="宋体"/>
        <family val="3"/>
        <charset val="134"/>
      </rPr>
      <t>电弧炉冶炼</t>
    </r>
  </si>
  <si>
    <r>
      <rPr>
        <sz val="10.5"/>
        <rFont val="宋体"/>
        <family val="3"/>
        <charset val="134"/>
      </rPr>
      <t>铁合金冶炼（</t>
    </r>
    <r>
      <rPr>
        <sz val="10.5"/>
        <rFont val="Times New Roman"/>
        <family val="1"/>
      </rPr>
      <t>314</t>
    </r>
    <r>
      <rPr>
        <sz val="10.5"/>
        <rFont val="宋体"/>
        <family val="3"/>
        <charset val="134"/>
      </rPr>
      <t>）</t>
    </r>
  </si>
  <si>
    <r>
      <rPr>
        <sz val="10.5"/>
        <rFont val="宋体"/>
        <family val="3"/>
        <charset val="134"/>
      </rPr>
      <t xml:space="preserve">铁合金冶炼
</t>
    </r>
    <r>
      <rPr>
        <sz val="10.5"/>
        <rFont val="宋体"/>
        <family val="3"/>
        <charset val="134"/>
      </rPr>
      <t>（</t>
    </r>
    <r>
      <rPr>
        <sz val="10.5"/>
        <rFont val="Times New Roman"/>
        <family val="1"/>
      </rPr>
      <t>3140</t>
    </r>
    <r>
      <rPr>
        <sz val="10.5"/>
        <rFont val="宋体"/>
        <family val="3"/>
        <charset val="134"/>
      </rPr>
      <t>）</t>
    </r>
  </si>
  <si>
    <r>
      <rPr>
        <sz val="10.5"/>
        <rFont val="宋体"/>
        <family val="3"/>
        <charset val="134"/>
      </rPr>
      <t>▲硅铁</t>
    </r>
  </si>
  <si>
    <r>
      <rPr>
        <sz val="10.5"/>
        <rFont val="Times New Roman"/>
        <family val="1"/>
      </rPr>
      <t>GB 21341</t>
    </r>
  </si>
  <si>
    <r>
      <rPr>
        <sz val="10.5"/>
        <rFont val="宋体"/>
        <family val="3"/>
        <charset val="134"/>
      </rPr>
      <t>锰硅合金</t>
    </r>
  </si>
  <si>
    <r>
      <rPr>
        <sz val="10.5"/>
        <rFont val="宋体"/>
        <family val="3"/>
        <charset val="134"/>
      </rPr>
      <t>高碳铬铁</t>
    </r>
  </si>
  <si>
    <r>
      <rPr>
        <sz val="10.5"/>
        <rFont val="宋体"/>
        <family val="3"/>
        <charset val="134"/>
      </rPr>
      <t xml:space="preserve">有色金属冶炼和压延加工业
</t>
    </r>
    <r>
      <rPr>
        <sz val="10.5"/>
        <rFont val="宋体"/>
        <family val="3"/>
        <charset val="134"/>
      </rPr>
      <t>（</t>
    </r>
    <r>
      <rPr>
        <sz val="10.5"/>
        <rFont val="Times New Roman"/>
        <family val="1"/>
      </rPr>
      <t>32</t>
    </r>
    <r>
      <rPr>
        <sz val="10.5"/>
        <rFont val="宋体"/>
        <family val="3"/>
        <charset val="134"/>
      </rPr>
      <t>）</t>
    </r>
  </si>
  <si>
    <r>
      <rPr>
        <sz val="10.5"/>
        <rFont val="宋体"/>
        <family val="3"/>
        <charset val="134"/>
      </rPr>
      <t xml:space="preserve">常用有色金属冶炼
</t>
    </r>
    <r>
      <rPr>
        <vertAlign val="superscript"/>
        <sz val="10.5"/>
        <rFont val="宋体"/>
        <family val="3"/>
        <charset val="134"/>
      </rPr>
      <t>（</t>
    </r>
    <r>
      <rPr>
        <sz val="10.5"/>
        <rFont val="Times New Roman"/>
        <family val="1"/>
      </rPr>
      <t>321</t>
    </r>
    <r>
      <rPr>
        <vertAlign val="superscript"/>
        <sz val="10.5"/>
        <rFont val="宋体"/>
        <family val="3"/>
        <charset val="134"/>
      </rPr>
      <t>）</t>
    </r>
  </si>
  <si>
    <r>
      <rPr>
        <sz val="10.5"/>
        <rFont val="宋体"/>
        <family val="3"/>
        <charset val="134"/>
      </rPr>
      <t xml:space="preserve">铜冶炼
</t>
    </r>
    <r>
      <rPr>
        <sz val="10.5"/>
        <rFont val="宋体"/>
        <family val="3"/>
        <charset val="134"/>
      </rPr>
      <t>（</t>
    </r>
    <r>
      <rPr>
        <sz val="10.5"/>
        <rFont val="Times New Roman"/>
        <family val="1"/>
      </rPr>
      <t>3211</t>
    </r>
    <r>
      <rPr>
        <sz val="10.5"/>
        <rFont val="宋体"/>
        <family val="3"/>
        <charset val="134"/>
      </rPr>
      <t>）</t>
    </r>
  </si>
  <si>
    <r>
      <rPr>
        <sz val="10.5"/>
        <rFont val="Times New Roman"/>
        <family val="1"/>
      </rPr>
      <t>GB 21248</t>
    </r>
  </si>
  <si>
    <r>
      <rPr>
        <sz val="10.5"/>
        <rFont val="宋体"/>
        <family val="3"/>
        <charset val="134"/>
      </rPr>
      <t xml:space="preserve">铅锌冶炼
</t>
    </r>
    <r>
      <rPr>
        <sz val="10.5"/>
        <rFont val="宋体"/>
        <family val="3"/>
        <charset val="134"/>
      </rPr>
      <t>（</t>
    </r>
    <r>
      <rPr>
        <sz val="10.5"/>
        <rFont val="Times New Roman"/>
        <family val="1"/>
      </rPr>
      <t>3212</t>
    </r>
    <r>
      <rPr>
        <sz val="10.5"/>
        <rFont val="宋体"/>
        <family val="3"/>
        <charset val="134"/>
      </rPr>
      <t>）</t>
    </r>
  </si>
  <si>
    <r>
      <rPr>
        <sz val="10.5"/>
        <rFont val="宋体"/>
        <family val="3"/>
        <charset val="134"/>
      </rPr>
      <t>铅冶炼</t>
    </r>
  </si>
  <si>
    <r>
      <rPr>
        <sz val="10.5"/>
        <rFont val="宋体"/>
        <family val="3"/>
        <charset val="134"/>
      </rPr>
      <t>粗铅工艺</t>
    </r>
  </si>
  <si>
    <r>
      <rPr>
        <sz val="10.5"/>
        <rFont val="Times New Roman"/>
        <family val="1"/>
      </rPr>
      <t>GB 21250</t>
    </r>
  </si>
  <si>
    <r>
      <rPr>
        <sz val="10.5"/>
        <rFont val="宋体"/>
        <family val="3"/>
        <charset val="134"/>
      </rPr>
      <t>铅电解精炼工序</t>
    </r>
  </si>
  <si>
    <r>
      <rPr>
        <sz val="10.5"/>
        <rFont val="宋体"/>
        <family val="3"/>
        <charset val="134"/>
      </rPr>
      <t>铅冶炼工艺</t>
    </r>
  </si>
  <si>
    <r>
      <rPr>
        <sz val="10.5"/>
        <rFont val="宋体"/>
        <family val="3"/>
        <charset val="134"/>
      </rPr>
      <t>锌冶炼</t>
    </r>
  </si>
  <si>
    <r>
      <rPr>
        <sz val="10.5"/>
        <rFont val="Times New Roman"/>
        <family val="1"/>
      </rPr>
      <t>GB 21249</t>
    </r>
  </si>
  <si>
    <r>
      <rPr>
        <sz val="10.5"/>
        <rFont val="宋体"/>
        <family val="3"/>
        <charset val="134"/>
      </rPr>
      <t xml:space="preserve">铝冶炼
</t>
    </r>
    <r>
      <rPr>
        <sz val="10.5"/>
        <rFont val="宋体"/>
        <family val="3"/>
        <charset val="134"/>
      </rPr>
      <t>（</t>
    </r>
    <r>
      <rPr>
        <sz val="10.5"/>
        <rFont val="Times New Roman"/>
        <family val="1"/>
      </rPr>
      <t>3216</t>
    </r>
    <r>
      <rPr>
        <sz val="10.5"/>
        <rFont val="宋体"/>
        <family val="3"/>
        <charset val="134"/>
      </rPr>
      <t>）</t>
    </r>
  </si>
  <si>
    <r>
      <rPr>
        <sz val="10.5"/>
        <rFont val="宋体"/>
        <family val="3"/>
        <charset val="134"/>
      </rPr>
      <t>电解铝</t>
    </r>
  </si>
  <si>
    <r>
      <rPr>
        <sz val="10.5"/>
        <rFont val="宋体"/>
        <family val="3"/>
        <charset val="134"/>
      </rPr>
      <t xml:space="preserve">铝液交流
</t>
    </r>
    <r>
      <rPr>
        <sz val="10.5"/>
        <rFont val="宋体"/>
        <family val="3"/>
        <charset val="134"/>
      </rPr>
      <t>电耗</t>
    </r>
  </si>
  <si>
    <r>
      <rPr>
        <sz val="10.5"/>
        <rFont val="Times New Roman"/>
        <family val="1"/>
      </rPr>
      <t>GB 21346</t>
    </r>
  </si>
  <si>
    <r>
      <rPr>
        <sz val="10.5"/>
        <rFont val="宋体"/>
        <family val="3"/>
        <charset val="134"/>
      </rPr>
      <t xml:space="preserve">常用有色金属冶炼
</t>
    </r>
    <r>
      <rPr>
        <sz val="10.5"/>
        <rFont val="宋体"/>
        <family val="3"/>
        <charset val="134"/>
      </rPr>
      <t>（</t>
    </r>
    <r>
      <rPr>
        <sz val="10.5"/>
        <rFont val="Times New Roman"/>
        <family val="1"/>
      </rPr>
      <t>321</t>
    </r>
    <r>
      <rPr>
        <sz val="10.5"/>
        <rFont val="宋体"/>
        <family val="3"/>
        <charset val="134"/>
      </rPr>
      <t>）</t>
    </r>
  </si>
  <si>
    <r>
      <rPr>
        <sz val="10.5"/>
        <rFont val="宋体"/>
        <family val="3"/>
        <charset val="134"/>
      </rPr>
      <t xml:space="preserve">硅冶炼
</t>
    </r>
    <r>
      <rPr>
        <sz val="10.5"/>
        <rFont val="宋体"/>
        <family val="3"/>
        <charset val="134"/>
      </rPr>
      <t>（</t>
    </r>
    <r>
      <rPr>
        <sz val="10.5"/>
        <rFont val="Times New Roman"/>
        <family val="1"/>
      </rPr>
      <t>3218</t>
    </r>
    <r>
      <rPr>
        <sz val="10.5"/>
        <rFont val="宋体"/>
        <family val="3"/>
        <charset val="134"/>
      </rPr>
      <t>）</t>
    </r>
  </si>
  <si>
    <r>
      <rPr>
        <sz val="10.5"/>
        <rFont val="宋体"/>
        <family val="3"/>
        <charset val="134"/>
      </rPr>
      <t>★工业硅</t>
    </r>
  </si>
  <si>
    <r>
      <rPr>
        <sz val="10.5"/>
        <rFont val="宋体"/>
        <family val="3"/>
        <charset val="134"/>
      </rPr>
      <t>主要还原剂为木炭</t>
    </r>
  </si>
  <si>
    <r>
      <rPr>
        <sz val="10.5"/>
        <rFont val="Times New Roman"/>
        <family val="1"/>
      </rPr>
      <t>GB 31338</t>
    </r>
  </si>
  <si>
    <r>
      <rPr>
        <sz val="10.5"/>
        <rFont val="宋体"/>
        <family val="3"/>
        <charset val="134"/>
      </rPr>
      <t>主要还原剂为石油焦和煤</t>
    </r>
  </si>
  <si>
    <r>
      <rPr>
        <sz val="10.5"/>
        <rFont val="宋体"/>
        <family val="3"/>
        <charset val="134"/>
      </rPr>
      <t>主要还原剂为煤</t>
    </r>
  </si>
  <si>
    <r>
      <rPr>
        <sz val="10.5"/>
        <rFont val="宋体"/>
        <family val="3"/>
        <charset val="134"/>
      </rPr>
      <t>注：</t>
    </r>
    <r>
      <rPr>
        <sz val="10.5"/>
        <rFont val="Times New Roman"/>
        <family val="1"/>
      </rPr>
      <t xml:space="preserve">1.  </t>
    </r>
    <r>
      <rPr>
        <sz val="10.5"/>
        <rFont val="宋体"/>
        <family val="3"/>
        <charset val="134"/>
      </rPr>
      <t xml:space="preserve">各领域标杆水平和基准水平主要参考国家现行单位产品能耗限额标准的先进值和准入值、限定值，根据行业实际、发展预期、生产装置整体能效水平等确定。统计范围、计算方法等参考相应标准。
</t>
    </r>
    <r>
      <rPr>
        <sz val="10.5"/>
        <rFont val="Times New Roman"/>
        <family val="1"/>
      </rPr>
      <t xml:space="preserve">2.  </t>
    </r>
    <r>
      <rPr>
        <sz val="10.5"/>
        <rFont val="宋体"/>
        <family val="3"/>
        <charset val="134"/>
      </rPr>
      <t xml:space="preserve">表中的工业重点领域范围和标杆水平、基准水平，视行业发展和国家现行单位产品能耗限额标准制修订情况进行补充完善和动态调整。
</t>
    </r>
    <r>
      <rPr>
        <sz val="10.5"/>
        <rFont val="Times New Roman"/>
        <family val="1"/>
      </rPr>
      <t xml:space="preserve">3.  </t>
    </r>
    <r>
      <rPr>
        <sz val="10.5"/>
        <rFont val="宋体"/>
        <family val="3"/>
        <charset val="134"/>
      </rPr>
      <t>相较于《高耗能行业重点领域能效标杆水平和基准水平（</t>
    </r>
    <r>
      <rPr>
        <sz val="10.5"/>
        <rFont val="Times New Roman"/>
        <family val="1"/>
      </rPr>
      <t xml:space="preserve">2021 </t>
    </r>
    <r>
      <rPr>
        <sz val="10.5"/>
        <rFont val="宋体"/>
        <family val="3"/>
        <charset val="134"/>
      </rPr>
      <t>年版）》，新增加的重点领域用“★”标注，能效水平有调整的用“▲”标注。</t>
    </r>
  </si>
  <si>
    <t>千克标准煤/吨</t>
    <phoneticPr fontId="8" type="noConversion"/>
  </si>
  <si>
    <r>
      <rPr>
        <sz val="10.5"/>
        <rFont val="宋体"/>
        <family val="3"/>
        <charset val="134"/>
      </rPr>
      <t>千克标准
煤</t>
    </r>
    <r>
      <rPr>
        <sz val="10.5"/>
        <rFont val="Times New Roman"/>
        <family val="1"/>
      </rPr>
      <t>/</t>
    </r>
    <r>
      <rPr>
        <sz val="10.5"/>
        <rFont val="宋体"/>
        <family val="3"/>
        <charset val="134"/>
      </rPr>
      <t>吨</t>
    </r>
    <phoneticPr fontId="8" type="noConversion"/>
  </si>
  <si>
    <r>
      <t>离子膜法液碱</t>
    </r>
    <r>
      <rPr>
        <sz val="10.5"/>
        <rFont val="Times New Roman"/>
        <family val="1"/>
        <charset val="134"/>
      </rPr>
      <t>(</t>
    </r>
    <r>
      <rPr>
        <sz val="10.5"/>
        <rFont val="宋体"/>
        <family val="3"/>
        <charset val="134"/>
      </rPr>
      <t>质量分数，下同</t>
    </r>
    <r>
      <rPr>
        <sz val="10.5"/>
        <rFont val="Times New Roman"/>
        <family val="1"/>
        <charset val="134"/>
      </rPr>
      <t>)</t>
    </r>
    <r>
      <rPr>
        <sz val="10.5"/>
        <rFont val="宋体"/>
        <family val="3"/>
        <charset val="134"/>
      </rPr>
      <t>≥</t>
    </r>
    <r>
      <rPr>
        <sz val="10.5"/>
        <rFont val="Times New Roman"/>
        <family val="1"/>
        <charset val="134"/>
      </rPr>
      <t>30%</t>
    </r>
  </si>
  <si>
    <t>氨碱法（轻质）</t>
    <phoneticPr fontId="8" type="noConversion"/>
  </si>
  <si>
    <r>
      <t>离子膜法固碱≥</t>
    </r>
    <r>
      <rPr>
        <sz val="10.5"/>
        <rFont val="Times New Roman"/>
        <family val="1"/>
      </rPr>
      <t>98%</t>
    </r>
  </si>
  <si>
    <t>★天然碱法-碳化法（轻质）</t>
    <phoneticPr fontId="8" type="noConversion"/>
  </si>
  <si>
    <t>★天然碱法-蒸发法（轻质）</t>
  </si>
  <si>
    <r>
      <t>★天然碱法</t>
    </r>
    <r>
      <rPr>
        <sz val="10"/>
        <color rgb="FF000000"/>
        <rFont val="Times New Roman"/>
        <family val="1"/>
      </rPr>
      <t>-</t>
    </r>
    <r>
      <rPr>
        <sz val="10"/>
        <color rgb="FF000000"/>
        <rFont val="宋体"/>
        <family val="3"/>
        <charset val="134"/>
      </rPr>
      <t>碳化法（重质）</t>
    </r>
  </si>
  <si>
    <r>
      <rPr>
        <sz val="10.5"/>
        <rFont val="Segoe UI Symbol"/>
        <family val="2"/>
      </rPr>
      <t>★</t>
    </r>
    <r>
      <rPr>
        <sz val="10.5"/>
        <rFont val="宋体"/>
        <family val="2"/>
        <charset val="134"/>
      </rPr>
      <t>天然碱法</t>
    </r>
    <r>
      <rPr>
        <sz val="10.5"/>
        <rFont val="Times New Roman"/>
        <family val="2"/>
        <charset val="204"/>
      </rPr>
      <t>-</t>
    </r>
    <r>
      <rPr>
        <sz val="10.5"/>
        <rFont val="宋体"/>
        <family val="2"/>
        <charset val="134"/>
      </rPr>
      <t>蒸发法（重质）</t>
    </r>
    <phoneticPr fontId="8" type="noConversion"/>
  </si>
  <si>
    <r>
      <t>千克标准煤</t>
    </r>
    <r>
      <rPr>
        <sz val="11"/>
        <color rgb="FF000000"/>
        <rFont val="Times New Roman"/>
        <family val="1"/>
      </rPr>
      <t>/</t>
    </r>
    <r>
      <rPr>
        <sz val="11"/>
        <color rgb="FF000000"/>
        <rFont val="宋体"/>
        <family val="3"/>
        <charset val="134"/>
      </rPr>
      <t>吨</t>
    </r>
  </si>
  <si>
    <r>
      <rPr>
        <sz val="11"/>
        <color rgb="FF000000"/>
        <rFont val="宋体"/>
        <family val="3"/>
        <charset val="134"/>
      </rPr>
      <t>水泥、石灰和石膏制造（</t>
    </r>
    <r>
      <rPr>
        <sz val="11"/>
        <color rgb="FF000000"/>
        <rFont val="Times New Roman"/>
        <family val="1"/>
      </rPr>
      <t>301</t>
    </r>
    <r>
      <rPr>
        <sz val="11"/>
        <color rgb="FF000000"/>
        <rFont val="宋体"/>
        <family val="3"/>
        <charset val="134"/>
      </rPr>
      <t>）</t>
    </r>
    <phoneticPr fontId="8" type="noConversion"/>
  </si>
  <si>
    <r>
      <rPr>
        <sz val="11"/>
        <color rgb="FF000000"/>
        <rFont val="宋体"/>
        <family val="3"/>
        <charset val="134"/>
      </rPr>
      <t>水泥制造</t>
    </r>
    <r>
      <rPr>
        <sz val="11"/>
        <color rgb="FF000000"/>
        <rFont val="Times New Roman"/>
        <family val="1"/>
      </rPr>
      <t xml:space="preserve">
</t>
    </r>
    <r>
      <rPr>
        <sz val="11"/>
        <color rgb="FF000000"/>
        <rFont val="宋体"/>
        <family val="3"/>
        <charset val="134"/>
      </rPr>
      <t>（</t>
    </r>
    <r>
      <rPr>
        <sz val="11"/>
        <color rgb="FF000000"/>
        <rFont val="Times New Roman"/>
        <family val="1"/>
      </rPr>
      <t>3011</t>
    </r>
    <r>
      <rPr>
        <sz val="11"/>
        <color rgb="FF000000"/>
        <rFont val="宋体"/>
        <family val="3"/>
        <charset val="134"/>
      </rPr>
      <t>）</t>
    </r>
    <phoneticPr fontId="8" type="noConversion"/>
  </si>
  <si>
    <t>千瓦时/吨</t>
    <phoneticPr fontId="8" type="noConversion"/>
  </si>
  <si>
    <t>铜冶炼工艺（铜精矿-阴极铜）</t>
    <phoneticPr fontId="8" type="noConversion"/>
  </si>
  <si>
    <r>
      <rPr>
        <sz val="11"/>
        <color rgb="FF000000"/>
        <rFont val="宋体"/>
        <family val="1"/>
        <charset val="134"/>
      </rPr>
      <t>粗铜工艺（铜精矿</t>
    </r>
    <r>
      <rPr>
        <sz val="11"/>
        <color rgb="FF000000"/>
        <rFont val="Times New Roman"/>
        <family val="1"/>
      </rPr>
      <t>-</t>
    </r>
    <r>
      <rPr>
        <sz val="11"/>
        <color rgb="FF000000"/>
        <rFont val="宋体"/>
        <family val="1"/>
        <charset val="134"/>
      </rPr>
      <t>粗铜）</t>
    </r>
    <phoneticPr fontId="8" type="noConversion"/>
  </si>
  <si>
    <r>
      <rPr>
        <sz val="11"/>
        <color rgb="FF000000"/>
        <rFont val="宋体"/>
        <family val="1"/>
        <charset val="134"/>
      </rPr>
      <t>阳极铜工艺（铜精矿</t>
    </r>
    <r>
      <rPr>
        <sz val="11"/>
        <color rgb="FF000000"/>
        <rFont val="Times New Roman"/>
        <family val="1"/>
      </rPr>
      <t>-</t>
    </r>
    <r>
      <rPr>
        <sz val="11"/>
        <color rgb="FF000000"/>
        <rFont val="宋体"/>
        <family val="1"/>
        <charset val="134"/>
      </rPr>
      <t>阳极铜）</t>
    </r>
    <phoneticPr fontId="8" type="noConversion"/>
  </si>
  <si>
    <r>
      <rPr>
        <sz val="11"/>
        <color rgb="FF000000"/>
        <rFont val="宋体"/>
        <family val="1"/>
        <charset val="134"/>
      </rPr>
      <t>电解工序（阳极铜</t>
    </r>
    <r>
      <rPr>
        <sz val="11"/>
        <color rgb="FF000000"/>
        <rFont val="Times New Roman"/>
        <family val="1"/>
      </rPr>
      <t>-</t>
    </r>
    <r>
      <rPr>
        <sz val="11"/>
        <color rgb="FF000000"/>
        <rFont val="宋体"/>
        <family val="1"/>
        <charset val="134"/>
      </rPr>
      <t>阴极铜）</t>
    </r>
    <phoneticPr fontId="8" type="noConversion"/>
  </si>
  <si>
    <t>火法炼锌工艺：粗锌
（精矿-粗锌）</t>
    <phoneticPr fontId="8" type="noConversion"/>
  </si>
  <si>
    <t>火法炼锌工艺：锌
（精矿-精馏锌）</t>
    <phoneticPr fontId="8" type="noConversion"/>
  </si>
  <si>
    <t>湿法炼锌工艺：电锌锌锭
（有浸出渣火法处理工艺）
（精矿-电锌锌锭）</t>
    <phoneticPr fontId="8" type="noConversion"/>
  </si>
  <si>
    <t>湿法炼锌工艺：电锌锌锭
（无浸出渣火法处理工艺）
（精矿-电锌锌锭）</t>
    <phoneticPr fontId="8" type="noConversion"/>
  </si>
  <si>
    <t>湿法炼锌工艺：电锌锌锭
（氧化锌精矿-电锌锌锭）</t>
    <phoneticPr fontId="8" type="noConversion"/>
  </si>
  <si>
    <r>
      <t>千克标准煤</t>
    </r>
    <r>
      <rPr>
        <sz val="10.5"/>
        <color rgb="FF000000"/>
        <rFont val="Times New Roman"/>
        <family val="1"/>
      </rPr>
      <t>/</t>
    </r>
    <r>
      <rPr>
        <sz val="10.5"/>
        <color rgb="FF000000"/>
        <rFont val="宋体"/>
        <family val="3"/>
        <charset val="134"/>
      </rPr>
      <t>吨</t>
    </r>
  </si>
  <si>
    <r>
      <rPr>
        <sz val="10.5"/>
        <color rgb="FF000000"/>
        <rFont val="宋体"/>
        <family val="3"/>
        <charset val="134"/>
      </rPr>
      <t>千克标准煤</t>
    </r>
    <r>
      <rPr>
        <sz val="10.5"/>
        <color rgb="FF000000"/>
        <rFont val="Times New Roman"/>
        <family val="1"/>
      </rPr>
      <t>/</t>
    </r>
    <r>
      <rPr>
        <sz val="10.5"/>
        <color rgb="FF000000"/>
        <rFont val="宋体"/>
        <family val="3"/>
        <charset val="134"/>
      </rPr>
      <t>吨</t>
    </r>
    <phoneticPr fontId="8" type="noConversion"/>
  </si>
  <si>
    <t>千克标准煤/平方米</t>
    <phoneticPr fontId="8" type="noConversion"/>
  </si>
  <si>
    <r>
      <t>离子膜法液碱≥</t>
    </r>
    <r>
      <rPr>
        <sz val="10.5"/>
        <rFont val="Times New Roman"/>
        <family val="1"/>
        <charset val="134"/>
      </rPr>
      <t>45%</t>
    </r>
    <phoneticPr fontId="8" type="noConversion"/>
  </si>
  <si>
    <t>吸水率＞10%的陶瓷砖</t>
    <phoneticPr fontId="8" type="noConversion"/>
  </si>
  <si>
    <t>0.5%&lt;吸水率≤10%的陶瓷砖</t>
    <phoneticPr fontId="8" type="noConversion"/>
  </si>
  <si>
    <t>吸水率≤0.5%的陶瓷砖</t>
    <phoneticPr fontId="8" type="noConversion"/>
  </si>
  <si>
    <t>平板玻璃（500≤生产能力≤800 吨/天）</t>
    <phoneticPr fontId="8" type="noConversion"/>
  </si>
  <si>
    <t>平板玻璃（生产能力&gt;800 吨/天）</t>
    <phoneticPr fontId="8" type="noConversion"/>
  </si>
  <si>
    <t>千克标准煤/重量箱</t>
    <phoneticPr fontId="8" type="noConversion"/>
  </si>
  <si>
    <t>炼铁（311）</t>
    <phoneticPr fontId="8" type="noConversion"/>
  </si>
  <si>
    <t>炼铁（3110）</t>
    <phoneticPr fontId="8" type="noConversion"/>
  </si>
  <si>
    <t>炼钢（312）</t>
    <phoneticPr fontId="8" type="noConversion"/>
  </si>
  <si>
    <t>炼钢（3120）</t>
    <phoneticPr fontId="8" type="noConversion"/>
  </si>
  <si>
    <t>30 吨＜公称容量＜50 吨</t>
    <phoneticPr fontId="8" type="noConversion"/>
  </si>
  <si>
    <r>
      <rPr>
        <sz val="10.5"/>
        <rFont val="宋体"/>
        <family val="3"/>
        <charset val="134"/>
        <scheme val="major"/>
      </rPr>
      <t>公称容量≥50 吨</t>
    </r>
  </si>
  <si>
    <t>GB 32050
注：电弧炉冶炼全不锈钢单位产品
能耗提高 10%。</t>
    <phoneticPr fontId="8" type="noConversion"/>
  </si>
  <si>
    <t>优于标杆</t>
  </si>
  <si>
    <t>低于标准</t>
  </si>
  <si>
    <t>标杆z</t>
  </si>
  <si>
    <t>基准z</t>
  </si>
  <si>
    <t>标准差</t>
  </si>
  <si>
    <t>均值</t>
  </si>
  <si>
    <t>低于基准</t>
  </si>
  <si>
    <t>提升比例</t>
  </si>
  <si>
    <t>淘汰落后产能均值</t>
  </si>
  <si>
    <t>淘汰落后产能提升比例</t>
  </si>
  <si>
    <t>改进技术提升比例</t>
  </si>
  <si>
    <t>2020年现状</t>
    <phoneticPr fontId="8" type="noConversion"/>
  </si>
  <si>
    <r>
      <t>2025</t>
    </r>
    <r>
      <rPr>
        <sz val="10"/>
        <color rgb="FF000000"/>
        <rFont val="宋体"/>
        <family val="3"/>
        <charset val="134"/>
      </rPr>
      <t>年规划</t>
    </r>
    <phoneticPr fontId="8" type="noConversion"/>
  </si>
  <si>
    <r>
      <rPr>
        <vertAlign val="superscript"/>
        <sz val="10.5"/>
        <rFont val="宋体"/>
        <family val="3"/>
        <charset val="134"/>
      </rPr>
      <t>★</t>
    </r>
    <r>
      <rPr>
        <sz val="10.5"/>
        <rFont val="宋体"/>
        <family val="3"/>
        <charset val="134"/>
      </rPr>
      <t>卫生纸原纸、纸巾原纸</t>
    </r>
    <phoneticPr fontId="8" type="noConversion"/>
  </si>
  <si>
    <r>
      <rPr>
        <sz val="10.5"/>
        <rFont val="宋体"/>
        <family val="3"/>
        <charset val="134"/>
      </rPr>
      <t>橡胶和塑料制品业
（</t>
    </r>
    <r>
      <rPr>
        <sz val="10.5"/>
        <rFont val="Times New Roman"/>
        <family val="1"/>
      </rPr>
      <t>29</t>
    </r>
    <r>
      <rPr>
        <sz val="10.5"/>
        <rFont val="宋体"/>
        <family val="3"/>
        <charset val="134"/>
      </rPr>
      <t>）</t>
    </r>
    <phoneticPr fontId="8" type="noConversion"/>
  </si>
  <si>
    <r>
      <rPr>
        <sz val="10.5"/>
        <rFont val="宋体"/>
        <family val="3"/>
        <charset val="134"/>
      </rPr>
      <t>注：</t>
    </r>
    <r>
      <rPr>
        <sz val="10.5"/>
        <rFont val="Times New Roman"/>
        <family val="1"/>
      </rPr>
      <t xml:space="preserve">1. </t>
    </r>
    <r>
      <rPr>
        <sz val="10.5"/>
        <rFont val="宋体"/>
        <family val="1"/>
        <charset val="134"/>
      </rPr>
      <t>纺织业、化学纤维制造业行业优于标杆水平、低于基准水平的比例。数据来源：</t>
    </r>
    <r>
      <rPr>
        <sz val="10.5"/>
        <rFont val="Times New Roman"/>
        <family val="1"/>
      </rPr>
      <t xml:space="preserve">http://info.texnet.com.cn/detail-946987.html#:~:text=%E5%88%B02025%E5%B9%B4%EF%BC%8C%E7%BA%BA,%E5%B1%95%E8%83%BD%E5%8A%9B%E5%A4%A7%E5%B9%85%E6%8F%90%E9%AB%98%E3%80%82
</t>
    </r>
    <r>
      <rPr>
        <sz val="10.5"/>
        <rFont val="Times New Roman"/>
        <family val="1"/>
        <charset val="134"/>
      </rPr>
      <t xml:space="preserve">2. </t>
    </r>
    <r>
      <rPr>
        <sz val="10.5"/>
        <rFont val="宋体"/>
        <family val="1"/>
        <charset val="134"/>
      </rPr>
      <t>磷肥制造</t>
    </r>
    <r>
      <rPr>
        <sz val="10.5"/>
        <rFont val="Times New Roman"/>
        <family val="1"/>
      </rPr>
      <t>2025</t>
    </r>
    <r>
      <rPr>
        <sz val="10.5"/>
        <rFont val="宋体"/>
        <family val="1"/>
        <charset val="134"/>
      </rPr>
      <t>年目标值还存在落后产能</t>
    </r>
    <r>
      <rPr>
        <sz val="10.5"/>
        <rFont val="Times New Roman"/>
        <family val="1"/>
      </rPr>
      <t>.</t>
    </r>
    <r>
      <rPr>
        <sz val="10.5"/>
        <rFont val="宋体"/>
        <family val="1"/>
        <charset val="134"/>
      </rPr>
      <t>假设淘汰的是最落后的产能，即截断函数右侧</t>
    </r>
    <r>
      <rPr>
        <sz val="10.5"/>
        <rFont val="Times New Roman"/>
        <family val="1"/>
      </rPr>
      <t>25%</t>
    </r>
    <r>
      <rPr>
        <sz val="10.5"/>
        <rFont val="宋体"/>
        <family val="1"/>
        <charset val="134"/>
      </rPr>
      <t>截断。</t>
    </r>
    <r>
      <rPr>
        <sz val="10.5"/>
        <rFont val="Times New Roman"/>
        <family val="1"/>
      </rPr>
      <t xml:space="preserve">
3. </t>
    </r>
    <r>
      <rPr>
        <sz val="10.5"/>
        <rFont val="宋体"/>
        <family val="1"/>
        <charset val="134"/>
      </rPr>
      <t>标杆值和能效值为负的，重新计算提升比例。</t>
    </r>
    <r>
      <rPr>
        <sz val="10.5"/>
        <rFont val="Times New Roman"/>
        <family val="1"/>
        <charset val="134"/>
      </rPr>
      <t xml:space="preserve">
4. </t>
    </r>
    <r>
      <rPr>
        <sz val="10.5"/>
        <rFont val="宋体"/>
        <family val="1"/>
        <charset val="134"/>
      </rPr>
      <t>负值很小暂不处理，影响比较小。</t>
    </r>
    <phoneticPr fontId="8" type="noConversion"/>
  </si>
  <si>
    <t>农、林、牧、渔业</t>
  </si>
  <si>
    <t>煤炭开采和洗选业</t>
  </si>
  <si>
    <t>石油和天然气开采业</t>
  </si>
  <si>
    <t>黑色金属矿采选业</t>
  </si>
  <si>
    <t>有色金属矿采选业</t>
  </si>
  <si>
    <t>非金属矿采选业</t>
  </si>
  <si>
    <t>开采专业及辅助性活动</t>
  </si>
  <si>
    <t>其他采矿业</t>
  </si>
  <si>
    <t>农副食品加工业</t>
  </si>
  <si>
    <t>食品制造业</t>
  </si>
  <si>
    <t>酒、饮料和精制茶制造业</t>
  </si>
  <si>
    <t>烟草制品业</t>
  </si>
  <si>
    <t>纺织业</t>
  </si>
  <si>
    <t>纺织服装、服饰业</t>
  </si>
  <si>
    <t>皮革、毛皮、羽毛及其制品和制鞋业</t>
  </si>
  <si>
    <t>木材加工和木、竹、藤、棕、草制品业</t>
  </si>
  <si>
    <t>家具制造业</t>
  </si>
  <si>
    <t>造纸和纸制品业</t>
  </si>
  <si>
    <t>印刷和记录媒介复制业</t>
  </si>
  <si>
    <t>文教、工美、体育和娱乐用品制造业</t>
  </si>
  <si>
    <t>石油、煤炭及其他燃料加工业</t>
  </si>
  <si>
    <t>化学原料和化学制品制造业</t>
  </si>
  <si>
    <t>医药制造业</t>
  </si>
  <si>
    <t>化学纤维制造业</t>
  </si>
  <si>
    <t>橡胶和塑料制品业</t>
  </si>
  <si>
    <t>非金属矿物制品业</t>
  </si>
  <si>
    <t>有色金属冶炼和压延加工业</t>
  </si>
  <si>
    <t>金属制品业</t>
  </si>
  <si>
    <t>通用设备制造业</t>
  </si>
  <si>
    <t>专用设备制造业</t>
  </si>
  <si>
    <t>汽车制造业</t>
  </si>
  <si>
    <t>铁路、船舶、航空航天和其他运输设备制造业</t>
  </si>
  <si>
    <t>电气机械和器材制造业</t>
  </si>
  <si>
    <t>计算机、通信和其他电子设备制造业</t>
  </si>
  <si>
    <t>仪器仪表制造业</t>
  </si>
  <si>
    <t>其他制造业</t>
  </si>
  <si>
    <t>废弃资源综合利用业</t>
  </si>
  <si>
    <t>金属制品、机械和设备修理业</t>
  </si>
  <si>
    <t>电力、热力生产和供应业</t>
  </si>
  <si>
    <t>燃气生产和供应业</t>
  </si>
  <si>
    <t>水的生产和供应业</t>
  </si>
  <si>
    <t>建筑业</t>
  </si>
  <si>
    <t>行业</t>
    <phoneticPr fontId="8" type="noConversion"/>
  </si>
  <si>
    <t>主要产品</t>
    <phoneticPr fontId="8" type="noConversion"/>
  </si>
  <si>
    <t>产量</t>
    <phoneticPr fontId="8" type="noConversion"/>
  </si>
  <si>
    <t>地 区</t>
  </si>
  <si>
    <t>原盐
(万吨)</t>
  </si>
  <si>
    <t>成品糖
(万吨)</t>
  </si>
  <si>
    <t>啤酒
(万千升)</t>
  </si>
  <si>
    <t>卷烟
(亿支)</t>
  </si>
  <si>
    <t>布
(亿米)</t>
  </si>
  <si>
    <t>机制纸及纸板
(万吨)</t>
  </si>
  <si>
    <t>硫 酸
(折 100%)
(万吨)</t>
  </si>
  <si>
    <t>烧碱
(折 100%)
(万吨)</t>
  </si>
  <si>
    <t>纯碱
(碳酸钠)
(万吨)</t>
  </si>
  <si>
    <t>乙烯
(万吨)</t>
  </si>
  <si>
    <t>农用氮、磷、钾化学
肥料总计(折纯)
(万吨)</t>
  </si>
  <si>
    <t>化学农药原药
(折有效成分100%)
(万吨)</t>
  </si>
  <si>
    <t>初级形态的塑料
(塑料树脂及共聚物)
(万吨)</t>
  </si>
  <si>
    <t>化学纤维
(万吨)</t>
  </si>
  <si>
    <t>水泥
(万吨)</t>
  </si>
  <si>
    <t>平板玻璃
(万重量箱)</t>
  </si>
  <si>
    <t>生铁
(万吨)</t>
  </si>
  <si>
    <t>粗钢
(万吨)</t>
  </si>
  <si>
    <t>钢材
(万吨)</t>
  </si>
  <si>
    <t>金属切削机床
(万台)</t>
  </si>
  <si>
    <t>大中型拖拉机
(万台)</t>
  </si>
  <si>
    <t>汽车
(万辆)</t>
  </si>
  <si>
    <t>#基本型乘用车(轿
车)
(万辆)</t>
  </si>
  <si>
    <t>发电机组
(发电设备)
(万千瓦)</t>
  </si>
  <si>
    <t>家用电冰箱
(万台)</t>
  </si>
  <si>
    <t>房间空气调节器
(万台)</t>
  </si>
  <si>
    <t>家用洗衣机
(万台)</t>
  </si>
  <si>
    <t>移动通信手持机
(手机)
(万台)</t>
  </si>
  <si>
    <t>微型计算机设备
(万台)</t>
  </si>
  <si>
    <t>集成电路
(亿块)</t>
  </si>
  <si>
    <t>彩色电视机
(万台)</t>
  </si>
  <si>
    <t>全 国</t>
  </si>
  <si>
    <t>北 京</t>
  </si>
  <si>
    <t>天 津</t>
  </si>
  <si>
    <t>河 北</t>
  </si>
  <si>
    <t>山 西</t>
  </si>
  <si>
    <t>内蒙古</t>
  </si>
  <si>
    <t>辽 宁</t>
  </si>
  <si>
    <t>吉 林</t>
  </si>
  <si>
    <t>黑龙江</t>
  </si>
  <si>
    <t>上 海</t>
  </si>
  <si>
    <t>江 苏</t>
  </si>
  <si>
    <t>浙 江</t>
  </si>
  <si>
    <t>安 徽</t>
  </si>
  <si>
    <t>福 建</t>
  </si>
  <si>
    <t>江 西</t>
  </si>
  <si>
    <t>山 东</t>
  </si>
  <si>
    <t>河 南</t>
  </si>
  <si>
    <t>湖 北</t>
  </si>
  <si>
    <t>湖 南</t>
  </si>
  <si>
    <t>广 东</t>
  </si>
  <si>
    <t>广 西</t>
  </si>
  <si>
    <t>海 南</t>
  </si>
  <si>
    <t>重 庆</t>
  </si>
  <si>
    <t>四 川</t>
  </si>
  <si>
    <t>贵 州</t>
  </si>
  <si>
    <t>云 南</t>
  </si>
  <si>
    <t>西 藏</t>
  </si>
  <si>
    <t>陕 西</t>
  </si>
  <si>
    <t>甘 肃</t>
  </si>
  <si>
    <t>青 海</t>
  </si>
  <si>
    <t>宁 夏</t>
  </si>
  <si>
    <t>新 疆</t>
  </si>
  <si>
    <t>炼油(万吨)</t>
    <phoneticPr fontId="8" type="noConversion"/>
  </si>
  <si>
    <t>煤制焦炭(万吨)</t>
    <phoneticPr fontId="8" type="noConversion"/>
  </si>
  <si>
    <t>烧碱(万吨)</t>
    <phoneticPr fontId="8" type="noConversion"/>
  </si>
  <si>
    <t>纯碱(万吨)</t>
    <phoneticPr fontId="8" type="noConversion"/>
  </si>
  <si>
    <t>电石(万吨)</t>
    <phoneticPr fontId="8" type="noConversion"/>
  </si>
  <si>
    <t>乙烯(万吨)</t>
    <phoneticPr fontId="8" type="noConversion"/>
  </si>
  <si>
    <t>合成氨(万吨)</t>
    <phoneticPr fontId="8" type="noConversion"/>
  </si>
  <si>
    <r>
      <rPr>
        <sz val="10"/>
        <color rgb="FF000000"/>
        <rFont val="宋体"/>
        <family val="3"/>
        <charset val="134"/>
      </rPr>
      <t>水泥</t>
    </r>
    <r>
      <rPr>
        <sz val="10"/>
        <color rgb="FF000000"/>
        <rFont val="Times New Roman"/>
        <family val="1"/>
      </rPr>
      <t>(</t>
    </r>
    <r>
      <rPr>
        <sz val="10"/>
        <color rgb="FF000000"/>
        <rFont val="宋体"/>
        <family val="3"/>
        <charset val="134"/>
      </rPr>
      <t>万吨</t>
    </r>
    <r>
      <rPr>
        <sz val="10"/>
        <color rgb="FF000000"/>
        <rFont val="Times New Roman"/>
        <family val="1"/>
      </rPr>
      <t>)</t>
    </r>
    <phoneticPr fontId="8" type="noConversion"/>
  </si>
  <si>
    <t>平板玻璃(万重量箱)</t>
    <phoneticPr fontId="8" type="noConversion"/>
  </si>
  <si>
    <t>黑色金属冶炼和压延加工业</t>
    <phoneticPr fontId="8" type="noConversion"/>
  </si>
  <si>
    <t>炼铁(万吨)</t>
    <phoneticPr fontId="8" type="noConversion"/>
  </si>
  <si>
    <t>炼钢(万吨)</t>
    <phoneticPr fontId="8" type="noConversion"/>
  </si>
  <si>
    <t>铜冶炼(万吨)</t>
    <phoneticPr fontId="8" type="noConversion"/>
  </si>
  <si>
    <t>铝冶炼(万吨)</t>
    <phoneticPr fontId="8" type="noConversion"/>
  </si>
  <si>
    <t>能耗现状均值</t>
    <phoneticPr fontId="8" type="noConversion"/>
  </si>
  <si>
    <t>2025目标能耗均值</t>
    <phoneticPr fontId="8" type="noConversion"/>
  </si>
  <si>
    <t>淘汰落后提升比例</t>
    <phoneticPr fontId="8" type="noConversion"/>
  </si>
  <si>
    <t>设备改造提升比例</t>
    <phoneticPr fontId="8" type="noConversion"/>
  </si>
  <si>
    <r>
      <rPr>
        <sz val="10.5"/>
        <rFont val="宋体"/>
        <family val="3"/>
        <charset val="134"/>
      </rPr>
      <t>千克标准油</t>
    </r>
    <r>
      <rPr>
        <sz val="10.5"/>
        <rFont val="Times New Roman"/>
        <family val="1"/>
      </rPr>
      <t>/</t>
    </r>
    <r>
      <rPr>
        <sz val="10.5"/>
        <rFont val="宋体"/>
        <family val="3"/>
        <charset val="134"/>
      </rPr>
      <t>吨·能
量因数</t>
    </r>
    <phoneticPr fontId="8" type="noConversion"/>
  </si>
  <si>
    <r>
      <rPr>
        <sz val="10"/>
        <color rgb="FF000000"/>
        <rFont val="宋体"/>
        <family val="3"/>
        <charset val="134"/>
      </rPr>
      <t>千克标准油</t>
    </r>
    <r>
      <rPr>
        <sz val="10"/>
        <color rgb="FF000000"/>
        <rFont val="Times New Roman"/>
        <family val="1"/>
      </rPr>
      <t>/</t>
    </r>
    <r>
      <rPr>
        <sz val="10"/>
        <color rgb="FF000000"/>
        <rFont val="宋体"/>
        <family val="3"/>
        <charset val="134"/>
      </rPr>
      <t>吨</t>
    </r>
    <r>
      <rPr>
        <sz val="10"/>
        <color rgb="FF000000"/>
        <rFont val="Times New Roman"/>
        <family val="1"/>
      </rPr>
      <t>·</t>
    </r>
    <r>
      <rPr>
        <sz val="10"/>
        <color rgb="FF000000"/>
        <rFont val="宋体"/>
        <family val="3"/>
        <charset val="134"/>
      </rPr>
      <t>能量因数</t>
    </r>
    <phoneticPr fontId="8" type="noConversion"/>
  </si>
  <si>
    <t>能效单位</t>
    <phoneticPr fontId="8" type="noConversion"/>
  </si>
  <si>
    <r>
      <t>千克标准煤</t>
    </r>
    <r>
      <rPr>
        <sz val="10"/>
        <color rgb="FF000000"/>
        <rFont val="Times New Roman"/>
        <family val="1"/>
      </rPr>
      <t>/</t>
    </r>
    <r>
      <rPr>
        <sz val="10"/>
        <color rgb="FF000000"/>
        <rFont val="宋体"/>
        <family val="3"/>
        <charset val="134"/>
      </rPr>
      <t>吨</t>
    </r>
  </si>
  <si>
    <r>
      <rPr>
        <sz val="10.5"/>
        <rFont val="宋体"/>
        <family val="3"/>
        <charset val="134"/>
      </rPr>
      <t>千克标准
油</t>
    </r>
    <r>
      <rPr>
        <sz val="10.5"/>
        <rFont val="Times New Roman"/>
        <family val="1"/>
      </rPr>
      <t>/</t>
    </r>
    <r>
      <rPr>
        <sz val="10.5"/>
        <rFont val="宋体"/>
        <family val="3"/>
        <charset val="134"/>
      </rPr>
      <t>吨</t>
    </r>
    <phoneticPr fontId="8" type="noConversion"/>
  </si>
  <si>
    <r>
      <rPr>
        <sz val="10"/>
        <color rgb="FF000000"/>
        <rFont val="宋体"/>
        <family val="3"/>
        <charset val="134"/>
      </rPr>
      <t>千克标准油</t>
    </r>
    <r>
      <rPr>
        <sz val="10"/>
        <color rgb="FF000000"/>
        <rFont val="Times New Roman"/>
        <family val="1"/>
      </rPr>
      <t>/</t>
    </r>
    <r>
      <rPr>
        <sz val="10"/>
        <color rgb="FF000000"/>
        <rFont val="宋体"/>
        <family val="3"/>
        <charset val="134"/>
      </rPr>
      <t>吨</t>
    </r>
    <phoneticPr fontId="8" type="noConversion"/>
  </si>
  <si>
    <r>
      <t>千克标准煤</t>
    </r>
    <r>
      <rPr>
        <sz val="10"/>
        <color rgb="FF000000"/>
        <rFont val="Times New Roman"/>
        <family val="1"/>
      </rPr>
      <t>/</t>
    </r>
    <r>
      <rPr>
        <sz val="10"/>
        <color rgb="FF000000"/>
        <rFont val="宋体"/>
        <family val="3"/>
        <charset val="134"/>
      </rPr>
      <t>重量箱</t>
    </r>
  </si>
  <si>
    <r>
      <t>千瓦时</t>
    </r>
    <r>
      <rPr>
        <sz val="10"/>
        <color rgb="FF000000"/>
        <rFont val="Times New Roman"/>
        <family val="1"/>
      </rPr>
      <t>/</t>
    </r>
    <r>
      <rPr>
        <sz val="10"/>
        <color rgb="FF000000"/>
        <rFont val="宋体"/>
        <family val="3"/>
        <charset val="134"/>
      </rPr>
      <t>吨</t>
    </r>
  </si>
  <si>
    <t>即1吨标准煤等于0.7吨标准油</t>
  </si>
  <si>
    <t>吨标准油/吨标准煤</t>
    <phoneticPr fontId="8" type="noConversion"/>
  </si>
  <si>
    <t>亿千瓦时/万吨标煤</t>
    <phoneticPr fontId="8" type="noConversion"/>
  </si>
  <si>
    <t>淘汰落后产能节能量</t>
    <phoneticPr fontId="8" type="noConversion"/>
  </si>
  <si>
    <t>设备提升改造节能量</t>
    <phoneticPr fontId="8" type="noConversion"/>
  </si>
  <si>
    <t>PPRiFUfIIaIoE</t>
    <phoneticPr fontId="43" type="noConversion"/>
  </si>
  <si>
    <t>PPRiFUfERoIF</t>
    <phoneticPr fontId="8" type="noConversion"/>
  </si>
  <si>
    <t>agriculture and forestry 01T03</t>
    <phoneticPr fontId="47" type="noConversion"/>
  </si>
  <si>
    <t>coal mining 05</t>
  </si>
  <si>
    <t>oil and gas extraction 06</t>
  </si>
  <si>
    <t>other mining and quarrying 07T08</t>
  </si>
  <si>
    <t>food beverage and tobacco 10T12</t>
  </si>
  <si>
    <t>textiles apparel and leather 13T15</t>
  </si>
  <si>
    <t>wood products 16</t>
  </si>
  <si>
    <t>pulp paper and printing 17T18</t>
  </si>
  <si>
    <t>refined petroleum and coke 19</t>
  </si>
  <si>
    <t>chemicals 20</t>
  </si>
  <si>
    <t>rubber and plastic products 22</t>
  </si>
  <si>
    <t>glass and glass products 231</t>
  </si>
  <si>
    <t>cement and other nonmetallic minerals 239</t>
  </si>
  <si>
    <t>iron and steel 241</t>
  </si>
  <si>
    <t>other metals 242</t>
  </si>
  <si>
    <t>metal products except machinery and vehicles 25</t>
  </si>
  <si>
    <t>computers and electronics 26</t>
  </si>
  <si>
    <t>appliances and electrical equipment 27</t>
  </si>
  <si>
    <t>other machinery 28</t>
  </si>
  <si>
    <t>road vehicles 29</t>
  </si>
  <si>
    <t>nonroad vehicles 30</t>
  </si>
  <si>
    <t>other manufacturing 31T33</t>
  </si>
  <si>
    <t>energy pipelines and gas processing 352T353</t>
  </si>
  <si>
    <t>water and waste 36T39</t>
  </si>
  <si>
    <t>construction 41T43</t>
    <phoneticPr fontId="47" type="noConversion"/>
  </si>
  <si>
    <t>Unit: dimensionless</t>
  </si>
  <si>
    <t>农业</t>
    <phoneticPr fontId="47" type="noConversion"/>
  </si>
  <si>
    <t>agriculture and forestry 01T03</t>
  </si>
  <si>
    <t>Mining Support Service Activities 09</t>
    <phoneticPr fontId="47" type="noConversion"/>
  </si>
  <si>
    <t>cement and other nonmetallic minerals 239</t>
    <phoneticPr fontId="43" type="noConversion"/>
  </si>
  <si>
    <t>黑色金属冶炼和压延加工业</t>
  </si>
  <si>
    <t>建筑业</t>
    <phoneticPr fontId="47" type="noConversion"/>
  </si>
  <si>
    <t>construction 41T43</t>
  </si>
  <si>
    <t>Source:</t>
  </si>
  <si>
    <t>Notes:</t>
  </si>
  <si>
    <t>工业重点领域能效标杆水平和基准水平（2023 年版）</t>
    <phoneticPr fontId="8" type="noConversion"/>
  </si>
  <si>
    <t>Industrial Key Performance Indicator Benchmark Level and Baseline Level</t>
  </si>
  <si>
    <t>Production capacity exceeding the benchmark level and below the baseline level</t>
    <phoneticPr fontId="8" type="noConversion"/>
  </si>
  <si>
    <t>Provincial Output of Major Industrial Products</t>
    <phoneticPr fontId="8" type="noConversion"/>
  </si>
  <si>
    <t xml:space="preserve">Output of Industrial Products by Region
</t>
  </si>
  <si>
    <r>
      <rPr>
        <sz val="10"/>
        <color rgb="FF000000"/>
        <rFont val="宋体"/>
        <family val="1"/>
        <charset val="134"/>
      </rPr>
      <t>中国统计局</t>
    </r>
    <r>
      <rPr>
        <sz val="10"/>
        <color rgb="FF000000"/>
        <rFont val="Times New Roman"/>
        <family val="1"/>
      </rPr>
      <t xml:space="preserve"> National Bureau of Statistics</t>
    </r>
    <phoneticPr fontId="8" type="noConversion"/>
  </si>
  <si>
    <r>
      <rPr>
        <sz val="10"/>
        <color rgb="FF000000"/>
        <rFont val="宋体"/>
        <family val="3"/>
        <charset val="134"/>
      </rPr>
      <t>中国统计年鉴</t>
    </r>
    <r>
      <rPr>
        <sz val="10"/>
        <color rgb="FF000000"/>
        <rFont val="Times New Roman"/>
        <family val="1"/>
      </rPr>
      <t xml:space="preserve"> </t>
    </r>
    <r>
      <rPr>
        <sz val="10"/>
        <color rgb="FF000000"/>
        <rFont val="Times New Roman"/>
        <family val="1"/>
        <charset val="134"/>
      </rPr>
      <t>China Statistical Yearbook</t>
    </r>
    <phoneticPr fontId="8" type="noConversion"/>
  </si>
  <si>
    <t>We assume that the energy efficiency levels in the industrial sector follow a normal distribution.</t>
  </si>
  <si>
    <t>PPRiFUfERoIF Potential Perc Reduction in Fuel Use from Early Retirement of Inefficient Facilities</t>
    <phoneticPr fontId="8" type="noConversion"/>
  </si>
  <si>
    <t>目标节能量(10吨标煤)</t>
    <phoneticPr fontId="8" type="noConversion"/>
  </si>
  <si>
    <t>Table 13-13</t>
    <phoneticPr fontId="8" type="noConversion"/>
  </si>
  <si>
    <t>Perc Fuel Use Reduction</t>
    <phoneticPr fontId="8" type="noConversion"/>
  </si>
  <si>
    <t xml:space="preserve">We plot a normal distribution curve for the energy efficiency levels in the key industries for the year 2020 according </t>
  </si>
  <si>
    <t>the benchmark level, baseline level, and the proportions of production capacity exceeding the benchmark level and below the baseline level in 2020.</t>
  </si>
  <si>
    <t xml:space="preserve">Similarly, for the year 2025, we plot another normal distribution curve , according the proportions of </t>
  </si>
  <si>
    <t>production capacity exceeding the benchmark level and below the baseline level in 2025.</t>
  </si>
  <si>
    <t xml:space="preserve">We consider the increase in the average values about energy efficiency level from 2020 to 2025 to be composed of two parts. </t>
  </si>
  <si>
    <t xml:space="preserve">On the one hand, the improvement in the average values about energy efficiency level resulting from the decrease in the proportion of production capacity </t>
  </si>
  <si>
    <t>below the baseline level is categorized as PPRiFUfERoIF.</t>
  </si>
  <si>
    <t>On the Other hand, the improvement in the average values about energy efficiency level resulting from increasing the proportion of production capacity exceeding the benchmark level</t>
  </si>
  <si>
    <t>is categorized as "Percentage Improvement in Eqpt Efficiency Standards above BAU This Year".</t>
  </si>
  <si>
    <t>For PPRiFUfIIaIoE and PPRiFUfICaWHR, we set 0.</t>
  </si>
  <si>
    <t>PPRiFUfIIaIoE Potential Perc Reduction in Fuel Use from Improved Installation and Integration of Eqpt</t>
    <phoneticPr fontId="8" type="noConversion"/>
  </si>
  <si>
    <t>PPRiFUfICaWHR Potential Perc Reduction in Fuel Use from Increased Cogen and Waste Heat Recovery</t>
    <phoneticPr fontId="8" type="noConversion"/>
  </si>
  <si>
    <t>Pot Perc Red in Fuel Use</t>
  </si>
  <si>
    <r>
      <rPr>
        <sz val="10"/>
        <color rgb="FF000000"/>
        <rFont val="Times New Roman"/>
        <family val="1"/>
      </rPr>
      <t xml:space="preserve">National Development and Reform Commission </t>
    </r>
    <r>
      <rPr>
        <sz val="10"/>
        <color rgb="FF000000"/>
        <rFont val="宋体"/>
        <family val="3"/>
        <charset val="134"/>
        <scheme val="major"/>
      </rPr>
      <t xml:space="preserve">中华人民共和国国家发展和改革委员会 </t>
    </r>
    <phoneticPr fontId="8" type="noConversion"/>
  </si>
  <si>
    <t xml:space="preserve">Industrial Key Performance Indicator Benchmark Level and Baseline Level(2023)  </t>
  </si>
  <si>
    <t>《工业重点领域能效标杆水平和基准水平(2023版)》</t>
    <phoneticPr fontId="8" type="noConversion"/>
  </si>
  <si>
    <t>https://www.gov.cn/zhengce/zhengceku/202307/content_6890009.htm</t>
  </si>
  <si>
    <t>Implementation Guidelines for Energy Efficiency and Carbon Reduction Upgrades in Key Sectors of High-Energy Consumption Industries (2022)</t>
    <phoneticPr fontId="8" type="noConversion"/>
  </si>
  <si>
    <r>
      <rPr>
        <sz val="10"/>
        <color rgb="FF000000"/>
        <rFont val="宋体"/>
        <family val="3"/>
        <charset val="134"/>
      </rPr>
      <t>《高耗能行业重点领域节能降碳改造升级实施指南</t>
    </r>
    <r>
      <rPr>
        <sz val="10"/>
        <color rgb="FF000000"/>
        <rFont val="Times New Roman"/>
        <family val="1"/>
      </rPr>
      <t>(2022</t>
    </r>
    <r>
      <rPr>
        <sz val="10"/>
        <color rgb="FF000000"/>
        <rFont val="宋体"/>
        <family val="3"/>
        <charset val="134"/>
      </rPr>
      <t>年版</t>
    </r>
    <r>
      <rPr>
        <sz val="10"/>
        <color rgb="FF000000"/>
        <rFont val="Times New Roman"/>
        <family val="1"/>
      </rPr>
      <t>)</t>
    </r>
    <r>
      <rPr>
        <sz val="10"/>
        <color rgb="FF000000"/>
        <rFont val="宋体"/>
        <family val="3"/>
        <charset val="134"/>
      </rPr>
      <t>》</t>
    </r>
    <phoneticPr fontId="8" type="noConversion"/>
  </si>
  <si>
    <t>https://www.ndrc.gov.cn/xwdt/tzgg/202202/t20220211_1315447.html</t>
  </si>
  <si>
    <r>
      <t>2060</t>
    </r>
    <r>
      <rPr>
        <sz val="10"/>
        <color rgb="FF000000"/>
        <rFont val="宋体"/>
        <family val="3"/>
        <charset val="134"/>
      </rPr>
      <t>年规划</t>
    </r>
    <phoneticPr fontId="8" type="noConversion"/>
  </si>
  <si>
    <t>提高设备效率标准(相较于BAU）</t>
    <phoneticPr fontId="8" type="noConversion"/>
  </si>
  <si>
    <t>2060目标能耗均值</t>
    <phoneticPr fontId="8" type="noConversion"/>
  </si>
  <si>
    <t>淘汰落后节能比例</t>
    <phoneticPr fontId="8" type="noConversion"/>
  </si>
  <si>
    <t>提高能效标准节能比例</t>
    <phoneticPr fontId="8" type="noConversion"/>
  </si>
  <si>
    <t>目标节能量(千克标煤)</t>
    <phoneticPr fontId="8" type="noConversion"/>
  </si>
  <si>
    <t>淘汰落后节能量</t>
    <phoneticPr fontId="8" type="noConversion"/>
  </si>
  <si>
    <t>提高能效标准节能量</t>
    <phoneticPr fontId="8" type="noConversion"/>
  </si>
  <si>
    <t>提高标准</t>
    <phoneticPr fontId="43" type="noConversion"/>
  </si>
  <si>
    <t>Eqpt Efficiency Standards-145</t>
    <phoneticPr fontId="8" type="noConversion"/>
  </si>
  <si>
    <t>Pot Perc Red in Fuel Use-145</t>
    <phoneticPr fontId="8" type="noConversion"/>
  </si>
  <si>
    <t>Pot Perc Red in Fuel Use-decarbon</t>
    <phoneticPr fontId="8" type="noConversion"/>
  </si>
  <si>
    <t>https://www.stats.gov.cn/sj/ndsj/2021/indexch.htm</t>
    <phoneticPr fontId="8" type="noConversion"/>
  </si>
  <si>
    <t>铁合金(万吨)</t>
    <phoneticPr fontId="8" type="noConversion"/>
  </si>
  <si>
    <t>磷肥(万吨)</t>
    <phoneticPr fontId="8" type="noConversion"/>
  </si>
  <si>
    <t>锌冶炼(万吨)</t>
    <phoneticPr fontId="8" type="noConversion"/>
  </si>
  <si>
    <r>
      <rPr>
        <sz val="11"/>
        <color theme="1"/>
        <rFont val="宋体"/>
        <family val="3"/>
        <charset val="134"/>
      </rPr>
      <t>上海市统计局</t>
    </r>
    <r>
      <rPr>
        <sz val="11"/>
        <color theme="1"/>
        <rFont val="Times New Roman"/>
        <family val="1"/>
      </rPr>
      <t xml:space="preserve"> Shanghai Bureau of Statistics</t>
    </r>
    <phoneticPr fontId="43" type="noConversion"/>
  </si>
  <si>
    <r>
      <rPr>
        <sz val="11"/>
        <color theme="1"/>
        <rFont val="宋体"/>
        <family val="3"/>
        <charset val="134"/>
      </rPr>
      <t>上海计年鉴</t>
    </r>
    <r>
      <rPr>
        <sz val="11"/>
        <color theme="1"/>
        <rFont val="Times New Roman"/>
        <family val="1"/>
      </rPr>
      <t xml:space="preserve"> Shanghai Statistical Yearbook</t>
    </r>
    <phoneticPr fontId="43" type="noConversion"/>
  </si>
  <si>
    <t>Table 12-10</t>
    <phoneticPr fontId="8" type="noConversion"/>
  </si>
  <si>
    <t>https://tjj.sh.gov.cn/tjnj/nj21.htm?d1=2021tjnj/C1210.htm</t>
    <phoneticPr fontId="8" type="noConversion"/>
  </si>
  <si>
    <t>表12.10主要工业产品生产、销售总量(2020)</t>
  </si>
  <si>
    <t>OUTPUT AND SALES OF MAIN INDUSTRIAL PRODUCTS</t>
  </si>
  <si>
    <t>产品名称
Product</t>
  </si>
  <si>
    <t>单 位
Unit</t>
  </si>
  <si>
    <t>生产量
Output</t>
  </si>
  <si>
    <t>销售量
Sales</t>
  </si>
  <si>
    <t>精制食用植物油</t>
  </si>
  <si>
    <t>Refined Vegetable Oil</t>
  </si>
  <si>
    <t>万吨(10 000 tons)</t>
  </si>
  <si>
    <t>糖果</t>
  </si>
  <si>
    <t>Candy</t>
  </si>
  <si>
    <t>乳制品</t>
  </si>
  <si>
    <t>Dairy Product</t>
  </si>
  <si>
    <t>啤 酒</t>
  </si>
  <si>
    <t>Beer</t>
  </si>
  <si>
    <t>亿升(100 million liters)</t>
  </si>
  <si>
    <t>饮 料</t>
  </si>
  <si>
    <t>Beverage</t>
  </si>
  <si>
    <t>卷 烟</t>
  </si>
  <si>
    <t>Cigarettes</t>
  </si>
  <si>
    <t>亿支(100 million pieces)</t>
  </si>
  <si>
    <t>纱</t>
  </si>
  <si>
    <t>Yarn</t>
  </si>
  <si>
    <t>布</t>
  </si>
  <si>
    <t>Cloth</t>
  </si>
  <si>
    <t>亿米(100 million m)</t>
  </si>
  <si>
    <t>服 装</t>
  </si>
  <si>
    <t>Garments</t>
  </si>
  <si>
    <t>亿件(100 million cases)</t>
  </si>
  <si>
    <t>皮革鞋靴</t>
  </si>
  <si>
    <t>Leather Shoes</t>
  </si>
  <si>
    <t>万双(10 000 pairs)</t>
  </si>
  <si>
    <t>复合木地板</t>
  </si>
  <si>
    <t>Flooring</t>
  </si>
  <si>
    <t>万平方米(10 000 sq.m)</t>
  </si>
  <si>
    <t>1 415.72</t>
  </si>
  <si>
    <t>1 393.97</t>
  </si>
  <si>
    <t>机制纸及纸板</t>
  </si>
  <si>
    <t>Paperboard</t>
  </si>
  <si>
    <t>汽 油</t>
  </si>
  <si>
    <t>Gasoline</t>
  </si>
  <si>
    <t>柴 油</t>
  </si>
  <si>
    <t>Diesel Oil</t>
  </si>
  <si>
    <t>焦 炭</t>
  </si>
  <si>
    <t>Coke</t>
  </si>
  <si>
    <t>硫 酸(折100%)</t>
  </si>
  <si>
    <t>Sulphuric Acid(100% Pure)</t>
  </si>
  <si>
    <t>烧碱(折100%)</t>
  </si>
  <si>
    <t>Caustic Soda(100% Pure)</t>
  </si>
  <si>
    <t>乙 烯</t>
  </si>
  <si>
    <t>Ethylene</t>
  </si>
  <si>
    <t>化学农药原药(折有效
成分100%)</t>
  </si>
  <si>
    <t>Chemical Pesticide Technical
(100% Pure)</t>
  </si>
  <si>
    <t>涂 料</t>
  </si>
  <si>
    <t>Coating</t>
  </si>
  <si>
    <t>初级形态塑料</t>
  </si>
  <si>
    <t>Primary Form Plastic</t>
  </si>
  <si>
    <t>合成橡胶</t>
  </si>
  <si>
    <t>Synthetic Rubber</t>
  </si>
  <si>
    <t>合成洗涤剂</t>
  </si>
  <si>
    <t>Synthetic Detergents</t>
  </si>
  <si>
    <t>化学药品原药</t>
  </si>
  <si>
    <t>Raw Chemicals</t>
  </si>
  <si>
    <t>化学纤维</t>
  </si>
  <si>
    <t>Chemical Fibers</t>
  </si>
  <si>
    <t>橡胶轮胎外胎</t>
  </si>
  <si>
    <t>Outer Cover of Rubber Tyre</t>
  </si>
  <si>
    <t>万条(10 000 tires)</t>
  </si>
  <si>
    <t>水 泥</t>
  </si>
  <si>
    <t>Cement</t>
  </si>
  <si>
    <t>表 12.10 续表 continued</t>
  </si>
  <si>
    <t>生 铁</t>
  </si>
  <si>
    <t>Pig Iron</t>
  </si>
  <si>
    <t>1 411.33</t>
  </si>
  <si>
    <t>粗 钢</t>
  </si>
  <si>
    <t>Steel</t>
  </si>
  <si>
    <t>1 575.60</t>
  </si>
  <si>
    <t>成品钢材</t>
  </si>
  <si>
    <t>Rolled-steel Products</t>
  </si>
  <si>
    <t>1 879.61</t>
  </si>
  <si>
    <t>1 878.40</t>
  </si>
  <si>
    <t>铜 材</t>
  </si>
  <si>
    <t>Copper Materials</t>
  </si>
  <si>
    <t>金属集装箱</t>
  </si>
  <si>
    <t>Metal Container</t>
  </si>
  <si>
    <t>万立方米(10 000 cu.m)</t>
  </si>
  <si>
    <t>发动机</t>
  </si>
  <si>
    <t>Engines</t>
  </si>
  <si>
    <t>万千瓦(10 000 kw)</t>
  </si>
  <si>
    <t>31 908.14</t>
  </si>
  <si>
    <t>16 219.32</t>
  </si>
  <si>
    <t>金属切削机床</t>
  </si>
  <si>
    <t>Metal-cutting Machines</t>
  </si>
  <si>
    <t>台(unit)</t>
  </si>
  <si>
    <t xml:space="preserve">  #数控金属切削机床</t>
  </si>
  <si>
    <t xml:space="preserve">  Digital Machine Tools</t>
  </si>
  <si>
    <t>汽 车</t>
  </si>
  <si>
    <t>Motor Vehicles</t>
  </si>
  <si>
    <t>万辆(10 000 vehicles)</t>
  </si>
  <si>
    <t xml:space="preserve">  #轿 车</t>
  </si>
  <si>
    <t xml:space="preserve">  Cars</t>
  </si>
  <si>
    <t xml:space="preserve">  #新能源汽车</t>
  </si>
  <si>
    <t xml:space="preserve">  New Energy Vehicles</t>
  </si>
  <si>
    <t>民用钢质船舶</t>
  </si>
  <si>
    <t>Civil Steel Ships</t>
  </si>
  <si>
    <t>万载重吨(10 000 syn-tons)</t>
  </si>
  <si>
    <t>两轮脚踏自行车</t>
  </si>
  <si>
    <t>Bicycles</t>
  </si>
  <si>
    <t>发电机组(发电设备)</t>
  </si>
  <si>
    <t>Generator Set(Power Generating Equipments)</t>
  </si>
  <si>
    <t>1 882.25</t>
  </si>
  <si>
    <t>2 206.92</t>
  </si>
  <si>
    <t>电力电缆</t>
  </si>
  <si>
    <t>Electric Cable</t>
  </si>
  <si>
    <t>万公里(10 000 km)</t>
  </si>
  <si>
    <t>家用电冰箱</t>
  </si>
  <si>
    <t>Household Refrigerators</t>
  </si>
  <si>
    <t>万台(10 000 units)</t>
  </si>
  <si>
    <t>房间空气调节器</t>
  </si>
  <si>
    <t>Household Air-conditioners</t>
  </si>
  <si>
    <t>家用吸排油烟机</t>
  </si>
  <si>
    <t>Range Hoods</t>
  </si>
  <si>
    <t>电饭锅</t>
  </si>
  <si>
    <t>Electric Rice Cookers</t>
  </si>
  <si>
    <t>万个(10 000 units)</t>
  </si>
  <si>
    <t>微波炉</t>
  </si>
  <si>
    <t>Microwave Oven</t>
  </si>
  <si>
    <t>家用洗衣机</t>
  </si>
  <si>
    <t>Household Washing Machines</t>
  </si>
  <si>
    <t>家用吸尘器</t>
  </si>
  <si>
    <t>Vacuum Cleaners</t>
  </si>
  <si>
    <t>家用燃气热水器</t>
  </si>
  <si>
    <t>Gas Water Heaters</t>
  </si>
  <si>
    <t>微型计算机设备</t>
  </si>
  <si>
    <t>Personal Computers</t>
  </si>
  <si>
    <t>1 799.51</t>
  </si>
  <si>
    <t>1 899.08</t>
  </si>
  <si>
    <t>移动通信手持机(手机)</t>
  </si>
  <si>
    <t>Mobile Phone</t>
  </si>
  <si>
    <t>3 686.58</t>
  </si>
  <si>
    <t>3 619.04</t>
  </si>
  <si>
    <t>彩色电视机</t>
  </si>
  <si>
    <t>Color Television Sets</t>
  </si>
  <si>
    <t>集成电路</t>
  </si>
  <si>
    <t>Integrated Circuits</t>
  </si>
  <si>
    <t>亿块(100 million units)</t>
  </si>
  <si>
    <t>集成电路圆片</t>
  </si>
  <si>
    <t>Wafer</t>
  </si>
  <si>
    <t>万片(10 000 units)</t>
  </si>
  <si>
    <t>光学仪器</t>
  </si>
  <si>
    <t>Optical Instruments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</si>
</sst>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
    <numFmt numFmtId="177" formatCode="0.00_);[Red]\(0.00\)"/>
    <numFmt numFmtId="178" formatCode="0.0%"/>
    <numFmt numFmtId="179" formatCode="0.0000000_);[Red]\(0.0000000\)"/>
    <numFmt numFmtId="180" formatCode="0.000000000_);[Red]\(0.000000000\)"/>
  </numFmts>
  <fonts count="60" x14ac:knownFonts="1">
    <font>
      <sz val="10"/>
      <color rgb="FF000000"/>
      <name val="Times New Roman"/>
      <charset val="204"/>
    </font>
    <font>
      <sz val="15"/>
      <name val="宋体"/>
      <family val="3"/>
      <charset val="134"/>
    </font>
    <font>
      <sz val="20"/>
      <name val="宋体"/>
      <family val="3"/>
      <charset val="134"/>
    </font>
    <font>
      <sz val="10.5"/>
      <name val="宋体"/>
      <family val="3"/>
      <charset val="134"/>
    </font>
    <font>
      <sz val="10.5"/>
      <color rgb="FF000000"/>
      <name val="Times New Roman"/>
      <family val="2"/>
    </font>
    <font>
      <sz val="10.5"/>
      <name val="Times New Roman"/>
      <family val="1"/>
    </font>
    <font>
      <sz val="10.5"/>
      <name val="Times New Roman"/>
      <family val="1"/>
    </font>
    <font>
      <vertAlign val="superscript"/>
      <sz val="10.5"/>
      <name val="宋体"/>
      <family val="3"/>
      <charset val="134"/>
    </font>
    <font>
      <sz val="9"/>
      <name val="宋体"/>
      <family val="3"/>
      <charset val="134"/>
    </font>
    <font>
      <sz val="10.5"/>
      <name val="宋体"/>
      <family val="3"/>
      <charset val="134"/>
    </font>
    <font>
      <sz val="10.5"/>
      <name val="宋体"/>
      <family val="1"/>
      <charset val="134"/>
    </font>
    <font>
      <sz val="10.5"/>
      <name val="Times New Roman"/>
      <family val="1"/>
      <charset val="134"/>
    </font>
    <font>
      <sz val="10"/>
      <color rgb="FF000000"/>
      <name val="宋体"/>
      <family val="3"/>
      <charset val="134"/>
    </font>
    <font>
      <sz val="10.5"/>
      <name val="Times New Roman"/>
      <family val="2"/>
      <charset val="204"/>
    </font>
    <font>
      <sz val="10.5"/>
      <name val="Segoe UI Symbol"/>
      <family val="2"/>
    </font>
    <font>
      <sz val="10.5"/>
      <name val="宋体"/>
      <family val="2"/>
      <charset val="134"/>
    </font>
    <font>
      <sz val="11"/>
      <color rgb="FF000000"/>
      <name val="宋体"/>
      <family val="3"/>
      <charset val="134"/>
      <scheme val="major"/>
    </font>
    <font>
      <sz val="11"/>
      <color rgb="FF000000"/>
      <name val="宋体"/>
      <family val="3"/>
      <charset val="134"/>
    </font>
    <font>
      <sz val="11"/>
      <color rgb="FF000000"/>
      <name val="Times New Roman"/>
      <family val="1"/>
    </font>
    <font>
      <sz val="11"/>
      <color rgb="FF000000"/>
      <name val="Times New Roman"/>
      <family val="3"/>
      <charset val="134"/>
    </font>
    <font>
      <vertAlign val="superscript"/>
      <sz val="11"/>
      <name val="宋体"/>
      <family val="3"/>
      <charset val="134"/>
    </font>
    <font>
      <sz val="11"/>
      <name val="宋体"/>
      <family val="3"/>
      <charset val="134"/>
    </font>
    <font>
      <sz val="11"/>
      <color rgb="FF000000"/>
      <name val="宋体"/>
      <family val="1"/>
      <charset val="134"/>
    </font>
    <font>
      <sz val="11"/>
      <color rgb="FF000000"/>
      <name val="Times New Roman"/>
      <family val="1"/>
      <charset val="134"/>
    </font>
    <font>
      <sz val="10.5"/>
      <name val="宋体"/>
      <family val="3"/>
      <charset val="134"/>
      <scheme val="major"/>
    </font>
    <font>
      <sz val="10.5"/>
      <color rgb="FF000000"/>
      <name val="宋体"/>
      <family val="3"/>
      <charset val="134"/>
      <scheme val="major"/>
    </font>
    <font>
      <sz val="10.5"/>
      <color rgb="FF000000"/>
      <name val="宋体"/>
      <family val="3"/>
      <charset val="134"/>
    </font>
    <font>
      <sz val="10.5"/>
      <color rgb="FF000000"/>
      <name val="Times New Roman"/>
      <family val="1"/>
    </font>
    <font>
      <sz val="10.5"/>
      <color rgb="FF000000"/>
      <name val="Times New Roman"/>
      <family val="3"/>
      <charset val="134"/>
    </font>
    <font>
      <sz val="10"/>
      <color rgb="FF000000"/>
      <name val="Times New Roman"/>
      <family val="1"/>
    </font>
    <font>
      <sz val="10"/>
      <color rgb="FF00B050"/>
      <name val="微软雅黑"/>
      <family val="2"/>
      <charset val="134"/>
    </font>
    <font>
      <sz val="10"/>
      <color rgb="FF0070C0"/>
      <name val="微软雅黑"/>
      <family val="2"/>
      <charset val="134"/>
    </font>
    <font>
      <sz val="10"/>
      <color theme="1"/>
      <name val="微软雅黑"/>
      <family val="2"/>
      <charset val="134"/>
    </font>
    <font>
      <sz val="10"/>
      <color rgb="FF000000"/>
      <name val="Times New Roman"/>
      <family val="1"/>
    </font>
    <font>
      <sz val="9"/>
      <color indexed="81"/>
      <name val="宋体"/>
      <family val="3"/>
      <charset val="134"/>
    </font>
    <font>
      <sz val="10"/>
      <color theme="6" tint="-0.499984740745262"/>
      <name val="Times New Roman"/>
      <family val="1"/>
    </font>
    <font>
      <b/>
      <sz val="9"/>
      <color indexed="81"/>
      <name val="宋体"/>
      <family val="3"/>
      <charset val="134"/>
    </font>
    <font>
      <sz val="12"/>
      <name val="宋体"/>
      <family val="3"/>
      <charset val="134"/>
    </font>
    <font>
      <sz val="10"/>
      <name val="宋体"/>
      <family val="3"/>
      <charset val="134"/>
    </font>
    <font>
      <sz val="10"/>
      <color rgb="FF000000"/>
      <name val="Times New Roman"/>
      <family val="3"/>
      <charset val="134"/>
    </font>
    <font>
      <b/>
      <sz val="10"/>
      <name val="宋体"/>
      <family val="3"/>
      <charset val="134"/>
    </font>
    <font>
      <sz val="9"/>
      <color rgb="FF333333"/>
      <name val="Arial"/>
      <family val="2"/>
    </font>
    <font>
      <sz val="11"/>
      <color theme="1"/>
      <name val="宋体"/>
      <family val="3"/>
      <charset val="134"/>
    </font>
    <font>
      <sz val="9"/>
      <name val="宋体"/>
      <family val="3"/>
      <charset val="134"/>
      <scheme val="minor"/>
    </font>
    <font>
      <sz val="9"/>
      <color rgb="FF000000"/>
      <name val="宋体"/>
      <family val="3"/>
      <charset val="134"/>
    </font>
    <font>
      <sz val="10"/>
      <color theme="1"/>
      <name val="宋体"/>
      <family val="3"/>
      <charset val="134"/>
      <scheme val="minor"/>
    </font>
    <font>
      <sz val="9"/>
      <color theme="1"/>
      <name val="宋体"/>
      <family val="3"/>
      <charset val="134"/>
      <scheme val="minor"/>
    </font>
    <font>
      <sz val="9"/>
      <name val="宋体"/>
      <family val="2"/>
      <charset val="134"/>
      <scheme val="minor"/>
    </font>
    <font>
      <sz val="10"/>
      <color rgb="FF000000"/>
      <name val="宋体"/>
      <family val="1"/>
      <charset val="134"/>
    </font>
    <font>
      <b/>
      <sz val="11"/>
      <color theme="1"/>
      <name val="宋体"/>
      <family val="2"/>
      <scheme val="minor"/>
    </font>
    <font>
      <sz val="11"/>
      <color rgb="FF000000"/>
      <name val="Segoe UI"/>
      <family val="2"/>
    </font>
    <font>
      <u/>
      <sz val="10"/>
      <color theme="10"/>
      <name val="Times New Roman"/>
      <family val="1"/>
    </font>
    <font>
      <sz val="10"/>
      <color rgb="FF000000"/>
      <name val="Times New Roman"/>
      <family val="1"/>
      <charset val="134"/>
    </font>
    <font>
      <sz val="11"/>
      <color theme="1"/>
      <name val="Times New Roman"/>
      <family val="1"/>
    </font>
    <font>
      <sz val="12"/>
      <name val="宋体"/>
      <family val="3"/>
      <charset val="134"/>
    </font>
    <font>
      <u/>
      <sz val="12"/>
      <color indexed="12"/>
      <name val="宋体"/>
      <family val="3"/>
      <charset val="134"/>
    </font>
    <font>
      <sz val="11"/>
      <color theme="1"/>
      <name val="Times New Roman"/>
      <family val="3"/>
      <charset val="134"/>
    </font>
    <font>
      <sz val="10"/>
      <color theme="1"/>
      <name val="Times New Roman"/>
      <family val="1"/>
    </font>
    <font>
      <sz val="10"/>
      <color rgb="FF000000"/>
      <name val="宋体"/>
      <family val="3"/>
      <charset val="134"/>
      <scheme val="major"/>
    </font>
    <font>
      <b/>
      <sz val="10"/>
      <color rgb="FF000000"/>
      <name val="Times New Roman"/>
      <family val="1"/>
    </font>
  </fonts>
  <fills count="8">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bgColor indexed="64"/>
      </patternFill>
    </fill>
    <fill>
      <patternFill patternType="solid">
        <fgColor theme="5"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style="dashDot">
        <color indexed="64"/>
      </top>
      <bottom/>
      <diagonal/>
    </border>
  </borders>
  <cellStyleXfs count="7">
    <xf numFmtId="0" fontId="0" fillId="0" borderId="0"/>
    <xf numFmtId="9" fontId="29" fillId="0" borderId="0" applyFont="0" applyFill="0" applyBorder="0" applyAlignment="0" applyProtection="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xf numFmtId="0" fontId="54" fillId="0" borderId="0">
      <alignment vertical="center"/>
    </xf>
    <xf numFmtId="0" fontId="55" fillId="0" borderId="0" applyNumberFormat="0" applyFill="0" applyBorder="0" applyAlignment="0" applyProtection="0">
      <alignment vertical="top"/>
      <protection locked="0"/>
    </xf>
  </cellStyleXfs>
  <cellXfs count="352">
    <xf numFmtId="0" fontId="0" fillId="0" borderId="0" xfId="0" applyAlignment="1">
      <alignment horizontal="left" vertical="top"/>
    </xf>
    <xf numFmtId="0" fontId="3" fillId="0" borderId="1" xfId="0" applyFont="1" applyBorder="1" applyAlignment="1">
      <alignment horizontal="left" vertical="top" wrapText="1" indent="1"/>
    </xf>
    <xf numFmtId="0" fontId="3" fillId="0" borderId="1" xfId="0" applyFont="1" applyBorder="1" applyAlignment="1">
      <alignment horizontal="left" vertical="top" wrapText="1" indent="2"/>
    </xf>
    <xf numFmtId="0" fontId="3" fillId="0" borderId="1" xfId="0" applyFont="1" applyBorder="1" applyAlignment="1">
      <alignment horizontal="center" vertical="top" wrapText="1"/>
    </xf>
    <xf numFmtId="1" fontId="4" fillId="0" borderId="1" xfId="0" applyNumberFormat="1" applyFont="1" applyBorder="1" applyAlignment="1">
      <alignment horizontal="center" vertical="center" shrinkToFit="1"/>
    </xf>
    <xf numFmtId="0" fontId="0" fillId="0" borderId="1" xfId="0" applyBorder="1" applyAlignment="1">
      <alignment horizontal="left" vertical="top" wrapText="1" indent="1"/>
    </xf>
    <xf numFmtId="0" fontId="0" fillId="0" borderId="1" xfId="0" applyBorder="1" applyAlignment="1">
      <alignment horizontal="center" vertical="top" wrapText="1"/>
    </xf>
    <xf numFmtId="0" fontId="0" fillId="0" borderId="1" xfId="0" applyBorder="1" applyAlignment="1">
      <alignment horizontal="left" vertical="top" wrapText="1"/>
    </xf>
    <xf numFmtId="176" fontId="4" fillId="0" borderId="1" xfId="0" applyNumberFormat="1" applyFont="1" applyBorder="1" applyAlignment="1">
      <alignment horizontal="left" vertical="center" indent="1" shrinkToFit="1"/>
    </xf>
    <xf numFmtId="176" fontId="4" fillId="0" borderId="1" xfId="0" applyNumberFormat="1" applyFont="1" applyBorder="1" applyAlignment="1">
      <alignment horizontal="center" vertical="center" shrinkToFit="1"/>
    </xf>
    <xf numFmtId="1" fontId="4" fillId="0" borderId="1" xfId="0" applyNumberFormat="1" applyFont="1" applyBorder="1" applyAlignment="1">
      <alignment horizontal="center" vertical="top" shrinkToFit="1"/>
    </xf>
    <xf numFmtId="1" fontId="4" fillId="0" borderId="1" xfId="0" applyNumberFormat="1" applyFont="1" applyBorder="1" applyAlignment="1">
      <alignment horizontal="left" vertical="top" indent="1" shrinkToFit="1"/>
    </xf>
    <xf numFmtId="1" fontId="4" fillId="0" borderId="1" xfId="0" applyNumberFormat="1" applyFont="1" applyBorder="1" applyAlignment="1">
      <alignment horizontal="right" vertical="top" indent="1" shrinkToFit="1"/>
    </xf>
    <xf numFmtId="1" fontId="4" fillId="0" borderId="1" xfId="0" applyNumberFormat="1" applyFont="1" applyBorder="1" applyAlignment="1">
      <alignment horizontal="left" vertical="center" shrinkToFit="1"/>
    </xf>
    <xf numFmtId="1" fontId="4" fillId="0" borderId="1" xfId="0" applyNumberFormat="1" applyFont="1" applyBorder="1" applyAlignment="1">
      <alignment horizontal="right" vertical="center" indent="1" shrinkToFit="1"/>
    </xf>
    <xf numFmtId="0" fontId="0" fillId="0" borderId="1" xfId="0" applyBorder="1" applyAlignment="1">
      <alignment horizontal="left" vertical="top" wrapText="1" indent="2"/>
    </xf>
    <xf numFmtId="1" fontId="4" fillId="0" borderId="1" xfId="0" applyNumberFormat="1" applyFont="1" applyBorder="1" applyAlignment="1">
      <alignment horizontal="left" vertical="center" indent="1" shrinkToFit="1"/>
    </xf>
    <xf numFmtId="176" fontId="4" fillId="0" borderId="1" xfId="0" applyNumberFormat="1" applyFont="1" applyBorder="1" applyAlignment="1">
      <alignment horizontal="right" vertical="center" indent="1" shrinkToFit="1"/>
    </xf>
    <xf numFmtId="176" fontId="4" fillId="0" borderId="1" xfId="0" applyNumberFormat="1" applyFont="1" applyBorder="1" applyAlignment="1">
      <alignment horizontal="center" vertical="top" shrinkToFit="1"/>
    </xf>
    <xf numFmtId="176" fontId="4" fillId="0" borderId="1" xfId="0" applyNumberFormat="1" applyFont="1" applyBorder="1" applyAlignment="1">
      <alignment horizontal="right" vertical="top" indent="1" shrinkToFit="1"/>
    </xf>
    <xf numFmtId="1" fontId="4" fillId="0" borderId="1" xfId="0" applyNumberFormat="1" applyFont="1" applyBorder="1" applyAlignment="1">
      <alignment horizontal="right" vertical="top" shrinkToFit="1"/>
    </xf>
    <xf numFmtId="0" fontId="6" fillId="0" borderId="1" xfId="0" applyFont="1" applyBorder="1" applyAlignment="1">
      <alignment horizontal="center" vertical="top" wrapText="1"/>
    </xf>
    <xf numFmtId="0" fontId="10" fillId="0" borderId="1" xfId="0" applyFont="1" applyBorder="1" applyAlignment="1">
      <alignment horizontal="center" vertical="top" wrapText="1"/>
    </xf>
    <xf numFmtId="0" fontId="9" fillId="0" borderId="1" xfId="0" applyFont="1" applyBorder="1" applyAlignment="1">
      <alignment horizontal="center" vertical="top" wrapText="1"/>
    </xf>
    <xf numFmtId="0" fontId="13" fillId="0" borderId="1" xfId="0" applyFont="1" applyBorder="1" applyAlignment="1">
      <alignment horizontal="center" vertical="top" wrapText="1"/>
    </xf>
    <xf numFmtId="0" fontId="17" fillId="0" borderId="1" xfId="0" applyFont="1" applyBorder="1" applyAlignment="1">
      <alignment horizontal="left" vertical="top" wrapText="1" indent="1"/>
    </xf>
    <xf numFmtId="0" fontId="10" fillId="0" borderId="1" xfId="0" applyFont="1" applyBorder="1" applyAlignment="1">
      <alignment horizontal="left" vertical="top" wrapText="1" indent="1"/>
    </xf>
    <xf numFmtId="0" fontId="19" fillId="0" borderId="1" xfId="0" applyFont="1" applyBorder="1" applyAlignment="1">
      <alignment horizontal="center" vertical="top" wrapText="1"/>
    </xf>
    <xf numFmtId="0" fontId="19" fillId="0" borderId="1" xfId="0" applyFont="1" applyBorder="1" applyAlignment="1">
      <alignment horizontal="left" vertical="top" wrapText="1" indent="2"/>
    </xf>
    <xf numFmtId="0" fontId="24" fillId="0" borderId="1" xfId="0" applyFont="1" applyBorder="1" applyAlignment="1">
      <alignment horizontal="left" vertical="top" wrapText="1" indent="3"/>
    </xf>
    <xf numFmtId="0" fontId="24" fillId="0" borderId="1" xfId="0" applyFont="1" applyBorder="1" applyAlignment="1">
      <alignment horizontal="center" vertical="top" wrapText="1"/>
    </xf>
    <xf numFmtId="0" fontId="25" fillId="0" borderId="1" xfId="0" applyFont="1" applyBorder="1" applyAlignment="1">
      <alignment horizontal="center" vertical="top" wrapText="1"/>
    </xf>
    <xf numFmtId="0" fontId="25" fillId="0" borderId="1" xfId="0" applyFont="1" applyBorder="1" applyAlignment="1">
      <alignment horizontal="left" vertical="top" wrapText="1" indent="1"/>
    </xf>
    <xf numFmtId="0" fontId="20" fillId="0" borderId="1" xfId="0" applyFont="1" applyBorder="1" applyAlignment="1">
      <alignment horizontal="center" vertical="top" wrapText="1"/>
    </xf>
    <xf numFmtId="0" fontId="26" fillId="0" borderId="1" xfId="0" applyFont="1" applyBorder="1" applyAlignment="1">
      <alignment horizontal="left" vertical="top" wrapText="1" indent="1"/>
    </xf>
    <xf numFmtId="0" fontId="25" fillId="0" borderId="1" xfId="0" applyFont="1" applyBorder="1" applyAlignment="1">
      <alignment horizontal="left" vertical="top" wrapText="1"/>
    </xf>
    <xf numFmtId="0" fontId="5" fillId="0" borderId="4" xfId="0" applyFont="1" applyBorder="1" applyAlignment="1">
      <alignment horizontal="left" vertical="center" wrapText="1" indent="3"/>
    </xf>
    <xf numFmtId="0" fontId="5" fillId="0" borderId="4" xfId="0" applyFont="1" applyBorder="1" applyAlignment="1">
      <alignment horizontal="center" vertical="top" wrapText="1"/>
    </xf>
    <xf numFmtId="0" fontId="5" fillId="0" borderId="4" xfId="0" applyFont="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center" vertical="top" wrapText="1"/>
    </xf>
    <xf numFmtId="0" fontId="5" fillId="0" borderId="4" xfId="0" applyFont="1" applyBorder="1" applyAlignment="1">
      <alignment horizontal="left" vertical="top" wrapText="1" indent="3"/>
    </xf>
    <xf numFmtId="0" fontId="0" fillId="0" borderId="13" xfId="0" applyBorder="1" applyAlignment="1">
      <alignment horizontal="left" vertical="top"/>
    </xf>
    <xf numFmtId="0" fontId="0" fillId="0" borderId="13" xfId="0" applyBorder="1" applyAlignment="1">
      <alignment horizontal="left" vertical="center" wrapText="1"/>
    </xf>
    <xf numFmtId="9" fontId="0" fillId="0" borderId="13" xfId="0" applyNumberFormat="1" applyBorder="1" applyAlignment="1">
      <alignment horizontal="left" vertical="top" wrapText="1"/>
    </xf>
    <xf numFmtId="9" fontId="0" fillId="0" borderId="13" xfId="0" applyNumberFormat="1" applyBorder="1" applyAlignment="1">
      <alignment horizontal="left" vertical="top"/>
    </xf>
    <xf numFmtId="9" fontId="0" fillId="0" borderId="13" xfId="0" applyNumberFormat="1" applyBorder="1" applyAlignment="1">
      <alignment horizontal="left" vertical="center" wrapText="1"/>
    </xf>
    <xf numFmtId="9" fontId="35" fillId="0" borderId="13" xfId="0" applyNumberFormat="1" applyFont="1" applyBorder="1" applyAlignment="1">
      <alignment horizontal="left" vertical="top" wrapText="1"/>
    </xf>
    <xf numFmtId="9" fontId="35" fillId="0" borderId="13" xfId="0" applyNumberFormat="1" applyFont="1" applyBorder="1" applyAlignment="1">
      <alignment horizontal="left" vertical="top"/>
    </xf>
    <xf numFmtId="0" fontId="0" fillId="0" borderId="13" xfId="0" applyBorder="1" applyAlignment="1">
      <alignment vertical="top"/>
    </xf>
    <xf numFmtId="0" fontId="12" fillId="0" borderId="0" xfId="0" applyFont="1" applyAlignment="1">
      <alignment horizontal="left" vertical="top"/>
    </xf>
    <xf numFmtId="0" fontId="0" fillId="3" borderId="13" xfId="0" applyFill="1" applyBorder="1" applyAlignment="1">
      <alignment horizontal="left" vertical="top"/>
    </xf>
    <xf numFmtId="0" fontId="39" fillId="0" borderId="0" xfId="0" applyFont="1" applyAlignment="1">
      <alignment horizontal="left" vertical="top"/>
    </xf>
    <xf numFmtId="0" fontId="38" fillId="0" borderId="21" xfId="3" applyFont="1" applyBorder="1" applyAlignment="1">
      <alignment horizontal="center" vertical="center" wrapText="1"/>
    </xf>
    <xf numFmtId="0" fontId="38" fillId="0" borderId="13" xfId="3" applyFont="1" applyBorder="1" applyAlignment="1">
      <alignment horizontal="center" vertical="center" wrapText="1"/>
    </xf>
    <xf numFmtId="0" fontId="38" fillId="0" borderId="22" xfId="3" applyFont="1" applyBorder="1" applyAlignment="1">
      <alignment horizontal="center" vertical="center" wrapText="1"/>
    </xf>
    <xf numFmtId="49" fontId="38" fillId="0" borderId="23" xfId="3" applyNumberFormat="1" applyFont="1" applyBorder="1" applyAlignment="1">
      <alignment horizontal="center" vertical="center" wrapText="1"/>
    </xf>
    <xf numFmtId="49" fontId="38" fillId="0" borderId="13" xfId="3" applyNumberFormat="1" applyFont="1" applyBorder="1" applyAlignment="1">
      <alignment horizontal="center" vertical="center" wrapText="1"/>
    </xf>
    <xf numFmtId="49" fontId="38" fillId="0" borderId="15" xfId="3" applyNumberFormat="1" applyFont="1" applyBorder="1" applyAlignment="1">
      <alignment horizontal="center" vertical="center" wrapText="1"/>
    </xf>
    <xf numFmtId="0" fontId="40" fillId="0" borderId="0" xfId="3" applyFont="1" applyAlignment="1">
      <alignment horizontal="center" vertical="center" wrapText="1"/>
    </xf>
    <xf numFmtId="0" fontId="38" fillId="0" borderId="0" xfId="3" applyFont="1" applyAlignment="1">
      <alignment horizontal="right" vertical="center" wrapText="1"/>
    </xf>
    <xf numFmtId="0" fontId="38" fillId="0" borderId="0" xfId="3" applyFont="1" applyAlignment="1">
      <alignment horizontal="center" vertical="center" wrapText="1"/>
    </xf>
    <xf numFmtId="0" fontId="38" fillId="0" borderId="0" xfId="3" applyFont="1" applyAlignment="1">
      <alignment horizontal="right" vertical="center"/>
    </xf>
    <xf numFmtId="0" fontId="38" fillId="0" borderId="19" xfId="3" applyFont="1" applyBorder="1" applyAlignment="1">
      <alignment horizontal="center" vertical="center" wrapText="1"/>
    </xf>
    <xf numFmtId="0" fontId="38" fillId="0" borderId="19" xfId="3" applyFont="1" applyBorder="1" applyAlignment="1">
      <alignment horizontal="right" vertical="center" wrapText="1"/>
    </xf>
    <xf numFmtId="0" fontId="38" fillId="0" borderId="19" xfId="3" applyFont="1" applyBorder="1" applyAlignment="1">
      <alignment horizontal="right" vertical="center"/>
    </xf>
    <xf numFmtId="0" fontId="6" fillId="0" borderId="1" xfId="0" applyFont="1" applyBorder="1" applyAlignment="1">
      <alignment horizontal="left" vertical="top" wrapText="1"/>
    </xf>
    <xf numFmtId="0" fontId="41" fillId="0" borderId="0" xfId="0" applyFont="1" applyAlignment="1">
      <alignment horizontal="left" vertical="top"/>
    </xf>
    <xf numFmtId="0" fontId="12" fillId="0" borderId="22" xfId="0" applyFont="1" applyBorder="1" applyAlignment="1">
      <alignment horizontal="left" vertical="top"/>
    </xf>
    <xf numFmtId="0" fontId="12" fillId="0" borderId="20" xfId="0" applyFont="1" applyBorder="1" applyAlignment="1">
      <alignment horizontal="left" vertical="top"/>
    </xf>
    <xf numFmtId="0" fontId="0" fillId="0" borderId="20" xfId="0" applyBorder="1" applyAlignment="1">
      <alignment horizontal="left" vertical="top"/>
    </xf>
    <xf numFmtId="0" fontId="42" fillId="0" borderId="21" xfId="2" applyFont="1" applyBorder="1">
      <alignment vertical="center"/>
    </xf>
    <xf numFmtId="0" fontId="12" fillId="0" borderId="25" xfId="0" applyFont="1"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12" fillId="0" borderId="27" xfId="0" applyFont="1" applyBorder="1" applyAlignment="1">
      <alignment horizontal="left" vertical="top"/>
    </xf>
    <xf numFmtId="0" fontId="0" fillId="0" borderId="26" xfId="0" applyBorder="1" applyAlignment="1">
      <alignment horizontal="left" vertical="top"/>
    </xf>
    <xf numFmtId="0" fontId="12" fillId="0" borderId="29" xfId="0" applyFont="1" applyBorder="1" applyAlignment="1">
      <alignment horizontal="left" vertical="top"/>
    </xf>
    <xf numFmtId="0" fontId="0" fillId="0" borderId="19" xfId="0" applyBorder="1" applyAlignment="1">
      <alignment horizontal="left" vertical="top"/>
    </xf>
    <xf numFmtId="0" fontId="0" fillId="0" borderId="28" xfId="0" applyBorder="1" applyAlignment="1">
      <alignment horizontal="left" vertical="top"/>
    </xf>
    <xf numFmtId="0" fontId="0" fillId="0" borderId="21" xfId="0" applyBorder="1" applyAlignment="1">
      <alignment horizontal="left" vertical="top"/>
    </xf>
    <xf numFmtId="0" fontId="0" fillId="0" borderId="22" xfId="0" applyBorder="1" applyAlignment="1">
      <alignment horizontal="left" vertical="top"/>
    </xf>
    <xf numFmtId="0" fontId="12" fillId="0" borderId="13" xfId="0" applyFont="1" applyBorder="1" applyAlignment="1">
      <alignment horizontal="left" vertical="top"/>
    </xf>
    <xf numFmtId="0" fontId="12" fillId="0" borderId="15" xfId="0" applyFont="1" applyBorder="1" applyAlignment="1">
      <alignment horizontal="left" vertical="top"/>
    </xf>
    <xf numFmtId="0" fontId="12" fillId="0" borderId="30" xfId="0" applyFont="1" applyBorder="1" applyAlignment="1">
      <alignment horizontal="left" vertical="top"/>
    </xf>
    <xf numFmtId="0" fontId="12" fillId="0" borderId="16" xfId="0" applyFont="1" applyBorder="1" applyAlignment="1">
      <alignment horizontal="left" vertical="top"/>
    </xf>
    <xf numFmtId="0" fontId="0" fillId="0" borderId="25" xfId="0" applyBorder="1" applyAlignment="1">
      <alignment horizontal="left" vertical="top"/>
    </xf>
    <xf numFmtId="0" fontId="0" fillId="0" borderId="27" xfId="0" applyBorder="1" applyAlignment="1">
      <alignment horizontal="left" vertical="top"/>
    </xf>
    <xf numFmtId="0" fontId="0" fillId="0" borderId="29" xfId="0" applyBorder="1" applyAlignment="1">
      <alignment horizontal="left" vertical="top"/>
    </xf>
    <xf numFmtId="0" fontId="44" fillId="0" borderId="22" xfId="0" applyFont="1" applyBorder="1" applyAlignment="1">
      <alignment horizontal="left" vertical="top"/>
    </xf>
    <xf numFmtId="0" fontId="44" fillId="0" borderId="25" xfId="0" applyFont="1" applyBorder="1" applyAlignment="1">
      <alignment horizontal="left" vertical="top"/>
    </xf>
    <xf numFmtId="0" fontId="44" fillId="0" borderId="27" xfId="0" applyFont="1" applyBorder="1" applyAlignment="1">
      <alignment horizontal="left" vertical="top"/>
    </xf>
    <xf numFmtId="0" fontId="44" fillId="0" borderId="29" xfId="0" applyFont="1" applyBorder="1" applyAlignment="1">
      <alignment horizontal="left" vertical="top"/>
    </xf>
    <xf numFmtId="0" fontId="33" fillId="0" borderId="20" xfId="0" applyFont="1" applyBorder="1" applyAlignment="1">
      <alignment horizontal="left" vertical="top"/>
    </xf>
    <xf numFmtId="0" fontId="45" fillId="4" borderId="13" xfId="0" applyFont="1" applyFill="1" applyBorder="1" applyAlignment="1">
      <alignment vertical="center"/>
    </xf>
    <xf numFmtId="0" fontId="46" fillId="0" borderId="27" xfId="0" applyFont="1" applyBorder="1" applyAlignment="1">
      <alignment vertical="center"/>
    </xf>
    <xf numFmtId="0" fontId="46" fillId="0" borderId="29" xfId="0" applyFont="1" applyBorder="1" applyAlignment="1">
      <alignment vertical="center"/>
    </xf>
    <xf numFmtId="0" fontId="33" fillId="0" borderId="22" xfId="0" applyFont="1" applyBorder="1" applyAlignment="1">
      <alignment horizontal="left" vertical="top"/>
    </xf>
    <xf numFmtId="49" fontId="38" fillId="0" borderId="13" xfId="0" applyNumberFormat="1" applyFont="1" applyBorder="1" applyAlignment="1">
      <alignment horizontal="left" vertical="center"/>
    </xf>
    <xf numFmtId="49" fontId="38" fillId="0" borderId="13" xfId="3" applyNumberFormat="1" applyFont="1" applyBorder="1" applyAlignment="1">
      <alignment horizontal="left" vertical="center"/>
    </xf>
    <xf numFmtId="0" fontId="0" fillId="0" borderId="13" xfId="0" applyBorder="1"/>
    <xf numFmtId="49" fontId="38" fillId="0" borderId="15" xfId="0" applyNumberFormat="1" applyFont="1" applyBorder="1" applyAlignment="1">
      <alignment horizontal="left" vertical="center"/>
    </xf>
    <xf numFmtId="49" fontId="38" fillId="0" borderId="23" xfId="0" applyNumberFormat="1" applyFont="1" applyBorder="1" applyAlignment="1">
      <alignment horizontal="left" vertical="center"/>
    </xf>
    <xf numFmtId="0" fontId="0" fillId="0" borderId="15" xfId="0" applyBorder="1"/>
    <xf numFmtId="49" fontId="38" fillId="0" borderId="30" xfId="0" applyNumberFormat="1" applyFont="1" applyBorder="1" applyAlignment="1">
      <alignment horizontal="left" vertical="center"/>
    </xf>
    <xf numFmtId="49" fontId="38" fillId="0" borderId="0" xfId="0" applyNumberFormat="1" applyFont="1" applyAlignment="1">
      <alignment horizontal="left" vertical="center"/>
    </xf>
    <xf numFmtId="0" fontId="0" fillId="0" borderId="30" xfId="0" applyBorder="1"/>
    <xf numFmtId="0" fontId="0" fillId="0" borderId="30" xfId="0" applyBorder="1" applyAlignment="1">
      <alignment vertical="center"/>
    </xf>
    <xf numFmtId="49" fontId="38" fillId="0" borderId="16" xfId="0" applyNumberFormat="1" applyFont="1" applyBorder="1" applyAlignment="1">
      <alignment horizontal="left" vertical="center"/>
    </xf>
    <xf numFmtId="49" fontId="38" fillId="0" borderId="19" xfId="0" applyNumberFormat="1" applyFont="1" applyBorder="1" applyAlignment="1">
      <alignment horizontal="left" vertical="center"/>
    </xf>
    <xf numFmtId="0" fontId="0" fillId="0" borderId="16" xfId="0" applyBorder="1"/>
    <xf numFmtId="0" fontId="49" fillId="0" borderId="0" xfId="0" applyFont="1"/>
    <xf numFmtId="0" fontId="18" fillId="0" borderId="0" xfId="0" applyFont="1"/>
    <xf numFmtId="0" fontId="50" fillId="0" borderId="0" xfId="0" applyFont="1" applyAlignment="1">
      <alignment horizontal="left" vertical="top"/>
    </xf>
    <xf numFmtId="0" fontId="18" fillId="5" borderId="0" xfId="0" applyFont="1" applyFill="1"/>
    <xf numFmtId="0" fontId="29" fillId="0" borderId="0" xfId="0" applyFont="1" applyAlignment="1">
      <alignment horizontal="left" vertical="top"/>
    </xf>
    <xf numFmtId="0" fontId="51" fillId="0" borderId="0" xfId="4" applyAlignment="1">
      <alignment horizontal="left" vertical="top"/>
    </xf>
    <xf numFmtId="0" fontId="52" fillId="0" borderId="0" xfId="0" applyFont="1" applyAlignment="1">
      <alignment horizontal="left" vertical="top"/>
    </xf>
    <xf numFmtId="0" fontId="52" fillId="5" borderId="0" xfId="0" applyFont="1" applyFill="1" applyAlignment="1">
      <alignment horizontal="left" vertical="top"/>
    </xf>
    <xf numFmtId="49" fontId="0" fillId="0" borderId="0" xfId="0" applyNumberFormat="1" applyAlignment="1">
      <alignment horizontal="left" vertical="top"/>
    </xf>
    <xf numFmtId="177" fontId="29" fillId="0" borderId="0" xfId="0" applyNumberFormat="1" applyFont="1" applyAlignment="1">
      <alignment horizontal="left" vertical="top"/>
    </xf>
    <xf numFmtId="0" fontId="38" fillId="6" borderId="0" xfId="3" applyFont="1" applyFill="1" applyAlignment="1">
      <alignment horizontal="center" vertical="center" wrapText="1"/>
    </xf>
    <xf numFmtId="0" fontId="38" fillId="6" borderId="0" xfId="3" applyFont="1" applyFill="1" applyAlignment="1">
      <alignment horizontal="right" vertical="center" wrapText="1"/>
    </xf>
    <xf numFmtId="0" fontId="56" fillId="0" borderId="0" xfId="0" applyFont="1"/>
    <xf numFmtId="0" fontId="0" fillId="0" borderId="15" xfId="0" applyBorder="1" applyAlignment="1">
      <alignment horizontal="left" vertical="top"/>
    </xf>
    <xf numFmtId="0" fontId="0" fillId="0" borderId="30" xfId="0" applyBorder="1" applyAlignment="1">
      <alignment horizontal="left" vertical="top"/>
    </xf>
    <xf numFmtId="0" fontId="0" fillId="0" borderId="16" xfId="0" applyBorder="1" applyAlignment="1">
      <alignment horizontal="left" vertical="top"/>
    </xf>
    <xf numFmtId="0" fontId="29" fillId="0" borderId="15" xfId="0" applyFont="1" applyBorder="1" applyAlignment="1">
      <alignment horizontal="left" vertical="top"/>
    </xf>
    <xf numFmtId="0" fontId="18" fillId="0" borderId="0" xfId="0" applyFont="1" applyAlignment="1">
      <alignment horizontal="left" vertical="top"/>
    </xf>
    <xf numFmtId="0" fontId="57" fillId="0" borderId="21" xfId="2" applyFont="1" applyBorder="1">
      <alignment vertical="center"/>
    </xf>
    <xf numFmtId="0" fontId="0" fillId="0" borderId="13" xfId="0" applyBorder="1" applyAlignment="1">
      <alignment horizontal="right" vertical="top"/>
    </xf>
    <xf numFmtId="0" fontId="0" fillId="0" borderId="15" xfId="0" applyBorder="1" applyAlignment="1">
      <alignment horizontal="right" vertical="top"/>
    </xf>
    <xf numFmtId="0" fontId="0" fillId="0" borderId="30" xfId="0" applyBorder="1" applyAlignment="1">
      <alignment horizontal="right" vertical="top"/>
    </xf>
    <xf numFmtId="0" fontId="0" fillId="0" borderId="16" xfId="0" applyBorder="1" applyAlignment="1">
      <alignment horizontal="right" vertical="top"/>
    </xf>
    <xf numFmtId="0" fontId="58" fillId="0" borderId="0" xfId="0" applyFont="1" applyAlignment="1">
      <alignment horizontal="left" vertical="top"/>
    </xf>
    <xf numFmtId="178" fontId="0" fillId="0" borderId="13" xfId="1" applyNumberFormat="1" applyFont="1" applyBorder="1" applyAlignment="1">
      <alignment horizontal="left" vertical="top"/>
    </xf>
    <xf numFmtId="10" fontId="0" fillId="0" borderId="0" xfId="0" applyNumberFormat="1" applyAlignment="1">
      <alignment horizontal="right" vertical="top"/>
    </xf>
    <xf numFmtId="0" fontId="0" fillId="0" borderId="0" xfId="0" applyAlignment="1">
      <alignment horizontal="right" vertical="top"/>
    </xf>
    <xf numFmtId="177" fontId="0" fillId="0" borderId="13" xfId="0" applyNumberFormat="1" applyBorder="1" applyAlignment="1">
      <alignment horizontal="right" vertical="top"/>
    </xf>
    <xf numFmtId="176" fontId="0" fillId="0" borderId="13" xfId="0" applyNumberFormat="1" applyBorder="1" applyAlignment="1">
      <alignment horizontal="right" vertical="top"/>
    </xf>
    <xf numFmtId="178" fontId="0" fillId="0" borderId="13" xfId="0" applyNumberFormat="1" applyBorder="1" applyAlignment="1">
      <alignment horizontal="right" vertical="top"/>
    </xf>
    <xf numFmtId="1" fontId="0" fillId="0" borderId="13" xfId="0" applyNumberFormat="1" applyBorder="1" applyAlignment="1">
      <alignment horizontal="right" vertical="top"/>
    </xf>
    <xf numFmtId="1" fontId="0" fillId="3" borderId="13" xfId="0" applyNumberFormat="1" applyFill="1" applyBorder="1" applyAlignment="1">
      <alignment horizontal="right" vertical="top"/>
    </xf>
    <xf numFmtId="178" fontId="0" fillId="3" borderId="13" xfId="0" applyNumberFormat="1" applyFill="1" applyBorder="1" applyAlignment="1">
      <alignment horizontal="right" vertical="top"/>
    </xf>
    <xf numFmtId="10" fontId="0" fillId="0" borderId="13" xfId="0" applyNumberFormat="1" applyBorder="1" applyAlignment="1">
      <alignment horizontal="right" vertical="top"/>
    </xf>
    <xf numFmtId="0" fontId="12" fillId="7" borderId="20" xfId="0" applyFont="1" applyFill="1" applyBorder="1" applyAlignment="1">
      <alignment horizontal="left" vertical="top"/>
    </xf>
    <xf numFmtId="0" fontId="29" fillId="7" borderId="20" xfId="0" applyFont="1" applyFill="1" applyBorder="1" applyAlignment="1">
      <alignment horizontal="left" vertical="top"/>
    </xf>
    <xf numFmtId="0" fontId="42" fillId="7" borderId="21" xfId="2" applyFont="1" applyFill="1" applyBorder="1">
      <alignment vertical="center"/>
    </xf>
    <xf numFmtId="1" fontId="0" fillId="0" borderId="0" xfId="0" applyNumberFormat="1" applyAlignment="1">
      <alignment horizontal="left" vertical="top"/>
    </xf>
    <xf numFmtId="10" fontId="0" fillId="0" borderId="0" xfId="0" applyNumberFormat="1" applyAlignment="1">
      <alignment horizontal="left" vertical="top"/>
    </xf>
    <xf numFmtId="10" fontId="59" fillId="0" borderId="0" xfId="0" applyNumberFormat="1" applyFont="1" applyAlignment="1">
      <alignment horizontal="left" vertical="top"/>
    </xf>
    <xf numFmtId="10" fontId="59" fillId="0" borderId="26" xfId="0" applyNumberFormat="1" applyFont="1" applyBorder="1" applyAlignment="1">
      <alignment horizontal="left" vertical="top"/>
    </xf>
    <xf numFmtId="0" fontId="59" fillId="0" borderId="0" xfId="0" applyFont="1" applyAlignment="1">
      <alignment horizontal="left" vertical="top"/>
    </xf>
    <xf numFmtId="0" fontId="59" fillId="0" borderId="26" xfId="0" applyFont="1" applyBorder="1" applyAlignment="1">
      <alignment horizontal="left" vertical="top"/>
    </xf>
    <xf numFmtId="10" fontId="0" fillId="0" borderId="0" xfId="1" applyNumberFormat="1" applyFont="1" applyAlignment="1">
      <alignment horizontal="left" vertical="top"/>
    </xf>
    <xf numFmtId="10" fontId="59" fillId="0" borderId="0" xfId="1" applyNumberFormat="1" applyFont="1" applyAlignment="1">
      <alignment horizontal="left" vertical="top"/>
    </xf>
    <xf numFmtId="10" fontId="59" fillId="0" borderId="26" xfId="1" applyNumberFormat="1" applyFont="1" applyBorder="1" applyAlignment="1">
      <alignment horizontal="left" vertical="top"/>
    </xf>
    <xf numFmtId="179" fontId="0" fillId="0" borderId="26" xfId="0" applyNumberFormat="1" applyBorder="1" applyAlignment="1">
      <alignment horizontal="left" vertical="top"/>
    </xf>
    <xf numFmtId="0" fontId="29" fillId="0" borderId="13" xfId="0" applyFont="1" applyBorder="1" applyAlignment="1">
      <alignment horizontal="right" vertical="top"/>
    </xf>
    <xf numFmtId="0" fontId="38" fillId="0" borderId="0" xfId="0" applyFont="1" applyAlignment="1">
      <alignment vertical="center"/>
    </xf>
    <xf numFmtId="0" fontId="38" fillId="0" borderId="19" xfId="0" applyFont="1" applyBorder="1" applyAlignment="1">
      <alignment vertical="center"/>
    </xf>
    <xf numFmtId="0" fontId="38" fillId="0" borderId="0" xfId="0" applyFont="1" applyAlignment="1">
      <alignment horizontal="left" vertical="center" wrapText="1"/>
    </xf>
    <xf numFmtId="0" fontId="0" fillId="0" borderId="0" xfId="0" applyAlignment="1">
      <alignment vertical="center"/>
    </xf>
    <xf numFmtId="180" fontId="0" fillId="0" borderId="27" xfId="0" applyNumberFormat="1" applyBorder="1" applyAlignment="1">
      <alignment horizontal="left" vertical="top"/>
    </xf>
    <xf numFmtId="180" fontId="0" fillId="0" borderId="26" xfId="0" applyNumberFormat="1" applyBorder="1" applyAlignment="1">
      <alignment horizontal="left" vertical="top"/>
    </xf>
    <xf numFmtId="0" fontId="38" fillId="6" borderId="0" xfId="3" applyFont="1" applyFill="1" applyAlignment="1">
      <alignment horizontal="right" vertical="center"/>
    </xf>
    <xf numFmtId="0" fontId="38" fillId="0" borderId="0" xfId="0" applyFont="1"/>
    <xf numFmtId="0" fontId="38" fillId="0" borderId="19" xfId="0" applyFont="1" applyBorder="1"/>
    <xf numFmtId="0" fontId="38" fillId="0" borderId="22" xfId="0" applyFont="1" applyBorder="1" applyAlignment="1">
      <alignment horizontal="center" vertical="center" wrapText="1"/>
    </xf>
    <xf numFmtId="0" fontId="38" fillId="0" borderId="19" xfId="0" applyFont="1" applyBorder="1" applyAlignment="1">
      <alignment horizontal="left" vertical="center" wrapText="1"/>
    </xf>
    <xf numFmtId="0" fontId="38" fillId="0" borderId="0" xfId="0" applyFont="1" applyAlignment="1">
      <alignment horizontal="right" vertical="center" wrapText="1"/>
    </xf>
    <xf numFmtId="0" fontId="29" fillId="0" borderId="14" xfId="0" applyFont="1" applyBorder="1" applyAlignment="1">
      <alignment horizontal="center" vertical="top"/>
    </xf>
    <xf numFmtId="0" fontId="0" fillId="0" borderId="14" xfId="0" applyBorder="1" applyAlignment="1">
      <alignment horizontal="center" vertical="top"/>
    </xf>
    <xf numFmtId="177" fontId="31" fillId="7" borderId="1" xfId="1" applyNumberFormat="1" applyFont="1" applyFill="1" applyBorder="1" applyAlignment="1">
      <alignment horizontal="right" vertical="center"/>
    </xf>
    <xf numFmtId="177" fontId="31" fillId="7" borderId="2" xfId="1" applyNumberFormat="1" applyFont="1" applyFill="1" applyBorder="1" applyAlignment="1">
      <alignment horizontal="right" vertical="center"/>
    </xf>
    <xf numFmtId="0" fontId="31" fillId="7" borderId="1" xfId="0" applyFont="1" applyFill="1" applyBorder="1" applyAlignment="1">
      <alignment horizontal="right" vertical="center"/>
    </xf>
    <xf numFmtId="0" fontId="31" fillId="7" borderId="2" xfId="0" applyFont="1" applyFill="1" applyBorder="1" applyAlignment="1">
      <alignment horizontal="right" vertical="center"/>
    </xf>
    <xf numFmtId="10" fontId="32" fillId="7" borderId="4" xfId="0" applyNumberFormat="1" applyFont="1" applyFill="1" applyBorder="1" applyAlignment="1">
      <alignment horizontal="right" vertical="center"/>
    </xf>
    <xf numFmtId="10" fontId="32" fillId="7" borderId="7" xfId="0" applyNumberFormat="1" applyFont="1" applyFill="1" applyBorder="1" applyAlignment="1">
      <alignment horizontal="right" vertical="center"/>
    </xf>
    <xf numFmtId="0" fontId="32" fillId="7" borderId="4" xfId="0" applyFont="1" applyFill="1" applyBorder="1" applyAlignment="1">
      <alignment horizontal="right" vertical="center"/>
    </xf>
    <xf numFmtId="0" fontId="32" fillId="7" borderId="7" xfId="0" applyFont="1" applyFill="1" applyBorder="1" applyAlignment="1">
      <alignment horizontal="right" vertical="center"/>
    </xf>
    <xf numFmtId="10" fontId="32" fillId="7" borderId="17" xfId="0" applyNumberFormat="1" applyFont="1" applyFill="1" applyBorder="1" applyAlignment="1">
      <alignment horizontal="right" vertical="center"/>
    </xf>
    <xf numFmtId="10" fontId="32" fillId="7" borderId="18" xfId="0" applyNumberFormat="1" applyFont="1" applyFill="1" applyBorder="1" applyAlignment="1">
      <alignment horizontal="right" vertical="center"/>
    </xf>
    <xf numFmtId="177" fontId="0" fillId="0" borderId="15" xfId="0" applyNumberFormat="1" applyBorder="1" applyAlignment="1">
      <alignment horizontal="right" vertical="top"/>
    </xf>
    <xf numFmtId="177" fontId="0" fillId="0" borderId="16" xfId="0" applyNumberFormat="1" applyBorder="1" applyAlignment="1">
      <alignment horizontal="right" vertical="top"/>
    </xf>
    <xf numFmtId="1" fontId="0" fillId="0" borderId="15" xfId="0" applyNumberFormat="1" applyBorder="1" applyAlignment="1">
      <alignment horizontal="right" vertical="top"/>
    </xf>
    <xf numFmtId="0" fontId="0" fillId="0" borderId="16" xfId="0" applyBorder="1" applyAlignment="1">
      <alignment horizontal="right" vertical="top"/>
    </xf>
    <xf numFmtId="178" fontId="0" fillId="0" borderId="15" xfId="0" applyNumberFormat="1" applyBorder="1" applyAlignment="1">
      <alignment horizontal="right" vertical="top"/>
    </xf>
    <xf numFmtId="178" fontId="0" fillId="0" borderId="16" xfId="0" applyNumberFormat="1" applyBorder="1" applyAlignment="1">
      <alignment horizontal="right" vertical="top"/>
    </xf>
    <xf numFmtId="1" fontId="4" fillId="0" borderId="2" xfId="0" applyNumberFormat="1" applyFont="1" applyBorder="1" applyAlignment="1">
      <alignment horizontal="center" vertical="center" shrinkToFit="1"/>
    </xf>
    <xf numFmtId="1" fontId="4" fillId="0" borderId="11" xfId="0" applyNumberFormat="1" applyFont="1" applyBorder="1" applyAlignment="1">
      <alignment horizontal="center" vertical="center" shrinkToFit="1"/>
    </xf>
    <xf numFmtId="1" fontId="4" fillId="0" borderId="3" xfId="0" applyNumberFormat="1" applyFont="1" applyBorder="1" applyAlignment="1">
      <alignment horizontal="center" vertical="center" shrinkToFit="1"/>
    </xf>
    <xf numFmtId="0" fontId="0" fillId="0" borderId="2" xfId="0" applyBorder="1" applyAlignment="1">
      <alignment horizontal="left" vertical="top" wrapText="1" indent="1"/>
    </xf>
    <xf numFmtId="0" fontId="0" fillId="0" borderId="11" xfId="0" applyBorder="1" applyAlignment="1">
      <alignment horizontal="left" vertical="top" wrapText="1" indent="1"/>
    </xf>
    <xf numFmtId="0" fontId="0" fillId="0" borderId="3" xfId="0" applyBorder="1" applyAlignment="1">
      <alignment horizontal="left" vertical="top" wrapText="1" indent="1"/>
    </xf>
    <xf numFmtId="0" fontId="0" fillId="0" borderId="2" xfId="0" applyBorder="1" applyAlignment="1">
      <alignment horizontal="left" vertical="center" wrapText="1" indent="2"/>
    </xf>
    <xf numFmtId="0" fontId="0" fillId="0" borderId="11" xfId="0" applyBorder="1" applyAlignment="1">
      <alignment horizontal="left" vertical="center" wrapText="1" indent="2"/>
    </xf>
    <xf numFmtId="0" fontId="0" fillId="0" borderId="3" xfId="0" applyBorder="1" applyAlignment="1">
      <alignment horizontal="left" vertical="center" wrapText="1" indent="2"/>
    </xf>
    <xf numFmtId="0" fontId="3" fillId="0" borderId="2" xfId="0" applyFont="1" applyBorder="1" applyAlignment="1">
      <alignment horizontal="left" vertical="center" wrapText="1" indent="1"/>
    </xf>
    <xf numFmtId="0" fontId="3" fillId="0" borderId="11" xfId="0" applyFont="1" applyBorder="1" applyAlignment="1">
      <alignment horizontal="left" vertical="center" wrapText="1" indent="1"/>
    </xf>
    <xf numFmtId="0" fontId="3" fillId="0" borderId="3" xfId="0" applyFont="1" applyBorder="1" applyAlignment="1">
      <alignment horizontal="left" vertical="center" wrapText="1" indent="1"/>
    </xf>
    <xf numFmtId="0" fontId="10" fillId="0" borderId="2" xfId="0" applyFont="1" applyBorder="1" applyAlignment="1">
      <alignment horizontal="left" vertical="center" wrapText="1" indent="1"/>
    </xf>
    <xf numFmtId="0" fontId="0" fillId="0" borderId="11" xfId="0" applyBorder="1" applyAlignment="1">
      <alignment horizontal="left" vertical="center" wrapText="1" indent="1"/>
    </xf>
    <xf numFmtId="0" fontId="0" fillId="0" borderId="3" xfId="0" applyBorder="1" applyAlignment="1">
      <alignment horizontal="left" vertical="center" wrapText="1" indent="1"/>
    </xf>
    <xf numFmtId="0" fontId="5" fillId="0" borderId="7" xfId="0" applyFont="1" applyBorder="1" applyAlignment="1">
      <alignment horizontal="left" vertical="center" wrapText="1" indent="3"/>
    </xf>
    <xf numFmtId="0" fontId="5" fillId="0" borderId="12" xfId="0" applyFont="1" applyBorder="1" applyAlignment="1">
      <alignment horizontal="left" vertical="center" wrapText="1" indent="3"/>
    </xf>
    <xf numFmtId="0" fontId="5" fillId="0" borderId="9" xfId="0" applyFont="1" applyBorder="1" applyAlignment="1">
      <alignment horizontal="left" vertical="center" wrapText="1" indent="3"/>
    </xf>
    <xf numFmtId="0" fontId="0" fillId="0" borderId="0" xfId="0" applyAlignment="1">
      <alignment horizontal="left" vertical="top" wrapText="1"/>
    </xf>
    <xf numFmtId="0" fontId="3" fillId="0" borderId="2" xfId="0" applyFont="1" applyBorder="1" applyAlignment="1">
      <alignment horizontal="left" vertical="center" wrapText="1" indent="2"/>
    </xf>
    <xf numFmtId="0" fontId="3" fillId="0" borderId="11" xfId="0" applyFont="1" applyBorder="1" applyAlignment="1">
      <alignment horizontal="left" vertical="center" wrapText="1" indent="2"/>
    </xf>
    <xf numFmtId="0" fontId="3" fillId="0" borderId="3" xfId="0" applyFont="1" applyBorder="1" applyAlignment="1">
      <alignment horizontal="left" vertical="center" wrapText="1" indent="2"/>
    </xf>
    <xf numFmtId="0" fontId="3" fillId="0" borderId="4" xfId="0" applyFont="1" applyBorder="1" applyAlignment="1">
      <alignment horizontal="center" vertical="top" wrapText="1"/>
    </xf>
    <xf numFmtId="0" fontId="3" fillId="0" borderId="6" xfId="0" applyFont="1" applyBorder="1" applyAlignment="1">
      <alignment horizontal="center" vertical="top" wrapText="1"/>
    </xf>
    <xf numFmtId="0" fontId="0" fillId="0" borderId="2" xfId="0" applyBorder="1" applyAlignment="1">
      <alignment horizontal="left" vertical="center" wrapText="1" indent="1"/>
    </xf>
    <xf numFmtId="0" fontId="0" fillId="0" borderId="2" xfId="0" applyBorder="1" applyAlignment="1">
      <alignment horizontal="left" vertical="top" wrapText="1" indent="2"/>
    </xf>
    <xf numFmtId="0" fontId="0" fillId="0" borderId="11" xfId="0" applyBorder="1" applyAlignment="1">
      <alignment horizontal="left" vertical="top" wrapText="1" indent="2"/>
    </xf>
    <xf numFmtId="0" fontId="0" fillId="0" borderId="3" xfId="0" applyBorder="1" applyAlignment="1">
      <alignment horizontal="left" vertical="top" wrapText="1" indent="2"/>
    </xf>
    <xf numFmtId="0" fontId="21" fillId="0" borderId="7" xfId="0" applyFont="1" applyBorder="1" applyAlignment="1">
      <alignment horizontal="center" vertical="center" wrapText="1"/>
    </xf>
    <xf numFmtId="0" fontId="21" fillId="0" borderId="8" xfId="0" applyFont="1" applyBorder="1" applyAlignment="1">
      <alignment horizontal="center" vertical="center" wrapText="1"/>
    </xf>
    <xf numFmtId="0" fontId="3" fillId="0" borderId="2" xfId="0" applyFont="1" applyBorder="1" applyAlignment="1">
      <alignment horizontal="left" vertical="top" wrapText="1" indent="1"/>
    </xf>
    <xf numFmtId="0" fontId="3" fillId="0" borderId="11" xfId="0" applyFont="1" applyBorder="1" applyAlignment="1">
      <alignment horizontal="left" vertical="top" wrapText="1" indent="1"/>
    </xf>
    <xf numFmtId="0" fontId="3" fillId="0" borderId="3" xfId="0" applyFont="1" applyBorder="1" applyAlignment="1">
      <alignment horizontal="left" vertical="top" wrapText="1" indent="1"/>
    </xf>
    <xf numFmtId="0" fontId="23" fillId="0" borderId="4" xfId="0" applyFont="1" applyBorder="1" applyAlignment="1">
      <alignment horizontal="left" vertical="top" wrapText="1" indent="5"/>
    </xf>
    <xf numFmtId="0" fontId="18" fillId="0" borderId="6" xfId="0" applyFont="1" applyBorder="1" applyAlignment="1">
      <alignment horizontal="left" vertical="top" wrapText="1" indent="5"/>
    </xf>
    <xf numFmtId="0" fontId="23" fillId="0" borderId="4" xfId="0" applyFont="1" applyBorder="1" applyAlignment="1">
      <alignment horizontal="left" vertical="top" wrapText="1" indent="4"/>
    </xf>
    <xf numFmtId="0" fontId="18" fillId="0" borderId="6" xfId="0" applyFont="1" applyBorder="1" applyAlignment="1">
      <alignment horizontal="left" vertical="top" wrapText="1" indent="4"/>
    </xf>
    <xf numFmtId="0" fontId="25" fillId="0" borderId="2" xfId="0" applyFont="1" applyBorder="1" applyAlignment="1">
      <alignment horizontal="left" vertical="center" wrapText="1"/>
    </xf>
    <xf numFmtId="0" fontId="25" fillId="0" borderId="11" xfId="0" applyFont="1" applyBorder="1" applyAlignment="1">
      <alignment horizontal="left" vertical="center" wrapText="1"/>
    </xf>
    <xf numFmtId="0" fontId="25" fillId="0" borderId="3" xfId="0" applyFont="1" applyBorder="1" applyAlignment="1">
      <alignment horizontal="left"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28" fillId="0" borderId="2" xfId="0" applyFont="1" applyBorder="1" applyAlignment="1">
      <alignment horizontal="left" vertical="top" wrapText="1" indent="1"/>
    </xf>
    <xf numFmtId="0" fontId="27" fillId="0" borderId="3" xfId="0" applyFont="1" applyBorder="1" applyAlignment="1">
      <alignment horizontal="left" vertical="top" wrapText="1" indent="1"/>
    </xf>
    <xf numFmtId="0" fontId="25" fillId="0" borderId="7" xfId="0" applyFont="1" applyBorder="1" applyAlignment="1">
      <alignment horizontal="center" vertical="top" wrapText="1"/>
    </xf>
    <xf numFmtId="0" fontId="25" fillId="0" borderId="9" xfId="0" applyFont="1" applyBorder="1" applyAlignment="1">
      <alignment horizontal="center" vertical="top" wrapText="1"/>
    </xf>
    <xf numFmtId="0" fontId="25" fillId="0" borderId="4" xfId="0" applyFont="1" applyBorder="1" applyAlignment="1">
      <alignment horizontal="left" vertical="top" wrapText="1" indent="6"/>
    </xf>
    <xf numFmtId="0" fontId="25" fillId="0" borderId="6" xfId="0" applyFont="1" applyBorder="1" applyAlignment="1">
      <alignment horizontal="left" vertical="top" wrapText="1" indent="6"/>
    </xf>
    <xf numFmtId="0" fontId="25" fillId="0" borderId="2" xfId="0" applyFont="1" applyBorder="1" applyAlignment="1">
      <alignment horizontal="left" vertical="top" wrapText="1"/>
    </xf>
    <xf numFmtId="0" fontId="25" fillId="0" borderId="11" xfId="0" applyFont="1" applyBorder="1" applyAlignment="1">
      <alignment horizontal="left" vertical="top" wrapText="1"/>
    </xf>
    <xf numFmtId="0" fontId="0" fillId="0" borderId="7" xfId="0" applyBorder="1" applyAlignment="1">
      <alignment horizontal="center" vertical="top" wrapText="1"/>
    </xf>
    <xf numFmtId="0" fontId="0" fillId="0" borderId="9" xfId="0" applyBorder="1" applyAlignment="1">
      <alignment horizontal="center" vertical="top" wrapText="1"/>
    </xf>
    <xf numFmtId="0" fontId="25" fillId="0" borderId="4" xfId="0" applyFont="1" applyBorder="1" applyAlignment="1">
      <alignment horizontal="left" vertical="top" wrapText="1" indent="4"/>
    </xf>
    <xf numFmtId="0" fontId="25" fillId="0" borderId="6" xfId="0" applyFont="1" applyBorder="1" applyAlignment="1">
      <alignment horizontal="left" vertical="top" wrapText="1" indent="4"/>
    </xf>
    <xf numFmtId="0" fontId="0" fillId="0" borderId="2" xfId="0" applyBorder="1" applyAlignment="1">
      <alignment horizontal="left" vertical="top" wrapText="1"/>
    </xf>
    <xf numFmtId="0" fontId="0" fillId="0" borderId="11" xfId="0" applyBorder="1" applyAlignment="1">
      <alignment horizontal="left" vertical="top" wrapText="1"/>
    </xf>
    <xf numFmtId="0" fontId="0" fillId="0" borderId="3" xfId="0" applyBorder="1" applyAlignment="1">
      <alignment horizontal="left" vertical="top" wrapText="1"/>
    </xf>
    <xf numFmtId="0" fontId="25" fillId="0" borderId="3" xfId="0" applyFont="1" applyBorder="1" applyAlignment="1">
      <alignment horizontal="left" vertical="top" wrapText="1"/>
    </xf>
    <xf numFmtId="0" fontId="6" fillId="0" borderId="2" xfId="0" applyFont="1" applyBorder="1" applyAlignment="1">
      <alignment horizontal="left" vertical="top" wrapText="1" indent="1"/>
    </xf>
    <xf numFmtId="0" fontId="3" fillId="0" borderId="4" xfId="0" applyFont="1" applyBorder="1" applyAlignment="1">
      <alignment horizontal="left" vertical="top" wrapText="1" indent="8"/>
    </xf>
    <xf numFmtId="0" fontId="3" fillId="0" borderId="6" xfId="0" applyFont="1" applyBorder="1" applyAlignment="1">
      <alignment horizontal="left" vertical="top" wrapText="1" indent="8"/>
    </xf>
    <xf numFmtId="0" fontId="17" fillId="0" borderId="2" xfId="0" applyFont="1" applyBorder="1" applyAlignment="1">
      <alignment horizontal="left" vertical="top" wrapText="1" indent="1"/>
    </xf>
    <xf numFmtId="0" fontId="18" fillId="0" borderId="3" xfId="0" applyFont="1" applyBorder="1" applyAlignment="1">
      <alignment horizontal="left" vertical="top" wrapText="1" indent="1"/>
    </xf>
    <xf numFmtId="0" fontId="18" fillId="0" borderId="11" xfId="0" applyFont="1" applyBorder="1" applyAlignment="1">
      <alignment horizontal="left" vertical="top" wrapText="1" indent="1"/>
    </xf>
    <xf numFmtId="0" fontId="0" fillId="0" borderId="2" xfId="0" applyBorder="1" applyAlignment="1">
      <alignment horizontal="left" vertical="center" wrapText="1"/>
    </xf>
    <xf numFmtId="0" fontId="0" fillId="0" borderId="11"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center" vertical="top" wrapText="1"/>
    </xf>
    <xf numFmtId="0" fontId="0" fillId="0" borderId="11" xfId="0" applyBorder="1" applyAlignment="1">
      <alignment horizontal="center" vertical="top" wrapText="1"/>
    </xf>
    <xf numFmtId="0" fontId="0" fillId="0" borderId="3" xfId="0" applyBorder="1" applyAlignment="1">
      <alignment horizontal="center" vertical="top" wrapText="1"/>
    </xf>
    <xf numFmtId="0" fontId="3" fillId="0" borderId="2" xfId="0" applyFont="1" applyBorder="1" applyAlignment="1">
      <alignment horizontal="left" vertical="center" wrapText="1"/>
    </xf>
    <xf numFmtId="0" fontId="3" fillId="0" borderId="11" xfId="0" applyFont="1" applyBorder="1" applyAlignment="1">
      <alignment horizontal="left" vertical="center" wrapText="1"/>
    </xf>
    <xf numFmtId="0" fontId="3" fillId="0" borderId="3" xfId="0" applyFont="1" applyBorder="1" applyAlignment="1">
      <alignment horizontal="left" vertical="center" wrapText="1"/>
    </xf>
    <xf numFmtId="0" fontId="17" fillId="0" borderId="2" xfId="0" applyFont="1" applyBorder="1" applyAlignment="1">
      <alignment horizontal="left" vertical="center" wrapText="1" indent="1"/>
    </xf>
    <xf numFmtId="0" fontId="18" fillId="0" borderId="11" xfId="0" applyFont="1" applyBorder="1" applyAlignment="1">
      <alignment horizontal="left" vertical="center" wrapText="1" indent="1"/>
    </xf>
    <xf numFmtId="0" fontId="18" fillId="0" borderId="3" xfId="0" applyFont="1" applyBorder="1" applyAlignment="1">
      <alignment horizontal="left" vertical="center" wrapText="1" indent="1"/>
    </xf>
    <xf numFmtId="0" fontId="3" fillId="0" borderId="4" xfId="0" applyFont="1" applyBorder="1" applyAlignment="1">
      <alignment horizontal="left" vertical="center" wrapText="1" indent="8"/>
    </xf>
    <xf numFmtId="0" fontId="3" fillId="0" borderId="6" xfId="0" applyFont="1" applyBorder="1" applyAlignment="1">
      <alignment horizontal="left" vertical="center" wrapText="1" indent="8"/>
    </xf>
    <xf numFmtId="0" fontId="16" fillId="0" borderId="2" xfId="0" applyFont="1" applyBorder="1" applyAlignment="1">
      <alignment horizontal="left" vertical="top" wrapText="1" indent="1"/>
    </xf>
    <xf numFmtId="0" fontId="16" fillId="0" borderId="11" xfId="0" applyFont="1" applyBorder="1" applyAlignment="1">
      <alignment horizontal="left" vertical="top" wrapText="1" indent="1"/>
    </xf>
    <xf numFmtId="0" fontId="16" fillId="0" borderId="3" xfId="0" applyFont="1" applyBorder="1" applyAlignment="1">
      <alignment horizontal="left" vertical="top" wrapText="1" indent="1"/>
    </xf>
    <xf numFmtId="0" fontId="10" fillId="0" borderId="2" xfId="0" applyFont="1" applyBorder="1" applyAlignment="1">
      <alignment horizontal="left" vertical="top" wrapText="1" indent="1"/>
    </xf>
    <xf numFmtId="1" fontId="4" fillId="0" borderId="2" xfId="0" applyNumberFormat="1" applyFont="1" applyBorder="1" applyAlignment="1">
      <alignment horizontal="left" vertical="center" shrinkToFit="1"/>
    </xf>
    <xf numFmtId="1" fontId="4" fillId="0" borderId="11" xfId="0" applyNumberFormat="1" applyFont="1" applyBorder="1" applyAlignment="1">
      <alignment horizontal="left" vertical="center" shrinkToFit="1"/>
    </xf>
    <xf numFmtId="1" fontId="4" fillId="0" borderId="3" xfId="0" applyNumberFormat="1" applyFont="1" applyBorder="1" applyAlignment="1">
      <alignment horizontal="left" vertical="center" shrinkToFit="1"/>
    </xf>
    <xf numFmtId="0" fontId="3" fillId="0" borderId="2"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center" vertical="center" wrapText="1"/>
    </xf>
    <xf numFmtId="0" fontId="9" fillId="0" borderId="2" xfId="0" applyFont="1" applyBorder="1" applyAlignment="1">
      <alignment horizontal="left" vertical="top" wrapText="1" indent="1"/>
    </xf>
    <xf numFmtId="0" fontId="3" fillId="0" borderId="2" xfId="0" applyFont="1" applyBorder="1" applyAlignment="1">
      <alignment horizontal="left" vertical="top" wrapText="1" indent="2"/>
    </xf>
    <xf numFmtId="0" fontId="3" fillId="0" borderId="3" xfId="0" applyFont="1" applyBorder="1" applyAlignment="1">
      <alignment horizontal="left" vertical="top" wrapText="1" indent="2"/>
    </xf>
    <xf numFmtId="0" fontId="0" fillId="0" borderId="12" xfId="0" applyBorder="1" applyAlignment="1">
      <alignment horizontal="center" vertical="top" wrapText="1"/>
    </xf>
    <xf numFmtId="1" fontId="4" fillId="0" borderId="2" xfId="0" applyNumberFormat="1" applyFont="1" applyBorder="1" applyAlignment="1">
      <alignment horizontal="center" vertical="top" shrinkToFit="1"/>
    </xf>
    <xf numFmtId="1" fontId="4" fillId="0" borderId="3" xfId="0" applyNumberFormat="1" applyFont="1" applyBorder="1" applyAlignment="1">
      <alignment horizontal="center" vertical="top" shrinkToFit="1"/>
    </xf>
    <xf numFmtId="0" fontId="9" fillId="0" borderId="2" xfId="0" applyFont="1" applyBorder="1" applyAlignment="1">
      <alignment horizontal="center" vertical="top" wrapText="1"/>
    </xf>
    <xf numFmtId="0" fontId="3" fillId="0" borderId="3" xfId="0" applyFont="1" applyBorder="1" applyAlignment="1">
      <alignment horizontal="center" vertical="top" wrapText="1"/>
    </xf>
    <xf numFmtId="0" fontId="1" fillId="0" borderId="0" xfId="0" applyFont="1" applyAlignment="1">
      <alignment horizontal="left" wrapText="1" indent="1"/>
    </xf>
    <xf numFmtId="0" fontId="3" fillId="0" borderId="4" xfId="0" applyFont="1" applyBorder="1" applyAlignment="1">
      <alignment horizontal="left" vertical="top" wrapText="1" indent="4"/>
    </xf>
    <xf numFmtId="0" fontId="3" fillId="0" borderId="5" xfId="0" applyFont="1" applyBorder="1" applyAlignment="1">
      <alignment horizontal="left" vertical="top" wrapText="1" indent="4"/>
    </xf>
    <xf numFmtId="0" fontId="3" fillId="0" borderId="6" xfId="0" applyFont="1" applyBorder="1" applyAlignment="1">
      <alignment horizontal="left" vertical="top" wrapText="1" indent="4"/>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2" xfId="0" applyFont="1" applyBorder="1" applyAlignment="1">
      <alignment horizontal="left" vertical="center" wrapText="1" indent="3"/>
    </xf>
    <xf numFmtId="0" fontId="3" fillId="0" borderId="3" xfId="0" applyFont="1" applyBorder="1" applyAlignment="1">
      <alignment horizontal="left" vertical="center" wrapText="1" indent="3"/>
    </xf>
    <xf numFmtId="9" fontId="30" fillId="2" borderId="1" xfId="1" applyFont="1" applyFill="1" applyBorder="1" applyAlignment="1">
      <alignment horizontal="center" vertical="center"/>
    </xf>
    <xf numFmtId="9" fontId="30" fillId="2" borderId="2" xfId="1" applyFont="1" applyFill="1" applyBorder="1" applyAlignment="1">
      <alignment horizontal="center" vertical="center"/>
    </xf>
    <xf numFmtId="0" fontId="31" fillId="0" borderId="1" xfId="0" applyFont="1" applyBorder="1" applyAlignment="1">
      <alignment horizontal="center" vertical="center"/>
    </xf>
    <xf numFmtId="0" fontId="31" fillId="0" borderId="2" xfId="0" applyFont="1" applyBorder="1" applyAlignment="1">
      <alignment horizontal="center" vertical="center"/>
    </xf>
    <xf numFmtId="0" fontId="32" fillId="0" borderId="4" xfId="0" applyFont="1" applyBorder="1" applyAlignment="1">
      <alignment horizontal="center" vertical="center"/>
    </xf>
    <xf numFmtId="0" fontId="32" fillId="0" borderId="7" xfId="0" applyFont="1" applyBorder="1" applyAlignment="1">
      <alignment horizontal="center" vertical="center"/>
    </xf>
    <xf numFmtId="10" fontId="32" fillId="0" borderId="4" xfId="0" applyNumberFormat="1" applyFont="1" applyBorder="1" applyAlignment="1">
      <alignment horizontal="center" vertical="center"/>
    </xf>
    <xf numFmtId="10" fontId="32" fillId="0" borderId="7" xfId="0" applyNumberFormat="1" applyFont="1" applyBorder="1" applyAlignment="1">
      <alignment horizontal="center" vertical="center"/>
    </xf>
    <xf numFmtId="10" fontId="32" fillId="0" borderId="17" xfId="0" applyNumberFormat="1" applyFont="1" applyBorder="1" applyAlignment="1">
      <alignment horizontal="center" vertical="center"/>
    </xf>
    <xf numFmtId="10" fontId="32" fillId="0" borderId="18" xfId="0" applyNumberFormat="1" applyFont="1" applyBorder="1" applyAlignment="1">
      <alignment horizontal="center" vertical="center"/>
    </xf>
    <xf numFmtId="0" fontId="2" fillId="0" borderId="14" xfId="0" applyFont="1" applyBorder="1" applyAlignment="1">
      <alignment horizontal="center" vertical="center" wrapText="1"/>
    </xf>
    <xf numFmtId="0" fontId="33" fillId="0" borderId="14" xfId="0" applyFont="1" applyBorder="1" applyAlignment="1">
      <alignment horizontal="center" vertical="top"/>
    </xf>
    <xf numFmtId="0" fontId="30" fillId="2" borderId="1" xfId="0" applyFont="1" applyFill="1" applyBorder="1" applyAlignment="1">
      <alignment horizontal="center" vertical="center"/>
    </xf>
    <xf numFmtId="0" fontId="30" fillId="2" borderId="2" xfId="0" applyFont="1" applyFill="1" applyBorder="1" applyAlignment="1">
      <alignment horizontal="center" vertical="center"/>
    </xf>
    <xf numFmtId="0" fontId="30" fillId="0" borderId="1" xfId="0" applyFont="1" applyBorder="1" applyAlignment="1">
      <alignment horizontal="center" vertical="center"/>
    </xf>
    <xf numFmtId="0" fontId="30" fillId="0" borderId="2" xfId="0" applyFont="1" applyBorder="1" applyAlignment="1">
      <alignment horizontal="center" vertical="center"/>
    </xf>
    <xf numFmtId="9" fontId="31" fillId="0" borderId="1" xfId="1" applyFont="1" applyFill="1" applyBorder="1" applyAlignment="1">
      <alignment horizontal="center" vertical="center"/>
    </xf>
    <xf numFmtId="9" fontId="31" fillId="0" borderId="2" xfId="1" applyFont="1" applyFill="1" applyBorder="1" applyAlignment="1">
      <alignment horizontal="center" vertical="center"/>
    </xf>
    <xf numFmtId="0" fontId="0" fillId="0" borderId="15" xfId="0" applyBorder="1" applyAlignment="1">
      <alignment horizontal="center" vertical="top"/>
    </xf>
    <xf numFmtId="0" fontId="0" fillId="0" borderId="16" xfId="0" applyBorder="1" applyAlignment="1">
      <alignment horizontal="center" vertical="top"/>
    </xf>
    <xf numFmtId="178" fontId="0" fillId="0" borderId="15" xfId="1" applyNumberFormat="1" applyFont="1" applyBorder="1" applyAlignment="1">
      <alignment horizontal="center" vertical="top"/>
    </xf>
    <xf numFmtId="178" fontId="0" fillId="0" borderId="16" xfId="1" applyNumberFormat="1" applyFont="1" applyBorder="1" applyAlignment="1">
      <alignment horizontal="center" vertical="top"/>
    </xf>
    <xf numFmtId="0" fontId="11" fillId="0" borderId="0" xfId="0" applyFont="1" applyAlignment="1">
      <alignment horizontal="left" vertical="top" wrapText="1"/>
    </xf>
    <xf numFmtId="9" fontId="35" fillId="0" borderId="15" xfId="0" applyNumberFormat="1" applyFont="1" applyBorder="1" applyAlignment="1">
      <alignment horizontal="center" vertical="top" wrapText="1"/>
    </xf>
    <xf numFmtId="9" fontId="35" fillId="0" borderId="16" xfId="0" applyNumberFormat="1" applyFont="1" applyBorder="1" applyAlignment="1">
      <alignment horizontal="center" vertical="top" wrapText="1"/>
    </xf>
    <xf numFmtId="9" fontId="35" fillId="0" borderId="15" xfId="0" applyNumberFormat="1" applyFont="1" applyBorder="1" applyAlignment="1">
      <alignment horizontal="center" vertical="top"/>
    </xf>
    <xf numFmtId="9" fontId="35" fillId="0" borderId="16" xfId="0" applyNumberFormat="1" applyFont="1" applyBorder="1" applyAlignment="1">
      <alignment horizontal="center" vertical="top"/>
    </xf>
    <xf numFmtId="9" fontId="0" fillId="0" borderId="15" xfId="0" applyNumberFormat="1" applyBorder="1" applyAlignment="1">
      <alignment horizontal="center" vertical="top"/>
    </xf>
    <xf numFmtId="9" fontId="0" fillId="0" borderId="16" xfId="0" applyNumberFormat="1" applyBorder="1" applyAlignment="1">
      <alignment horizontal="center" vertical="top"/>
    </xf>
    <xf numFmtId="0" fontId="5" fillId="0" borderId="7" xfId="0" applyFont="1" applyBorder="1" applyAlignment="1">
      <alignment horizontal="left" vertical="top" wrapText="1" indent="3"/>
    </xf>
    <xf numFmtId="0" fontId="5" fillId="0" borderId="9" xfId="0" applyFont="1" applyBorder="1" applyAlignment="1">
      <alignment horizontal="left" vertical="top" wrapText="1" indent="3"/>
    </xf>
    <xf numFmtId="0" fontId="3" fillId="0" borderId="7" xfId="0" applyFont="1" applyBorder="1" applyAlignment="1">
      <alignment horizontal="left" vertical="center" wrapText="1" indent="5"/>
    </xf>
    <xf numFmtId="0" fontId="3" fillId="0" borderId="8" xfId="0" applyFont="1" applyBorder="1" applyAlignment="1">
      <alignment horizontal="left" vertical="center" wrapText="1" indent="5"/>
    </xf>
    <xf numFmtId="0" fontId="3" fillId="0" borderId="9" xfId="0" applyFont="1" applyBorder="1" applyAlignment="1">
      <alignment horizontal="left" vertical="center" wrapText="1" indent="5"/>
    </xf>
    <xf numFmtId="0" fontId="3" fillId="0" borderId="10" xfId="0" applyFont="1" applyBorder="1" applyAlignment="1">
      <alignment horizontal="left" vertical="center" wrapText="1" indent="5"/>
    </xf>
    <xf numFmtId="0" fontId="38" fillId="0" borderId="0" xfId="3" applyFont="1" applyFill="1" applyAlignment="1">
      <alignment horizontal="center" vertical="center" wrapText="1"/>
    </xf>
    <xf numFmtId="0" fontId="38" fillId="0" borderId="0" xfId="3" applyFont="1" applyFill="1" applyAlignment="1">
      <alignment horizontal="right" vertical="center"/>
    </xf>
    <xf numFmtId="0" fontId="38" fillId="0" borderId="0" xfId="3" applyFont="1" applyFill="1" applyAlignment="1">
      <alignment horizontal="right" vertical="center" wrapText="1"/>
    </xf>
    <xf numFmtId="0" fontId="38" fillId="0" borderId="20" xfId="0" applyFont="1" applyBorder="1" applyAlignment="1">
      <alignment horizontal="center" vertical="center" wrapText="1"/>
    </xf>
    <xf numFmtId="0" fontId="38" fillId="0" borderId="21" xfId="0" applyFont="1" applyBorder="1" applyAlignment="1">
      <alignment horizontal="center" vertical="center"/>
    </xf>
    <xf numFmtId="0" fontId="38" fillId="0" borderId="13" xfId="0" applyFont="1" applyBorder="1" applyAlignment="1">
      <alignment horizontal="center" vertical="center" wrapText="1"/>
    </xf>
    <xf numFmtId="0" fontId="38" fillId="0" borderId="0" xfId="0" applyFont="1" applyAlignment="1">
      <alignment horizontal="center" vertical="center" wrapText="1"/>
    </xf>
    <xf numFmtId="0" fontId="38" fillId="0" borderId="19" xfId="0" applyFont="1" applyBorder="1" applyAlignment="1">
      <alignment horizontal="center" vertical="center" wrapText="1"/>
    </xf>
    <xf numFmtId="0" fontId="0" fillId="0" borderId="31" xfId="0" applyBorder="1" applyAlignment="1">
      <alignment vertical="center"/>
    </xf>
    <xf numFmtId="49" fontId="38" fillId="0" borderId="19" xfId="0" applyNumberFormat="1" applyFont="1" applyBorder="1"/>
    <xf numFmtId="49" fontId="38" fillId="0" borderId="20" xfId="0" applyNumberFormat="1" applyFont="1" applyBorder="1" applyAlignment="1">
      <alignment horizontal="center" vertical="center" wrapText="1"/>
    </xf>
    <xf numFmtId="49" fontId="38" fillId="0" borderId="13" xfId="0" applyNumberFormat="1" applyFont="1" applyBorder="1" applyAlignment="1">
      <alignment horizontal="center" vertical="center" wrapText="1"/>
    </xf>
    <xf numFmtId="49" fontId="38" fillId="0" borderId="22" xfId="0" applyNumberFormat="1" applyFont="1" applyBorder="1" applyAlignment="1">
      <alignment horizontal="center" vertical="center" wrapText="1"/>
    </xf>
    <xf numFmtId="49" fontId="38" fillId="0" borderId="0" xfId="0" applyNumberFormat="1" applyFont="1" applyAlignment="1">
      <alignment horizontal="left" vertical="center" wrapText="1"/>
    </xf>
    <xf numFmtId="49" fontId="38" fillId="0" borderId="0" xfId="0" applyNumberFormat="1" applyFont="1" applyAlignment="1">
      <alignment horizontal="center" vertical="center" wrapText="1"/>
    </xf>
    <xf numFmtId="49" fontId="38" fillId="0" borderId="0" xfId="0" applyNumberFormat="1" applyFont="1" applyAlignment="1">
      <alignment horizontal="right" vertical="center" wrapText="1"/>
    </xf>
    <xf numFmtId="49" fontId="38" fillId="0" borderId="19" xfId="0" applyNumberFormat="1" applyFont="1" applyBorder="1" applyAlignment="1">
      <alignment horizontal="left" vertical="center" wrapText="1"/>
    </xf>
    <xf numFmtId="49" fontId="38" fillId="0" borderId="19" xfId="0" applyNumberFormat="1" applyFont="1" applyBorder="1" applyAlignment="1">
      <alignment horizontal="center" vertical="center" wrapText="1"/>
    </xf>
    <xf numFmtId="0" fontId="38" fillId="0" borderId="0" xfId="0" applyNumberFormat="1" applyFont="1" applyAlignment="1">
      <alignment horizontal="right" vertical="center" wrapText="1"/>
    </xf>
    <xf numFmtId="0" fontId="38" fillId="0" borderId="19" xfId="0" applyNumberFormat="1" applyFont="1" applyBorder="1" applyAlignment="1">
      <alignment horizontal="right" vertical="center" wrapText="1"/>
    </xf>
  </cellXfs>
  <cellStyles count="7">
    <cellStyle name="百分比" xfId="1" builtinId="5"/>
    <cellStyle name="常规" xfId="0" builtinId="0"/>
    <cellStyle name="常规 2" xfId="2" xr:uid="{E8A5FDBF-2973-4198-B1C9-E84F34D8F952}"/>
    <cellStyle name="常规 3" xfId="5" xr:uid="{4509003B-AD34-41B0-8BAA-D1066BA9F4BA}"/>
    <cellStyle name="常规 4" xfId="3" xr:uid="{408E3075-37F1-4E87-A9BC-C074966CF47D}"/>
    <cellStyle name="超链接" xfId="4" builtinId="8"/>
    <cellStyle name="超链接 2" xfId="6" xr:uid="{58A8741D-69F0-4606-8B10-AEE4454AE30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jwdllj@163.com" id="{D3E8D662-F6D2-4876-935C-DF3A1E73127B}" userId="dc4eef734eadef9c"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1" dT="2023-08-23T02:44:34.22" personId="{D3E8D662-F6D2-4876-935C-DF3A1E73127B}" id="{379ECF85-3CE2-4884-BC60-AFD70329E8BE}">
    <text>纯碱行业标杆值和基准值2023版相对于2021版有变化，现状和2025目标仍参照了2022版指南。待指南更新后可进行修改。</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tjj.sh.gov.cn/tjnj/nj21.htm?d1=2021tjnj/C1210.htm" TargetMode="External"/><Relationship Id="rId1" Type="http://schemas.openxmlformats.org/officeDocument/2006/relationships/hyperlink" Target="https://www.stats.gov.cn/sj/ndsj/2021/indexch.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6C1E8-C9B0-431A-B8C1-DD2DFB0C9AAF}">
  <dimension ref="A1:B52"/>
  <sheetViews>
    <sheetView workbookViewId="0">
      <selection activeCell="B24" sqref="B24"/>
    </sheetView>
    <sheetView workbookViewId="1">
      <selection activeCell="G18" sqref="G18"/>
    </sheetView>
  </sheetViews>
  <sheetFormatPr defaultRowHeight="12.75" x14ac:dyDescent="0.2"/>
  <cols>
    <col min="2" max="2" width="115.83203125" customWidth="1"/>
  </cols>
  <sheetData>
    <row r="1" spans="1:2" ht="13.5" x14ac:dyDescent="0.15">
      <c r="A1" s="111" t="s">
        <v>419</v>
      </c>
    </row>
    <row r="2" spans="1:2" ht="13.5" x14ac:dyDescent="0.15">
      <c r="A2" s="111" t="s">
        <v>433</v>
      </c>
    </row>
    <row r="3" spans="1:2" ht="13.5" x14ac:dyDescent="0.15">
      <c r="A3" s="111" t="s">
        <v>434</v>
      </c>
    </row>
    <row r="4" spans="1:2" ht="13.5" x14ac:dyDescent="0.15">
      <c r="A4" s="111"/>
    </row>
    <row r="5" spans="1:2" ht="15" x14ac:dyDescent="0.25">
      <c r="A5" s="112"/>
    </row>
    <row r="6" spans="1:2" ht="15" x14ac:dyDescent="0.25">
      <c r="A6" s="111" t="s">
        <v>409</v>
      </c>
      <c r="B6" s="114" t="s">
        <v>412</v>
      </c>
    </row>
    <row r="7" spans="1:2" ht="15" x14ac:dyDescent="0.25">
      <c r="A7" s="112"/>
      <c r="B7" s="117" t="s">
        <v>436</v>
      </c>
    </row>
    <row r="8" spans="1:2" ht="15" x14ac:dyDescent="0.25">
      <c r="A8" s="112"/>
      <c r="B8" s="117" t="s">
        <v>437</v>
      </c>
    </row>
    <row r="9" spans="1:2" ht="15" x14ac:dyDescent="0.25">
      <c r="A9" s="112"/>
      <c r="B9" s="134" t="s">
        <v>438</v>
      </c>
    </row>
    <row r="10" spans="1:2" ht="15" x14ac:dyDescent="0.25">
      <c r="A10" s="112"/>
      <c r="B10" s="116" t="s">
        <v>439</v>
      </c>
    </row>
    <row r="11" spans="1:2" ht="15" x14ac:dyDescent="0.25">
      <c r="A11" s="112"/>
    </row>
    <row r="12" spans="1:2" ht="15" x14ac:dyDescent="0.25">
      <c r="A12" s="112"/>
      <c r="B12" s="114" t="s">
        <v>413</v>
      </c>
    </row>
    <row r="13" spans="1:2" ht="15" x14ac:dyDescent="0.25">
      <c r="A13" s="112"/>
      <c r="B13" s="117" t="s">
        <v>436</v>
      </c>
    </row>
    <row r="14" spans="1:2" ht="15" x14ac:dyDescent="0.25">
      <c r="A14" s="112"/>
      <c r="B14" s="117" t="s">
        <v>440</v>
      </c>
    </row>
    <row r="15" spans="1:2" ht="15" x14ac:dyDescent="0.25">
      <c r="A15" s="112"/>
      <c r="B15" s="52" t="s">
        <v>441</v>
      </c>
    </row>
    <row r="16" spans="1:2" ht="15" x14ac:dyDescent="0.25">
      <c r="A16" s="112"/>
      <c r="B16" s="116" t="s">
        <v>442</v>
      </c>
    </row>
    <row r="17" spans="1:2" ht="15" x14ac:dyDescent="0.25">
      <c r="A17" s="112"/>
      <c r="B17" s="116"/>
    </row>
    <row r="18" spans="1:2" ht="15" x14ac:dyDescent="0.25">
      <c r="A18" s="112"/>
      <c r="B18" s="114" t="s">
        <v>414</v>
      </c>
    </row>
    <row r="19" spans="1:2" ht="15" x14ac:dyDescent="0.25">
      <c r="A19" s="112"/>
      <c r="B19" s="123" t="s">
        <v>459</v>
      </c>
    </row>
    <row r="20" spans="1:2" ht="15" x14ac:dyDescent="0.25">
      <c r="A20" s="112"/>
      <c r="B20" s="123" t="s">
        <v>460</v>
      </c>
    </row>
    <row r="21" spans="1:2" ht="15" x14ac:dyDescent="0.25">
      <c r="A21" s="112"/>
      <c r="B21" s="117">
        <v>2021</v>
      </c>
    </row>
    <row r="22" spans="1:2" ht="15" x14ac:dyDescent="0.25">
      <c r="A22" s="112"/>
      <c r="B22" s="117" t="s">
        <v>461</v>
      </c>
    </row>
    <row r="23" spans="1:2" ht="15" x14ac:dyDescent="0.25">
      <c r="A23" s="112"/>
      <c r="B23" s="116" t="s">
        <v>462</v>
      </c>
    </row>
    <row r="24" spans="1:2" ht="15" x14ac:dyDescent="0.25">
      <c r="A24" s="112"/>
    </row>
    <row r="25" spans="1:2" ht="15" x14ac:dyDescent="0.25">
      <c r="A25" s="112"/>
      <c r="B25" s="118" t="s">
        <v>415</v>
      </c>
    </row>
    <row r="26" spans="1:2" ht="15" x14ac:dyDescent="0.25">
      <c r="A26" s="112"/>
      <c r="B26" s="117" t="s">
        <v>416</v>
      </c>
    </row>
    <row r="27" spans="1:2" ht="15" x14ac:dyDescent="0.25">
      <c r="A27" s="112"/>
      <c r="B27" s="52" t="s">
        <v>417</v>
      </c>
    </row>
    <row r="28" spans="1:2" ht="15" x14ac:dyDescent="0.25">
      <c r="A28" s="112"/>
      <c r="B28" s="115">
        <v>2021</v>
      </c>
    </row>
    <row r="29" spans="1:2" ht="15" x14ac:dyDescent="0.25">
      <c r="A29" s="112"/>
      <c r="B29" s="115" t="s">
        <v>421</v>
      </c>
    </row>
    <row r="30" spans="1:2" ht="15" x14ac:dyDescent="0.25">
      <c r="A30" s="112"/>
      <c r="B30" s="116" t="s">
        <v>455</v>
      </c>
    </row>
    <row r="31" spans="1:2" ht="15" x14ac:dyDescent="0.25">
      <c r="A31" s="112"/>
      <c r="B31" s="115"/>
    </row>
    <row r="32" spans="1:2" ht="13.5" x14ac:dyDescent="0.15">
      <c r="A32" s="111" t="s">
        <v>410</v>
      </c>
    </row>
    <row r="33" spans="1:1" ht="15" x14ac:dyDescent="0.25">
      <c r="A33" s="112" t="s">
        <v>418</v>
      </c>
    </row>
    <row r="34" spans="1:1" ht="15" x14ac:dyDescent="0.25">
      <c r="A34" s="112" t="s">
        <v>423</v>
      </c>
    </row>
    <row r="35" spans="1:1" ht="15" x14ac:dyDescent="0.25">
      <c r="A35" s="112" t="s">
        <v>424</v>
      </c>
    </row>
    <row r="36" spans="1:1" ht="15" x14ac:dyDescent="0.25">
      <c r="A36" s="112" t="s">
        <v>425</v>
      </c>
    </row>
    <row r="37" spans="1:1" ht="15" x14ac:dyDescent="0.25">
      <c r="A37" s="112" t="s">
        <v>426</v>
      </c>
    </row>
    <row r="38" spans="1:1" ht="15" x14ac:dyDescent="0.25">
      <c r="A38" s="112"/>
    </row>
    <row r="39" spans="1:1" ht="15" x14ac:dyDescent="0.25">
      <c r="A39" s="112" t="s">
        <v>427</v>
      </c>
    </row>
    <row r="40" spans="1:1" ht="15" x14ac:dyDescent="0.25">
      <c r="A40" s="112" t="s">
        <v>428</v>
      </c>
    </row>
    <row r="41" spans="1:1" ht="15" x14ac:dyDescent="0.25">
      <c r="A41" s="112" t="s">
        <v>429</v>
      </c>
    </row>
    <row r="42" spans="1:1" ht="15" x14ac:dyDescent="0.2">
      <c r="A42" s="128" t="s">
        <v>430</v>
      </c>
    </row>
    <row r="43" spans="1:1" ht="15" x14ac:dyDescent="0.25">
      <c r="A43" s="112" t="s">
        <v>431</v>
      </c>
    </row>
    <row r="44" spans="1:1" ht="15" x14ac:dyDescent="0.25">
      <c r="A44" s="112"/>
    </row>
    <row r="45" spans="1:1" ht="15" x14ac:dyDescent="0.25">
      <c r="A45" s="112" t="s">
        <v>432</v>
      </c>
    </row>
    <row r="46" spans="1:1" ht="15" x14ac:dyDescent="0.25">
      <c r="A46" s="112"/>
    </row>
    <row r="47" spans="1:1" ht="15" x14ac:dyDescent="0.25">
      <c r="A47" s="112"/>
    </row>
    <row r="48" spans="1:1" ht="15" x14ac:dyDescent="0.25">
      <c r="A48" s="112"/>
    </row>
    <row r="49" spans="1:1" ht="15" x14ac:dyDescent="0.25">
      <c r="A49" s="112"/>
    </row>
    <row r="50" spans="1:1" ht="15" x14ac:dyDescent="0.25">
      <c r="A50" s="112"/>
    </row>
    <row r="52" spans="1:1" ht="16.5" x14ac:dyDescent="0.2">
      <c r="A52" s="113"/>
    </row>
  </sheetData>
  <phoneticPr fontId="8" type="noConversion"/>
  <hyperlinks>
    <hyperlink ref="B30" r:id="rId1" xr:uid="{4914E140-CF12-4EDA-A1E6-07AC405061B1}"/>
    <hyperlink ref="B23" r:id="rId2" xr:uid="{D27DCF56-EDF6-483B-85E9-F9EAFE65960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026AB-5BD3-4650-B0BF-68B02CF68ADE}">
  <dimension ref="A1:C26"/>
  <sheetViews>
    <sheetView workbookViewId="0"/>
    <sheetView workbookViewId="1"/>
  </sheetViews>
  <sheetFormatPr defaultRowHeight="12.75" x14ac:dyDescent="0.2"/>
  <cols>
    <col min="1" max="1" width="46.33203125" bestFit="1" customWidth="1"/>
    <col min="2" max="2" width="27" customWidth="1"/>
    <col min="3" max="3" width="30" customWidth="1"/>
  </cols>
  <sheetData>
    <row r="1" spans="1:3" x14ac:dyDescent="0.2">
      <c r="A1" s="94" t="s">
        <v>401</v>
      </c>
      <c r="B1" s="158" t="s">
        <v>453</v>
      </c>
      <c r="C1" s="158" t="s">
        <v>454</v>
      </c>
    </row>
    <row r="2" spans="1:3" x14ac:dyDescent="0.2">
      <c r="A2" s="95" t="s">
        <v>376</v>
      </c>
      <c r="B2" s="131">
        <v>0</v>
      </c>
      <c r="C2" s="131">
        <v>0</v>
      </c>
    </row>
    <row r="3" spans="1:3" x14ac:dyDescent="0.2">
      <c r="A3" s="95" t="s">
        <v>377</v>
      </c>
      <c r="B3" s="132">
        <v>0</v>
      </c>
      <c r="C3" s="132">
        <v>0</v>
      </c>
    </row>
    <row r="4" spans="1:3" x14ac:dyDescent="0.2">
      <c r="A4" s="95" t="s">
        <v>378</v>
      </c>
      <c r="B4" s="132">
        <v>0</v>
      </c>
      <c r="C4" s="132">
        <v>0</v>
      </c>
    </row>
    <row r="5" spans="1:3" x14ac:dyDescent="0.2">
      <c r="A5" s="95" t="s">
        <v>379</v>
      </c>
      <c r="B5" s="132">
        <v>0</v>
      </c>
      <c r="C5" s="132">
        <v>0</v>
      </c>
    </row>
    <row r="6" spans="1:3" x14ac:dyDescent="0.2">
      <c r="A6" s="95" t="s">
        <v>380</v>
      </c>
      <c r="B6" s="132">
        <v>0</v>
      </c>
      <c r="C6" s="132">
        <v>0</v>
      </c>
    </row>
    <row r="7" spans="1:3" x14ac:dyDescent="0.2">
      <c r="A7" s="95" t="s">
        <v>381</v>
      </c>
      <c r="B7" s="132">
        <f>Calculation!D79</f>
        <v>3.5826213692149111E-2</v>
      </c>
      <c r="C7" s="132">
        <f>Calculation!E79</f>
        <v>7.3024065554983197E-2</v>
      </c>
    </row>
    <row r="8" spans="1:3" x14ac:dyDescent="0.2">
      <c r="A8" s="95" t="s">
        <v>382</v>
      </c>
      <c r="B8" s="132">
        <v>0</v>
      </c>
      <c r="C8" s="132">
        <v>0</v>
      </c>
    </row>
    <row r="9" spans="1:3" x14ac:dyDescent="0.2">
      <c r="A9" s="95" t="s">
        <v>383</v>
      </c>
      <c r="B9" s="132">
        <v>0</v>
      </c>
      <c r="C9" s="132">
        <v>0</v>
      </c>
    </row>
    <row r="10" spans="1:3" x14ac:dyDescent="0.2">
      <c r="A10" s="95" t="s">
        <v>384</v>
      </c>
      <c r="B10" s="132">
        <f>Calculation!D87</f>
        <v>8.7388048089908632E-2</v>
      </c>
      <c r="C10" s="132">
        <f>Calculation!E87</f>
        <v>0.11551396928818491</v>
      </c>
    </row>
    <row r="11" spans="1:3" x14ac:dyDescent="0.2">
      <c r="A11" s="95" t="s">
        <v>385</v>
      </c>
      <c r="B11" s="132">
        <f>Calculation!D88</f>
        <v>1.1675639888435372E-2</v>
      </c>
      <c r="C11" s="132">
        <f>Calculation!E88</f>
        <v>2.2739883317147037E-2</v>
      </c>
    </row>
    <row r="12" spans="1:3" x14ac:dyDescent="0.2">
      <c r="A12" s="95" t="s">
        <v>386</v>
      </c>
      <c r="B12" s="132">
        <v>0</v>
      </c>
      <c r="C12" s="132">
        <v>0</v>
      </c>
    </row>
    <row r="13" spans="1:3" x14ac:dyDescent="0.2">
      <c r="A13" s="95" t="s">
        <v>387</v>
      </c>
      <c r="B13" s="132">
        <v>0</v>
      </c>
      <c r="C13" s="132">
        <v>0</v>
      </c>
    </row>
    <row r="14" spans="1:3" x14ac:dyDescent="0.2">
      <c r="A14" s="95" t="s">
        <v>388</v>
      </c>
      <c r="B14" s="132">
        <f>Calculation!D92</f>
        <v>5.72515392371723E-2</v>
      </c>
      <c r="C14" s="132">
        <f>Calculation!E92</f>
        <v>7.9857527967902686E-2</v>
      </c>
    </row>
    <row r="15" spans="1:3" x14ac:dyDescent="0.2">
      <c r="A15" s="95" t="s">
        <v>389</v>
      </c>
      <c r="B15" s="132">
        <f>Calculation!D93</f>
        <v>0.16313419844023364</v>
      </c>
      <c r="C15" s="132">
        <f>Calculation!E93</f>
        <v>0.22885228257516518</v>
      </c>
    </row>
    <row r="16" spans="1:3" x14ac:dyDescent="0.2">
      <c r="A16" s="95" t="s">
        <v>390</v>
      </c>
      <c r="B16" s="132">
        <f>Calculation!D94</f>
        <v>7.6824553027462494E-3</v>
      </c>
      <c r="C16" s="132">
        <f>Calculation!E94</f>
        <v>1.1624319266307026E-2</v>
      </c>
    </row>
    <row r="17" spans="1:3" x14ac:dyDescent="0.2">
      <c r="A17" s="95" t="s">
        <v>391</v>
      </c>
      <c r="B17" s="132">
        <v>0</v>
      </c>
      <c r="C17" s="132">
        <v>0</v>
      </c>
    </row>
    <row r="18" spans="1:3" x14ac:dyDescent="0.2">
      <c r="A18" s="95" t="s">
        <v>392</v>
      </c>
      <c r="B18" s="132">
        <v>0</v>
      </c>
      <c r="C18" s="132">
        <v>0</v>
      </c>
    </row>
    <row r="19" spans="1:3" x14ac:dyDescent="0.2">
      <c r="A19" s="95" t="s">
        <v>393</v>
      </c>
      <c r="B19" s="132">
        <v>0</v>
      </c>
      <c r="C19" s="132">
        <v>0</v>
      </c>
    </row>
    <row r="20" spans="1:3" x14ac:dyDescent="0.2">
      <c r="A20" s="95" t="s">
        <v>394</v>
      </c>
      <c r="B20" s="132">
        <v>0</v>
      </c>
      <c r="C20" s="132">
        <v>0</v>
      </c>
    </row>
    <row r="21" spans="1:3" x14ac:dyDescent="0.2">
      <c r="A21" s="95" t="s">
        <v>395</v>
      </c>
      <c r="B21" s="132">
        <v>0</v>
      </c>
      <c r="C21" s="132">
        <v>0</v>
      </c>
    </row>
    <row r="22" spans="1:3" x14ac:dyDescent="0.2">
      <c r="A22" s="95" t="s">
        <v>396</v>
      </c>
      <c r="B22" s="132">
        <v>0</v>
      </c>
      <c r="C22" s="132">
        <v>0</v>
      </c>
    </row>
    <row r="23" spans="1:3" x14ac:dyDescent="0.2">
      <c r="A23" s="95" t="s">
        <v>397</v>
      </c>
      <c r="B23" s="132">
        <v>0</v>
      </c>
      <c r="C23" s="132">
        <v>0</v>
      </c>
    </row>
    <row r="24" spans="1:3" x14ac:dyDescent="0.2">
      <c r="A24" s="95" t="s">
        <v>398</v>
      </c>
      <c r="B24" s="132">
        <v>0</v>
      </c>
      <c r="C24" s="132">
        <v>0</v>
      </c>
    </row>
    <row r="25" spans="1:3" x14ac:dyDescent="0.2">
      <c r="A25" s="95" t="s">
        <v>399</v>
      </c>
      <c r="B25" s="132">
        <v>0</v>
      </c>
      <c r="C25" s="132">
        <v>0</v>
      </c>
    </row>
    <row r="26" spans="1:3" x14ac:dyDescent="0.2">
      <c r="A26" s="96" t="s">
        <v>400</v>
      </c>
      <c r="B26" s="133">
        <v>0</v>
      </c>
      <c r="C26" s="133">
        <v>0</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9"/>
  <sheetViews>
    <sheetView workbookViewId="0">
      <selection sqref="A1:L1"/>
    </sheetView>
    <sheetView topLeftCell="A70" zoomScale="90" zoomScaleNormal="90" workbookViewId="1">
      <selection activeCell="F78" sqref="A78:XFD78"/>
    </sheetView>
  </sheetViews>
  <sheetFormatPr defaultRowHeight="12.75" x14ac:dyDescent="0.2"/>
  <cols>
    <col min="1" max="1" width="5.83203125" customWidth="1"/>
    <col min="2" max="2" width="10.5" customWidth="1"/>
    <col min="3" max="3" width="14" customWidth="1"/>
    <col min="4" max="4" width="16.1640625" customWidth="1"/>
    <col min="5" max="5" width="15.1640625" customWidth="1"/>
    <col min="6" max="6" width="31.33203125" customWidth="1"/>
    <col min="7" max="7" width="14" customWidth="1"/>
    <col min="8" max="8" width="12.6640625" customWidth="1"/>
    <col min="9" max="10" width="9.33203125" customWidth="1"/>
    <col min="11" max="11" width="20.83203125" customWidth="1"/>
    <col min="12" max="23" width="11.33203125" customWidth="1"/>
    <col min="24" max="24" width="10.33203125" customWidth="1"/>
    <col min="25" max="27" width="20.5" customWidth="1"/>
    <col min="31" max="31" width="10.6640625" bestFit="1" customWidth="1"/>
    <col min="32" max="32" width="20.6640625" bestFit="1" customWidth="1"/>
    <col min="33" max="33" width="25.5" bestFit="1" customWidth="1"/>
    <col min="34" max="34" width="36.5" bestFit="1" customWidth="1"/>
  </cols>
  <sheetData>
    <row r="1" spans="1:34" ht="34.9" customHeight="1" x14ac:dyDescent="0.25">
      <c r="A1" s="287" t="s">
        <v>0</v>
      </c>
      <c r="B1" s="287"/>
      <c r="C1" s="287"/>
      <c r="D1" s="287"/>
      <c r="E1" s="287"/>
      <c r="F1" s="287"/>
      <c r="G1" s="287"/>
      <c r="H1" s="287"/>
      <c r="I1" s="287"/>
      <c r="J1" s="287"/>
      <c r="K1" s="287"/>
      <c r="L1" s="287"/>
    </row>
    <row r="2" spans="1:34" ht="49.15" customHeight="1" x14ac:dyDescent="0.2">
      <c r="A2" s="307" t="s">
        <v>411</v>
      </c>
      <c r="B2" s="307"/>
      <c r="C2" s="307"/>
      <c r="D2" s="307"/>
      <c r="E2" s="307"/>
      <c r="F2" s="307"/>
      <c r="G2" s="307"/>
      <c r="H2" s="307"/>
      <c r="I2" s="307"/>
      <c r="J2" s="307"/>
      <c r="K2" s="307"/>
      <c r="L2" s="308" t="s">
        <v>229</v>
      </c>
      <c r="M2" s="172"/>
      <c r="N2" s="172"/>
      <c r="O2" s="172"/>
      <c r="P2" s="172"/>
      <c r="Q2" s="172"/>
      <c r="R2" s="308" t="s">
        <v>230</v>
      </c>
      <c r="S2" s="172"/>
      <c r="T2" s="172"/>
      <c r="U2" s="172"/>
      <c r="V2" s="172"/>
      <c r="W2" s="172"/>
      <c r="AB2" s="171" t="s">
        <v>443</v>
      </c>
      <c r="AC2" s="172"/>
      <c r="AD2" s="172"/>
      <c r="AE2" s="136"/>
      <c r="AF2" s="137"/>
      <c r="AG2" s="136"/>
      <c r="AH2" s="136"/>
    </row>
    <row r="3" spans="1:34" ht="18" customHeight="1" x14ac:dyDescent="0.2">
      <c r="A3" s="219" t="s">
        <v>1</v>
      </c>
      <c r="B3" s="288" t="s">
        <v>2</v>
      </c>
      <c r="C3" s="289"/>
      <c r="D3" s="290"/>
      <c r="E3" s="291" t="s">
        <v>3</v>
      </c>
      <c r="F3" s="292"/>
      <c r="G3" s="198" t="s">
        <v>4</v>
      </c>
      <c r="H3" s="198" t="s">
        <v>5</v>
      </c>
      <c r="I3" s="219" t="s">
        <v>6</v>
      </c>
      <c r="J3" s="219" t="s">
        <v>7</v>
      </c>
      <c r="K3" s="295" t="s">
        <v>8</v>
      </c>
      <c r="L3" s="297" t="s">
        <v>218</v>
      </c>
      <c r="M3" s="297" t="s">
        <v>219</v>
      </c>
      <c r="N3" s="309" t="s">
        <v>220</v>
      </c>
      <c r="O3" s="309" t="s">
        <v>221</v>
      </c>
      <c r="P3" s="309" t="s">
        <v>222</v>
      </c>
      <c r="Q3" s="311" t="s">
        <v>223</v>
      </c>
      <c r="R3" s="313" t="s">
        <v>218</v>
      </c>
      <c r="S3" s="313" t="s">
        <v>224</v>
      </c>
      <c r="T3" s="299" t="s">
        <v>220</v>
      </c>
      <c r="U3" s="299" t="s">
        <v>221</v>
      </c>
      <c r="V3" s="299" t="s">
        <v>222</v>
      </c>
      <c r="W3" s="299" t="s">
        <v>223</v>
      </c>
      <c r="X3" s="301" t="s">
        <v>225</v>
      </c>
      <c r="Y3" s="301" t="s">
        <v>226</v>
      </c>
      <c r="Z3" s="303" t="s">
        <v>227</v>
      </c>
      <c r="AA3" s="305" t="s">
        <v>228</v>
      </c>
      <c r="AB3" s="173" t="s">
        <v>218</v>
      </c>
      <c r="AC3" s="173" t="s">
        <v>224</v>
      </c>
      <c r="AD3" s="175" t="s">
        <v>223</v>
      </c>
      <c r="AE3" s="177" t="s">
        <v>225</v>
      </c>
      <c r="AF3" s="179" t="s">
        <v>226</v>
      </c>
      <c r="AG3" s="177" t="s">
        <v>227</v>
      </c>
      <c r="AH3" s="181" t="s">
        <v>444</v>
      </c>
    </row>
    <row r="4" spans="1:34" ht="16.899999999999999" customHeight="1" x14ac:dyDescent="0.2">
      <c r="A4" s="221"/>
      <c r="B4" s="1" t="s">
        <v>9</v>
      </c>
      <c r="C4" s="2" t="s">
        <v>10</v>
      </c>
      <c r="D4" s="3" t="s">
        <v>11</v>
      </c>
      <c r="E4" s="293"/>
      <c r="F4" s="294"/>
      <c r="G4" s="200"/>
      <c r="H4" s="200"/>
      <c r="I4" s="221"/>
      <c r="J4" s="221"/>
      <c r="K4" s="296"/>
      <c r="L4" s="298"/>
      <c r="M4" s="298"/>
      <c r="N4" s="310"/>
      <c r="O4" s="310"/>
      <c r="P4" s="310"/>
      <c r="Q4" s="312"/>
      <c r="R4" s="314"/>
      <c r="S4" s="314"/>
      <c r="T4" s="300"/>
      <c r="U4" s="300"/>
      <c r="V4" s="300"/>
      <c r="W4" s="300"/>
      <c r="X4" s="302"/>
      <c r="Y4" s="302"/>
      <c r="Z4" s="304"/>
      <c r="AA4" s="306"/>
      <c r="AB4" s="174"/>
      <c r="AC4" s="174"/>
      <c r="AD4" s="176"/>
      <c r="AE4" s="178"/>
      <c r="AF4" s="180"/>
      <c r="AG4" s="178"/>
      <c r="AH4" s="182"/>
    </row>
    <row r="5" spans="1:34" ht="46.15" customHeight="1" x14ac:dyDescent="0.2">
      <c r="A5" s="189">
        <v>1</v>
      </c>
      <c r="B5" s="213" t="s">
        <v>12</v>
      </c>
      <c r="C5" s="5" t="s">
        <v>13</v>
      </c>
      <c r="D5" s="5" t="s">
        <v>14</v>
      </c>
      <c r="E5" s="328" t="s">
        <v>15</v>
      </c>
      <c r="F5" s="329"/>
      <c r="G5" s="198" t="s">
        <v>16</v>
      </c>
      <c r="H5" s="213" t="s">
        <v>17</v>
      </c>
      <c r="I5" s="189">
        <v>28</v>
      </c>
      <c r="J5" s="189">
        <v>36</v>
      </c>
      <c r="K5" s="241" t="s">
        <v>18</v>
      </c>
      <c r="L5" s="320">
        <v>0.2</v>
      </c>
      <c r="M5" s="322">
        <v>0.2</v>
      </c>
      <c r="N5" s="315">
        <f>NORMSINV(L5)</f>
        <v>-0.84162123357291452</v>
      </c>
      <c r="O5" s="315">
        <f>NORMSINV(1-M5)</f>
        <v>0.84162123357291474</v>
      </c>
      <c r="P5" s="315">
        <f>(J5-I5)/(O5-N5)</f>
        <v>4.7527317995755585</v>
      </c>
      <c r="Q5" s="315">
        <f>J5-P5*O5</f>
        <v>32</v>
      </c>
      <c r="R5" s="324">
        <v>0.3</v>
      </c>
      <c r="S5" s="324">
        <v>0</v>
      </c>
      <c r="T5" s="315">
        <f>NORMSINV(R5)</f>
        <v>-0.52440051270804089</v>
      </c>
      <c r="U5" s="315">
        <v>3</v>
      </c>
      <c r="V5" s="315">
        <f>(J5-I5)/(U5-T5)</f>
        <v>2.2698895801297696</v>
      </c>
      <c r="W5" s="315">
        <f>J5-V5*U5</f>
        <v>29.190331259610691</v>
      </c>
      <c r="X5" s="317">
        <f>-(W5/Q5-1)</f>
        <v>8.7802148137165914E-2</v>
      </c>
      <c r="Y5" s="315">
        <f>Q5-P5*_xlfn.NORM.S.DIST(O5,FALSE)/_xlfn.NORM.S.DIST(O5,TRUE)</f>
        <v>30.336770097759462</v>
      </c>
      <c r="Z5" s="317">
        <f>-(Y5/Q5-1)</f>
        <v>5.1975934445016803E-2</v>
      </c>
      <c r="AA5" s="317">
        <f>X5-Z5</f>
        <v>3.5826213692149111E-2</v>
      </c>
      <c r="AB5" s="183">
        <v>1</v>
      </c>
      <c r="AC5" s="183">
        <v>0</v>
      </c>
      <c r="AD5" s="185">
        <f>I5</f>
        <v>28</v>
      </c>
      <c r="AE5" s="187">
        <f>-(AD5/Q5-1)</f>
        <v>0.125</v>
      </c>
      <c r="AF5" s="183">
        <f>Q5-P5*_xlfn.NORM.S.DIST(O5,FALSE)/_xlfn.NORM.S.DIST(O5,TRUE)</f>
        <v>30.336770097759462</v>
      </c>
      <c r="AG5" s="187">
        <f>-(AF5/Q5-1)</f>
        <v>5.1975934445016803E-2</v>
      </c>
      <c r="AH5" s="187">
        <f>AE5-AG5</f>
        <v>7.3024065554983197E-2</v>
      </c>
    </row>
    <row r="6" spans="1:34" ht="45" customHeight="1" x14ac:dyDescent="0.2">
      <c r="A6" s="190"/>
      <c r="B6" s="202"/>
      <c r="C6" s="7" t="s">
        <v>19</v>
      </c>
      <c r="D6" s="5" t="s">
        <v>20</v>
      </c>
      <c r="E6" s="330"/>
      <c r="F6" s="331"/>
      <c r="G6" s="200"/>
      <c r="H6" s="203"/>
      <c r="I6" s="191"/>
      <c r="J6" s="191"/>
      <c r="K6" s="282"/>
      <c r="L6" s="321"/>
      <c r="M6" s="323"/>
      <c r="N6" s="316"/>
      <c r="O6" s="316"/>
      <c r="P6" s="316"/>
      <c r="Q6" s="316"/>
      <c r="R6" s="325"/>
      <c r="S6" s="325"/>
      <c r="T6" s="316"/>
      <c r="U6" s="316"/>
      <c r="V6" s="316"/>
      <c r="W6" s="316"/>
      <c r="X6" s="318"/>
      <c r="Y6" s="316"/>
      <c r="Z6" s="318"/>
      <c r="AA6" s="318"/>
      <c r="AB6" s="184"/>
      <c r="AC6" s="184"/>
      <c r="AD6" s="186"/>
      <c r="AE6" s="188"/>
      <c r="AF6" s="184"/>
      <c r="AG6" s="188"/>
      <c r="AH6" s="188"/>
    </row>
    <row r="7" spans="1:34" ht="61.15" customHeight="1" x14ac:dyDescent="0.2">
      <c r="A7" s="191"/>
      <c r="B7" s="203"/>
      <c r="C7" s="7" t="s">
        <v>21</v>
      </c>
      <c r="D7" s="6" t="s">
        <v>22</v>
      </c>
      <c r="E7" s="250" t="s">
        <v>23</v>
      </c>
      <c r="F7" s="251"/>
      <c r="G7" s="1" t="s">
        <v>16</v>
      </c>
      <c r="H7" s="7" t="s">
        <v>24</v>
      </c>
      <c r="I7" s="8">
        <v>1</v>
      </c>
      <c r="J7" s="9">
        <v>1.3</v>
      </c>
      <c r="K7" s="242"/>
      <c r="L7" s="47">
        <v>0.2</v>
      </c>
      <c r="M7" s="48">
        <v>0.2</v>
      </c>
      <c r="N7" s="42">
        <f>NORMSINV(L7)</f>
        <v>-0.84162123357291452</v>
      </c>
      <c r="O7" s="42">
        <f>NORMSINV(1-M7)</f>
        <v>0.84162123357291474</v>
      </c>
      <c r="P7" s="42">
        <f>(J7-I7)/(O7-N7)</f>
        <v>0.17822744248408348</v>
      </c>
      <c r="Q7" s="42">
        <f>J7-P7*O7</f>
        <v>1.1499999999999999</v>
      </c>
      <c r="R7" s="45">
        <v>0.3</v>
      </c>
      <c r="S7" s="45">
        <v>0</v>
      </c>
      <c r="T7" s="42">
        <f>NORMSINV(R7)</f>
        <v>-0.52440051270804089</v>
      </c>
      <c r="U7" s="42">
        <v>3</v>
      </c>
      <c r="V7" s="42">
        <f>(J7-I7)/(U7-T7)</f>
        <v>8.5120859254866371E-2</v>
      </c>
      <c r="W7" s="42">
        <f>J7-V7*U7</f>
        <v>1.0446374222354009</v>
      </c>
      <c r="X7" s="135">
        <f>-(W7/Q7-1)</f>
        <v>9.1619632838781717E-2</v>
      </c>
      <c r="Y7" s="42">
        <f>Q7-P7*_xlfn.NORM.S.DIST(O7,FALSE)/_xlfn.NORM.S.DIST(O7,TRUE)</f>
        <v>1.0876288786659796</v>
      </c>
      <c r="Z7" s="135">
        <f>-(Y7/Q7-1)</f>
        <v>5.4235757681756813E-2</v>
      </c>
      <c r="AA7" s="135">
        <f>X7-Z7</f>
        <v>3.7383875157024904E-2</v>
      </c>
      <c r="AB7" s="138">
        <v>1</v>
      </c>
      <c r="AC7" s="138">
        <v>0</v>
      </c>
      <c r="AD7" s="139">
        <f>I7</f>
        <v>1</v>
      </c>
      <c r="AE7" s="140">
        <f>-(AD7/Q7-1)</f>
        <v>0.13043478260869557</v>
      </c>
      <c r="AF7" s="138">
        <f>Q7-P7*_xlfn.NORM.S.DIST(O7,FALSE)/_xlfn.NORM.S.DIST(O7,TRUE)</f>
        <v>1.0876288786659796</v>
      </c>
      <c r="AG7" s="140">
        <f>-(AF7/Q7-1)</f>
        <v>5.4235757681756813E-2</v>
      </c>
      <c r="AH7" s="140">
        <f>AE7-AG7</f>
        <v>7.6199024926938752E-2</v>
      </c>
    </row>
    <row r="8" spans="1:34" ht="28.9" customHeight="1" x14ac:dyDescent="0.2">
      <c r="A8" s="283">
        <v>2</v>
      </c>
      <c r="B8" s="245" t="s">
        <v>25</v>
      </c>
      <c r="C8" s="258" t="s">
        <v>26</v>
      </c>
      <c r="D8" s="192" t="s">
        <v>27</v>
      </c>
      <c r="E8" s="285" t="s">
        <v>231</v>
      </c>
      <c r="F8" s="3" t="s">
        <v>28</v>
      </c>
      <c r="G8" s="219" t="s">
        <v>29</v>
      </c>
      <c r="H8" s="192" t="s">
        <v>30</v>
      </c>
      <c r="I8" s="11">
        <v>450</v>
      </c>
      <c r="J8" s="10">
        <v>520</v>
      </c>
      <c r="K8" s="241" t="s">
        <v>31</v>
      </c>
      <c r="L8" s="43"/>
      <c r="M8" s="42"/>
      <c r="N8" s="42"/>
      <c r="O8" s="49"/>
      <c r="P8" s="42"/>
      <c r="Q8" s="42"/>
      <c r="R8" s="42"/>
      <c r="S8" s="42"/>
      <c r="T8" s="42"/>
      <c r="U8" s="42"/>
      <c r="V8" s="42"/>
      <c r="W8" s="42"/>
      <c r="X8" s="135"/>
      <c r="Y8" s="42"/>
      <c r="Z8" s="135"/>
      <c r="AA8" s="135"/>
      <c r="AB8" s="138"/>
      <c r="AC8" s="138"/>
      <c r="AD8" s="130"/>
      <c r="AE8" s="140"/>
      <c r="AF8" s="130"/>
      <c r="AG8" s="140"/>
      <c r="AH8" s="140"/>
    </row>
    <row r="9" spans="1:34" ht="28.15" customHeight="1" x14ac:dyDescent="0.2">
      <c r="A9" s="284"/>
      <c r="B9" s="247"/>
      <c r="C9" s="260"/>
      <c r="D9" s="194"/>
      <c r="E9" s="286"/>
      <c r="F9" s="3" t="s">
        <v>32</v>
      </c>
      <c r="G9" s="221"/>
      <c r="H9" s="194"/>
      <c r="I9" s="11">
        <v>510</v>
      </c>
      <c r="J9" s="10">
        <v>560</v>
      </c>
      <c r="K9" s="242"/>
      <c r="L9" s="43"/>
      <c r="M9" s="42"/>
      <c r="N9" s="42"/>
      <c r="O9" s="49"/>
      <c r="P9" s="42"/>
      <c r="Q9" s="42"/>
      <c r="R9" s="42"/>
      <c r="S9" s="42"/>
      <c r="T9" s="42"/>
      <c r="U9" s="42"/>
      <c r="V9" s="42"/>
      <c r="W9" s="42"/>
      <c r="X9" s="135"/>
      <c r="Y9" s="42"/>
      <c r="Z9" s="135"/>
      <c r="AA9" s="135"/>
      <c r="AB9" s="138"/>
      <c r="AC9" s="138"/>
      <c r="AD9" s="130"/>
      <c r="AE9" s="140"/>
      <c r="AF9" s="130"/>
      <c r="AG9" s="140"/>
      <c r="AH9" s="140"/>
    </row>
    <row r="10" spans="1:34" ht="46.15" customHeight="1" x14ac:dyDescent="0.2">
      <c r="A10" s="189">
        <v>3</v>
      </c>
      <c r="B10" s="245" t="s">
        <v>33</v>
      </c>
      <c r="C10" s="5" t="s">
        <v>34</v>
      </c>
      <c r="D10" s="5" t="s">
        <v>35</v>
      </c>
      <c r="E10" s="229" t="s">
        <v>36</v>
      </c>
      <c r="F10" s="230"/>
      <c r="G10" s="6" t="s">
        <v>37</v>
      </c>
      <c r="H10" s="66" t="s">
        <v>361</v>
      </c>
      <c r="I10" s="8">
        <v>7.5</v>
      </c>
      <c r="J10" s="9">
        <v>8.5</v>
      </c>
      <c r="K10" s="36" t="s">
        <v>38</v>
      </c>
      <c r="L10" s="44">
        <v>0.25</v>
      </c>
      <c r="M10" s="45">
        <v>0.2</v>
      </c>
      <c r="N10" s="42">
        <f t="shared" ref="N10:N71" si="0">NORMSINV(L10)</f>
        <v>-0.67448975019608193</v>
      </c>
      <c r="O10" s="42">
        <f t="shared" ref="O10:O12" si="1">NORMSINV(1-M10)</f>
        <v>0.84162123357291474</v>
      </c>
      <c r="P10" s="42">
        <f t="shared" ref="P10:P71" si="2">(J10-I10)/(O10-N10)</f>
        <v>0.65958231996580907</v>
      </c>
      <c r="Q10" s="42">
        <f t="shared" ref="Q10:Q71" si="3">J10-P10*O10</f>
        <v>7.9448815142274904</v>
      </c>
      <c r="R10" s="45">
        <v>0.3</v>
      </c>
      <c r="S10" s="45">
        <v>0</v>
      </c>
      <c r="T10" s="42">
        <f t="shared" ref="T10:T71" si="4">NORMSINV(R10)</f>
        <v>-0.52440051270804089</v>
      </c>
      <c r="U10" s="42">
        <v>3</v>
      </c>
      <c r="V10" s="42">
        <f t="shared" ref="V10:V71" si="5">(J10-I10)/(U10-T10)</f>
        <v>0.2837361975162212</v>
      </c>
      <c r="W10" s="42">
        <f t="shared" ref="W10:W70" si="6">J10-V10*U10</f>
        <v>7.6487914074513359</v>
      </c>
      <c r="X10" s="135">
        <f t="shared" ref="X10:X70" si="7">-(W10/Q10-1)</f>
        <v>3.7268033040634307E-2</v>
      </c>
      <c r="Y10" s="42">
        <f t="shared" ref="Y10:Y71" si="8">Q10-P10*_xlfn.NORM.S.DIST(O10,FALSE)/_xlfn.NORM.S.DIST(O10,TRUE)</f>
        <v>7.714059098021659</v>
      </c>
      <c r="Z10" s="135">
        <f t="shared" ref="Z10:Z71" si="9">-(Y10/Q10-1)</f>
        <v>2.9052971500264757E-2</v>
      </c>
      <c r="AA10" s="135">
        <f t="shared" ref="AA10:AA70" si="10">X10-Z10</f>
        <v>8.2150615403695504E-3</v>
      </c>
      <c r="AB10" s="138">
        <v>1</v>
      </c>
      <c r="AC10" s="138">
        <v>0</v>
      </c>
      <c r="AD10" s="139">
        <f>I10</f>
        <v>7.5</v>
      </c>
      <c r="AE10" s="140">
        <f>-(AD10/Q10-1)</f>
        <v>5.5995991057992245E-2</v>
      </c>
      <c r="AF10" s="130">
        <f>Q10-P10*_xlfn.NORM.S.DIST(O10,FALSE)/_xlfn.NORM.S.DIST(O10,TRUE)</f>
        <v>7.714059098021659</v>
      </c>
      <c r="AG10" s="140">
        <f>-(AF10/Q10-1)</f>
        <v>2.9052971500264757E-2</v>
      </c>
      <c r="AH10" s="140">
        <f t="shared" ref="AH10:AH31" si="11">AE10-AG10</f>
        <v>2.6943019557727488E-2</v>
      </c>
    </row>
    <row r="11" spans="1:34" ht="25.9" customHeight="1" x14ac:dyDescent="0.2">
      <c r="A11" s="190"/>
      <c r="B11" s="246"/>
      <c r="C11" s="192" t="s">
        <v>39</v>
      </c>
      <c r="D11" s="255" t="s">
        <v>40</v>
      </c>
      <c r="E11" s="198" t="s">
        <v>41</v>
      </c>
      <c r="F11" s="3" t="s">
        <v>42</v>
      </c>
      <c r="G11" s="219" t="s">
        <v>29</v>
      </c>
      <c r="H11" s="279" t="s">
        <v>179</v>
      </c>
      <c r="I11" s="11">
        <v>110</v>
      </c>
      <c r="J11" s="10">
        <v>135</v>
      </c>
      <c r="K11" s="326" t="s">
        <v>43</v>
      </c>
      <c r="L11" s="46">
        <v>0.02</v>
      </c>
      <c r="M11" s="45">
        <v>0.4</v>
      </c>
      <c r="N11" s="42">
        <f t="shared" si="0"/>
        <v>-2.0537489106318225</v>
      </c>
      <c r="O11" s="49">
        <f t="shared" si="1"/>
        <v>0.25334710313579978</v>
      </c>
      <c r="P11" s="42">
        <f t="shared" si="2"/>
        <v>10.836133325536609</v>
      </c>
      <c r="Q11" s="42">
        <f t="shared" si="3"/>
        <v>132.254697012782</v>
      </c>
      <c r="R11" s="45">
        <v>0.3</v>
      </c>
      <c r="S11" s="45">
        <v>0</v>
      </c>
      <c r="T11" s="42">
        <f t="shared" si="4"/>
        <v>-0.52440051270804089</v>
      </c>
      <c r="U11" s="42">
        <v>3</v>
      </c>
      <c r="V11" s="42">
        <f t="shared" si="5"/>
        <v>7.0934049379055306</v>
      </c>
      <c r="W11" s="42">
        <f t="shared" si="6"/>
        <v>113.71978518628342</v>
      </c>
      <c r="X11" s="135">
        <f t="shared" si="7"/>
        <v>0.14014558458144777</v>
      </c>
      <c r="Y11" s="42">
        <f t="shared" si="8"/>
        <v>125.27726500895271</v>
      </c>
      <c r="Z11" s="135">
        <f t="shared" si="9"/>
        <v>5.2757536491539136E-2</v>
      </c>
      <c r="AA11" s="135">
        <f t="shared" si="10"/>
        <v>8.7388048089908632E-2</v>
      </c>
      <c r="AB11" s="138">
        <v>1</v>
      </c>
      <c r="AC11" s="138">
        <v>0</v>
      </c>
      <c r="AD11" s="139">
        <f t="shared" ref="AD11:AD31" si="12">I11</f>
        <v>110</v>
      </c>
      <c r="AE11" s="140">
        <f t="shared" ref="AE11:AE74" si="13">-(AD11/Q11-1)</f>
        <v>0.16827150577972405</v>
      </c>
      <c r="AF11" s="130">
        <f t="shared" ref="AF11:AF74" si="14">Q11-P11*_xlfn.NORM.S.DIST(O11,FALSE)/_xlfn.NORM.S.DIST(O11,TRUE)</f>
        <v>125.27726500895271</v>
      </c>
      <c r="AG11" s="140">
        <f t="shared" ref="AG11:AG74" si="15">-(AF11/Q11-1)</f>
        <v>5.2757536491539136E-2</v>
      </c>
      <c r="AH11" s="140">
        <f t="shared" si="11"/>
        <v>0.11551396928818491</v>
      </c>
    </row>
    <row r="12" spans="1:34" ht="25.15" customHeight="1" x14ac:dyDescent="0.2">
      <c r="A12" s="191"/>
      <c r="B12" s="247"/>
      <c r="C12" s="194"/>
      <c r="D12" s="257"/>
      <c r="E12" s="200"/>
      <c r="F12" s="3" t="s">
        <v>44</v>
      </c>
      <c r="G12" s="221"/>
      <c r="H12" s="221"/>
      <c r="I12" s="11">
        <v>110</v>
      </c>
      <c r="J12" s="10">
        <v>140</v>
      </c>
      <c r="K12" s="327"/>
      <c r="L12" s="46">
        <v>0.02</v>
      </c>
      <c r="M12" s="45">
        <v>0.4</v>
      </c>
      <c r="N12" s="42">
        <f t="shared" si="0"/>
        <v>-2.0537489106318225</v>
      </c>
      <c r="O12" s="49">
        <f t="shared" si="1"/>
        <v>0.25334710313579978</v>
      </c>
      <c r="P12" s="42">
        <f t="shared" si="2"/>
        <v>13.003359990643931</v>
      </c>
      <c r="Q12" s="42">
        <f t="shared" si="3"/>
        <v>136.7056364153384</v>
      </c>
      <c r="R12" s="45">
        <v>0.3</v>
      </c>
      <c r="S12" s="45">
        <v>0</v>
      </c>
      <c r="T12" s="42">
        <f t="shared" si="4"/>
        <v>-0.52440051270804089</v>
      </c>
      <c r="U12" s="42">
        <v>3</v>
      </c>
      <c r="V12" s="42">
        <f t="shared" si="5"/>
        <v>8.5120859254866357</v>
      </c>
      <c r="W12" s="42">
        <f t="shared" si="6"/>
        <v>114.46374222354009</v>
      </c>
      <c r="X12" s="135">
        <f t="shared" si="7"/>
        <v>0.16269917448189986</v>
      </c>
      <c r="Y12" s="42">
        <f t="shared" si="8"/>
        <v>128.33271801074326</v>
      </c>
      <c r="Z12" s="135">
        <f t="shared" si="9"/>
        <v>6.1247792147769098E-2</v>
      </c>
      <c r="AA12" s="135">
        <f t="shared" si="10"/>
        <v>0.10145138233413076</v>
      </c>
      <c r="AB12" s="138">
        <v>1</v>
      </c>
      <c r="AC12" s="138">
        <v>0</v>
      </c>
      <c r="AD12" s="139">
        <f t="shared" si="12"/>
        <v>110</v>
      </c>
      <c r="AE12" s="140">
        <f t="shared" si="13"/>
        <v>0.19535139234640964</v>
      </c>
      <c r="AF12" s="130">
        <f t="shared" si="14"/>
        <v>128.33271801074326</v>
      </c>
      <c r="AG12" s="140">
        <f t="shared" si="15"/>
        <v>6.1247792147769098E-2</v>
      </c>
      <c r="AH12" s="140">
        <f t="shared" si="11"/>
        <v>0.13410360019864054</v>
      </c>
    </row>
    <row r="13" spans="1:34" ht="18" customHeight="1" x14ac:dyDescent="0.2">
      <c r="A13" s="189">
        <v>3</v>
      </c>
      <c r="B13" s="245" t="s">
        <v>33</v>
      </c>
      <c r="C13" s="213" t="s">
        <v>39</v>
      </c>
      <c r="D13" s="213" t="s">
        <v>45</v>
      </c>
      <c r="E13" s="219" t="s">
        <v>46</v>
      </c>
      <c r="F13" s="3" t="s">
        <v>47</v>
      </c>
      <c r="G13" s="219" t="s">
        <v>16</v>
      </c>
      <c r="H13" s="192" t="s">
        <v>30</v>
      </c>
      <c r="I13" s="10">
        <v>1550</v>
      </c>
      <c r="J13" s="12">
        <v>2000</v>
      </c>
      <c r="K13" s="204" t="s">
        <v>48</v>
      </c>
      <c r="L13" s="45">
        <v>0.15</v>
      </c>
      <c r="M13" s="45">
        <v>0.25</v>
      </c>
      <c r="N13" s="42">
        <f t="shared" si="0"/>
        <v>-1.0364333894937898</v>
      </c>
      <c r="O13" s="42">
        <f t="shared" ref="O13:O15" si="16">NORMSINV(1-M13)</f>
        <v>0.67448975019608193</v>
      </c>
      <c r="P13" s="42">
        <f t="shared" si="2"/>
        <v>263.01590618592525</v>
      </c>
      <c r="Q13" s="42">
        <f t="shared" si="3"/>
        <v>1822.5984671390593</v>
      </c>
      <c r="R13" s="45">
        <v>0.3</v>
      </c>
      <c r="S13" s="45">
        <v>0</v>
      </c>
      <c r="T13" s="42">
        <f t="shared" si="4"/>
        <v>-0.52440051270804089</v>
      </c>
      <c r="U13" s="42">
        <v>3</v>
      </c>
      <c r="V13" s="42">
        <f t="shared" si="5"/>
        <v>127.68128888229954</v>
      </c>
      <c r="W13" s="42">
        <f t="shared" si="6"/>
        <v>1616.9561333531014</v>
      </c>
      <c r="X13" s="135">
        <f t="shared" si="7"/>
        <v>0.11282920374050109</v>
      </c>
      <c r="Y13" s="42">
        <f t="shared" si="8"/>
        <v>1711.1580761668354</v>
      </c>
      <c r="Z13" s="135">
        <f t="shared" si="9"/>
        <v>6.1143687422909099E-2</v>
      </c>
      <c r="AA13" s="135">
        <f t="shared" si="10"/>
        <v>5.1685516317591995E-2</v>
      </c>
      <c r="AB13" s="138">
        <v>1</v>
      </c>
      <c r="AC13" s="138">
        <v>0</v>
      </c>
      <c r="AD13" s="139">
        <f t="shared" si="12"/>
        <v>1550</v>
      </c>
      <c r="AE13" s="140">
        <f t="shared" si="13"/>
        <v>0.14956583803505452</v>
      </c>
      <c r="AF13" s="130">
        <f t="shared" si="14"/>
        <v>1711.1580761668354</v>
      </c>
      <c r="AG13" s="140">
        <f t="shared" si="15"/>
        <v>6.1143687422909099E-2</v>
      </c>
      <c r="AH13" s="140">
        <f t="shared" si="11"/>
        <v>8.8422150612145423E-2</v>
      </c>
    </row>
    <row r="14" spans="1:34" ht="19.899999999999999" customHeight="1" x14ac:dyDescent="0.2">
      <c r="A14" s="190"/>
      <c r="B14" s="246"/>
      <c r="C14" s="202"/>
      <c r="D14" s="202"/>
      <c r="E14" s="220"/>
      <c r="F14" s="3" t="s">
        <v>49</v>
      </c>
      <c r="G14" s="220"/>
      <c r="H14" s="193"/>
      <c r="I14" s="10">
        <v>1400</v>
      </c>
      <c r="J14" s="12">
        <v>1800</v>
      </c>
      <c r="K14" s="205"/>
      <c r="L14" s="45">
        <v>0.15</v>
      </c>
      <c r="M14" s="45">
        <v>0.25</v>
      </c>
      <c r="N14" s="42">
        <f t="shared" si="0"/>
        <v>-1.0364333894937898</v>
      </c>
      <c r="O14" s="49">
        <f t="shared" si="16"/>
        <v>0.67448975019608193</v>
      </c>
      <c r="P14" s="42">
        <f t="shared" si="2"/>
        <v>233.79191660971134</v>
      </c>
      <c r="Q14" s="42">
        <f t="shared" si="3"/>
        <v>1642.3097485680526</v>
      </c>
      <c r="R14" s="45">
        <v>0.3</v>
      </c>
      <c r="S14" s="45">
        <v>0</v>
      </c>
      <c r="T14" s="42">
        <f t="shared" si="4"/>
        <v>-0.52440051270804089</v>
      </c>
      <c r="U14" s="42">
        <v>3</v>
      </c>
      <c r="V14" s="42">
        <f t="shared" si="5"/>
        <v>113.49447900648849</v>
      </c>
      <c r="W14" s="42">
        <f t="shared" si="6"/>
        <v>1459.5165629805347</v>
      </c>
      <c r="X14" s="135">
        <f t="shared" si="7"/>
        <v>0.11130250292120425</v>
      </c>
      <c r="Y14" s="42">
        <f t="shared" si="8"/>
        <v>1543.2516232594091</v>
      </c>
      <c r="Z14" s="135">
        <f t="shared" si="9"/>
        <v>6.0316347385146574E-2</v>
      </c>
      <c r="AA14" s="135">
        <f t="shared" si="10"/>
        <v>5.0986155536057676E-2</v>
      </c>
      <c r="AB14" s="138">
        <v>1</v>
      </c>
      <c r="AC14" s="138">
        <v>0</v>
      </c>
      <c r="AD14" s="139">
        <f t="shared" si="12"/>
        <v>1400</v>
      </c>
      <c r="AE14" s="140">
        <f t="shared" si="13"/>
        <v>0.14754205093121142</v>
      </c>
      <c r="AF14" s="130">
        <f t="shared" si="14"/>
        <v>1543.2516232594091</v>
      </c>
      <c r="AG14" s="140">
        <f t="shared" si="15"/>
        <v>6.0316347385146574E-2</v>
      </c>
      <c r="AH14" s="140">
        <f t="shared" si="11"/>
        <v>8.7225703546064848E-2</v>
      </c>
    </row>
    <row r="15" spans="1:34" ht="21" customHeight="1" x14ac:dyDescent="0.2">
      <c r="A15" s="190"/>
      <c r="B15" s="246"/>
      <c r="C15" s="202"/>
      <c r="D15" s="202"/>
      <c r="E15" s="221"/>
      <c r="F15" s="3" t="s">
        <v>50</v>
      </c>
      <c r="G15" s="221"/>
      <c r="H15" s="194"/>
      <c r="I15" s="10">
        <v>1250</v>
      </c>
      <c r="J15" s="12">
        <v>1500</v>
      </c>
      <c r="K15" s="206"/>
      <c r="L15" s="45">
        <v>0.15</v>
      </c>
      <c r="M15" s="45">
        <v>0.25</v>
      </c>
      <c r="N15" s="42">
        <f t="shared" si="0"/>
        <v>-1.0364333894937898</v>
      </c>
      <c r="O15" s="49">
        <f t="shared" si="16"/>
        <v>0.67448975019608193</v>
      </c>
      <c r="P15" s="42">
        <f t="shared" si="2"/>
        <v>146.11994788106958</v>
      </c>
      <c r="Q15" s="42">
        <f t="shared" si="3"/>
        <v>1401.4435928550329</v>
      </c>
      <c r="R15" s="45">
        <v>0.3</v>
      </c>
      <c r="S15" s="45">
        <v>0</v>
      </c>
      <c r="T15" s="42">
        <f t="shared" si="4"/>
        <v>-0.52440051270804089</v>
      </c>
      <c r="U15" s="42">
        <v>3</v>
      </c>
      <c r="V15" s="42">
        <f t="shared" si="5"/>
        <v>70.93404937905531</v>
      </c>
      <c r="W15" s="42">
        <f t="shared" si="6"/>
        <v>1287.1978518628341</v>
      </c>
      <c r="X15" s="135">
        <f t="shared" si="7"/>
        <v>8.1520042315407326E-2</v>
      </c>
      <c r="Y15" s="42">
        <f t="shared" si="8"/>
        <v>1339.5322645371307</v>
      </c>
      <c r="Z15" s="135">
        <f t="shared" si="9"/>
        <v>4.4176824977861462E-2</v>
      </c>
      <c r="AA15" s="135">
        <f t="shared" si="10"/>
        <v>3.7343217337545864E-2</v>
      </c>
      <c r="AB15" s="138">
        <v>1</v>
      </c>
      <c r="AC15" s="138">
        <v>0</v>
      </c>
      <c r="AD15" s="139">
        <f t="shared" si="12"/>
        <v>1250</v>
      </c>
      <c r="AE15" s="140">
        <f t="shared" si="13"/>
        <v>0.10806256750334897</v>
      </c>
      <c r="AF15" s="130">
        <f t="shared" si="14"/>
        <v>1339.5322645371307</v>
      </c>
      <c r="AG15" s="140">
        <f t="shared" si="15"/>
        <v>4.4176824977861462E-2</v>
      </c>
      <c r="AH15" s="140">
        <f t="shared" si="11"/>
        <v>6.388574252548751E-2</v>
      </c>
    </row>
    <row r="16" spans="1:34" ht="33" customHeight="1" x14ac:dyDescent="0.2">
      <c r="A16" s="190"/>
      <c r="B16" s="246"/>
      <c r="C16" s="202"/>
      <c r="D16" s="202"/>
      <c r="E16" s="3" t="s">
        <v>51</v>
      </c>
      <c r="F16" s="3" t="s">
        <v>52</v>
      </c>
      <c r="G16" s="6" t="s">
        <v>53</v>
      </c>
      <c r="H16" s="21" t="s">
        <v>180</v>
      </c>
      <c r="I16" s="10">
        <v>2800</v>
      </c>
      <c r="J16" s="12">
        <v>3300</v>
      </c>
      <c r="K16" s="37" t="s">
        <v>55</v>
      </c>
      <c r="L16" s="45">
        <v>0.48</v>
      </c>
      <c r="M16" s="45">
        <v>0</v>
      </c>
      <c r="N16" s="42">
        <f t="shared" si="0"/>
        <v>-5.0153583464733656E-2</v>
      </c>
      <c r="O16" s="49">
        <v>3</v>
      </c>
      <c r="P16" s="42">
        <f t="shared" si="2"/>
        <v>163.92617168871854</v>
      </c>
      <c r="Q16" s="42">
        <f t="shared" si="3"/>
        <v>2808.2214849338443</v>
      </c>
      <c r="R16" s="45">
        <v>0.5</v>
      </c>
      <c r="S16" s="45">
        <v>0</v>
      </c>
      <c r="T16" s="42">
        <f t="shared" si="4"/>
        <v>0</v>
      </c>
      <c r="U16" s="42">
        <v>3</v>
      </c>
      <c r="V16" s="42">
        <f t="shared" si="5"/>
        <v>166.66666666666666</v>
      </c>
      <c r="W16" s="42">
        <f t="shared" si="6"/>
        <v>2800</v>
      </c>
      <c r="X16" s="135">
        <f t="shared" si="7"/>
        <v>2.9276483275813003E-3</v>
      </c>
      <c r="Y16" s="42">
        <f t="shared" si="8"/>
        <v>2807.4940069690979</v>
      </c>
      <c r="Z16" s="135">
        <f t="shared" si="9"/>
        <v>2.5905291610694992E-4</v>
      </c>
      <c r="AA16" s="135">
        <f t="shared" si="10"/>
        <v>2.6685954114743504E-3</v>
      </c>
      <c r="AB16" s="138">
        <v>1</v>
      </c>
      <c r="AC16" s="138">
        <v>0</v>
      </c>
      <c r="AD16" s="139">
        <f t="shared" si="12"/>
        <v>2800</v>
      </c>
      <c r="AE16" s="140">
        <f t="shared" si="13"/>
        <v>2.9276483275813003E-3</v>
      </c>
      <c r="AF16" s="130">
        <f t="shared" si="14"/>
        <v>2807.4940069690979</v>
      </c>
      <c r="AG16" s="140">
        <f t="shared" si="15"/>
        <v>2.5905291610694992E-4</v>
      </c>
      <c r="AH16" s="140">
        <f t="shared" si="11"/>
        <v>2.6685954114743504E-3</v>
      </c>
    </row>
    <row r="17" spans="1:34" ht="33" customHeight="1" x14ac:dyDescent="0.2">
      <c r="A17" s="191"/>
      <c r="B17" s="247"/>
      <c r="C17" s="203"/>
      <c r="D17" s="203"/>
      <c r="E17" s="3" t="s">
        <v>56</v>
      </c>
      <c r="F17" s="3" t="s">
        <v>57</v>
      </c>
      <c r="G17" s="5" t="s">
        <v>58</v>
      </c>
      <c r="H17" s="22" t="s">
        <v>179</v>
      </c>
      <c r="I17" s="10">
        <v>1000</v>
      </c>
      <c r="J17" s="12">
        <v>1300</v>
      </c>
      <c r="K17" s="37" t="s">
        <v>59</v>
      </c>
      <c r="L17" s="45">
        <v>0.2</v>
      </c>
      <c r="M17" s="45">
        <v>0.4</v>
      </c>
      <c r="N17" s="42">
        <f t="shared" si="0"/>
        <v>-0.84162123357291452</v>
      </c>
      <c r="O17" s="49">
        <f t="shared" ref="O17:O18" si="17">NORMSINV(1-M17)</f>
        <v>0.25334710313579978</v>
      </c>
      <c r="P17" s="42">
        <f t="shared" si="2"/>
        <v>273.98052522847206</v>
      </c>
      <c r="Q17" s="42">
        <f t="shared" si="3"/>
        <v>1230.5878276177416</v>
      </c>
      <c r="R17" s="45">
        <v>0.3</v>
      </c>
      <c r="S17" s="45">
        <v>0</v>
      </c>
      <c r="T17" s="42">
        <f t="shared" si="4"/>
        <v>-0.52440051270804089</v>
      </c>
      <c r="U17" s="42">
        <v>3</v>
      </c>
      <c r="V17" s="42">
        <f t="shared" si="5"/>
        <v>85.12085925486636</v>
      </c>
      <c r="W17" s="42">
        <f t="shared" si="6"/>
        <v>1044.6374222354009</v>
      </c>
      <c r="X17" s="135">
        <f t="shared" si="7"/>
        <v>0.15110697603950507</v>
      </c>
      <c r="Y17" s="42">
        <f t="shared" si="8"/>
        <v>1054.1706105417943</v>
      </c>
      <c r="Z17" s="135">
        <f t="shared" si="9"/>
        <v>0.14336011873079235</v>
      </c>
      <c r="AA17" s="135">
        <f t="shared" si="10"/>
        <v>7.7468573087127179E-3</v>
      </c>
      <c r="AB17" s="138">
        <v>1</v>
      </c>
      <c r="AC17" s="138">
        <v>0</v>
      </c>
      <c r="AD17" s="139">
        <f t="shared" si="12"/>
        <v>1000</v>
      </c>
      <c r="AE17" s="140">
        <f t="shared" si="13"/>
        <v>0.18738022792256093</v>
      </c>
      <c r="AF17" s="130">
        <f t="shared" si="14"/>
        <v>1054.1706105417943</v>
      </c>
      <c r="AG17" s="140">
        <f t="shared" si="15"/>
        <v>0.14336011873079235</v>
      </c>
      <c r="AH17" s="140">
        <f t="shared" si="11"/>
        <v>4.4020109191768575E-2</v>
      </c>
    </row>
    <row r="18" spans="1:34" ht="33" customHeight="1" x14ac:dyDescent="0.2">
      <c r="A18" s="189">
        <v>4</v>
      </c>
      <c r="B18" s="213" t="s">
        <v>60</v>
      </c>
      <c r="C18" s="213" t="s">
        <v>61</v>
      </c>
      <c r="D18" s="213" t="s">
        <v>62</v>
      </c>
      <c r="E18" s="276" t="s">
        <v>63</v>
      </c>
      <c r="F18" s="23" t="s">
        <v>181</v>
      </c>
      <c r="G18" s="219" t="s">
        <v>16</v>
      </c>
      <c r="H18" s="272" t="s">
        <v>179</v>
      </c>
      <c r="I18" s="10">
        <v>315</v>
      </c>
      <c r="J18" s="12">
        <v>350</v>
      </c>
      <c r="K18" s="37" t="s">
        <v>64</v>
      </c>
      <c r="L18" s="45">
        <v>0.15</v>
      </c>
      <c r="M18" s="45">
        <v>0.25</v>
      </c>
      <c r="N18" s="42">
        <f t="shared" si="0"/>
        <v>-1.0364333894937898</v>
      </c>
      <c r="O18" s="49">
        <f t="shared" si="17"/>
        <v>0.67448975019608193</v>
      </c>
      <c r="P18" s="42">
        <f t="shared" si="2"/>
        <v>20.456792703349741</v>
      </c>
      <c r="Q18" s="42">
        <f t="shared" si="3"/>
        <v>336.20210299970461</v>
      </c>
      <c r="R18" s="45">
        <v>0.4</v>
      </c>
      <c r="S18" s="45">
        <v>0</v>
      </c>
      <c r="T18" s="42">
        <f t="shared" si="4"/>
        <v>-0.25334710313579978</v>
      </c>
      <c r="U18" s="42">
        <v>3</v>
      </c>
      <c r="V18" s="42">
        <f t="shared" si="5"/>
        <v>10.758151187207966</v>
      </c>
      <c r="W18" s="42">
        <f t="shared" si="6"/>
        <v>317.72554643837611</v>
      </c>
      <c r="X18" s="135">
        <f t="shared" si="7"/>
        <v>5.4956695381958132E-2</v>
      </c>
      <c r="Y18" s="42">
        <f t="shared" si="8"/>
        <v>327.53451703519829</v>
      </c>
      <c r="Z18" s="135">
        <f t="shared" si="9"/>
        <v>2.57808796767518E-2</v>
      </c>
      <c r="AA18" s="135">
        <f t="shared" si="10"/>
        <v>2.9175815705206332E-2</v>
      </c>
      <c r="AB18" s="138">
        <v>1</v>
      </c>
      <c r="AC18" s="138">
        <v>0</v>
      </c>
      <c r="AD18" s="139">
        <f t="shared" si="12"/>
        <v>315</v>
      </c>
      <c r="AE18" s="140">
        <f t="shared" si="13"/>
        <v>6.3063564476642298E-2</v>
      </c>
      <c r="AF18" s="130">
        <f t="shared" si="14"/>
        <v>327.53451703519829</v>
      </c>
      <c r="AG18" s="140">
        <f t="shared" si="15"/>
        <v>2.57808796767518E-2</v>
      </c>
      <c r="AH18" s="140">
        <f t="shared" si="11"/>
        <v>3.7282684799890498E-2</v>
      </c>
    </row>
    <row r="19" spans="1:34" ht="16.899999999999999" customHeight="1" x14ac:dyDescent="0.2">
      <c r="A19" s="190"/>
      <c r="B19" s="202"/>
      <c r="C19" s="202"/>
      <c r="D19" s="202"/>
      <c r="E19" s="277"/>
      <c r="F19" s="23" t="s">
        <v>204</v>
      </c>
      <c r="G19" s="220"/>
      <c r="H19" s="193"/>
      <c r="I19" s="10">
        <v>420</v>
      </c>
      <c r="J19" s="12">
        <v>470</v>
      </c>
      <c r="K19" s="204" t="s">
        <v>64</v>
      </c>
      <c r="L19" s="45">
        <v>0.15</v>
      </c>
      <c r="M19" s="45">
        <v>0.25</v>
      </c>
      <c r="N19" s="42">
        <f t="shared" si="0"/>
        <v>-1.0364333894937898</v>
      </c>
      <c r="O19" s="42">
        <f t="shared" ref="O19:O21" si="18">NORMSINV(1-M19)</f>
        <v>0.67448975019608193</v>
      </c>
      <c r="P19" s="42">
        <f t="shared" si="2"/>
        <v>29.223989576213917</v>
      </c>
      <c r="Q19" s="42">
        <f t="shared" si="3"/>
        <v>450.2887185710066</v>
      </c>
      <c r="R19" s="45">
        <v>0.4</v>
      </c>
      <c r="S19" s="45">
        <v>0</v>
      </c>
      <c r="T19" s="42">
        <f t="shared" si="4"/>
        <v>-0.25334710313579978</v>
      </c>
      <c r="U19" s="42">
        <v>3</v>
      </c>
      <c r="V19" s="42">
        <f t="shared" si="5"/>
        <v>15.368787410297093</v>
      </c>
      <c r="W19" s="42">
        <f t="shared" si="6"/>
        <v>423.89363776910875</v>
      </c>
      <c r="X19" s="135">
        <f t="shared" si="7"/>
        <v>5.8618125911887753E-2</v>
      </c>
      <c r="Y19" s="42">
        <f t="shared" si="8"/>
        <v>437.90645290742617</v>
      </c>
      <c r="Z19" s="135">
        <f t="shared" si="9"/>
        <v>2.7498502966886718E-2</v>
      </c>
      <c r="AA19" s="135">
        <f t="shared" si="10"/>
        <v>3.1119622945001035E-2</v>
      </c>
      <c r="AB19" s="138">
        <v>1</v>
      </c>
      <c r="AC19" s="138">
        <v>0</v>
      </c>
      <c r="AD19" s="139">
        <f t="shared" si="12"/>
        <v>420</v>
      </c>
      <c r="AE19" s="140">
        <f t="shared" si="13"/>
        <v>6.7265106412454645E-2</v>
      </c>
      <c r="AF19" s="130">
        <f t="shared" si="14"/>
        <v>437.90645290742617</v>
      </c>
      <c r="AG19" s="140">
        <f t="shared" si="15"/>
        <v>2.7498502966886718E-2</v>
      </c>
      <c r="AH19" s="140">
        <f t="shared" si="11"/>
        <v>3.9766603445567927E-2</v>
      </c>
    </row>
    <row r="20" spans="1:34" ht="18" customHeight="1" x14ac:dyDescent="0.2">
      <c r="A20" s="190"/>
      <c r="B20" s="202"/>
      <c r="C20" s="202"/>
      <c r="D20" s="202"/>
      <c r="E20" s="278"/>
      <c r="F20" s="23" t="s">
        <v>183</v>
      </c>
      <c r="G20" s="221"/>
      <c r="H20" s="194"/>
      <c r="I20" s="10">
        <v>620</v>
      </c>
      <c r="J20" s="12">
        <v>685</v>
      </c>
      <c r="K20" s="206"/>
      <c r="L20" s="45">
        <v>0.15</v>
      </c>
      <c r="M20" s="45">
        <v>0.25</v>
      </c>
      <c r="N20" s="42">
        <f t="shared" si="0"/>
        <v>-1.0364333894937898</v>
      </c>
      <c r="O20" s="49">
        <f t="shared" si="18"/>
        <v>0.67448975019608193</v>
      </c>
      <c r="P20" s="42">
        <f t="shared" si="2"/>
        <v>37.991186449078093</v>
      </c>
      <c r="Q20" s="42">
        <f t="shared" si="3"/>
        <v>659.37533414230859</v>
      </c>
      <c r="R20" s="45">
        <v>0.4</v>
      </c>
      <c r="S20" s="45">
        <v>0</v>
      </c>
      <c r="T20" s="42">
        <f t="shared" si="4"/>
        <v>-0.25334710313579978</v>
      </c>
      <c r="U20" s="42">
        <v>3</v>
      </c>
      <c r="V20" s="42">
        <f t="shared" si="5"/>
        <v>19.979423633386222</v>
      </c>
      <c r="W20" s="42">
        <f t="shared" si="6"/>
        <v>625.06172909984139</v>
      </c>
      <c r="X20" s="135">
        <f t="shared" si="7"/>
        <v>5.2039564214365286E-2</v>
      </c>
      <c r="Y20" s="42">
        <f t="shared" si="8"/>
        <v>643.27838877965405</v>
      </c>
      <c r="Z20" s="135">
        <f t="shared" si="9"/>
        <v>2.4412416614875143E-2</v>
      </c>
      <c r="AA20" s="135">
        <f t="shared" si="10"/>
        <v>2.7627147599490143E-2</v>
      </c>
      <c r="AB20" s="138">
        <v>1</v>
      </c>
      <c r="AC20" s="138">
        <v>0</v>
      </c>
      <c r="AD20" s="139">
        <f t="shared" si="12"/>
        <v>620</v>
      </c>
      <c r="AE20" s="140">
        <f t="shared" si="13"/>
        <v>5.9716116305027711E-2</v>
      </c>
      <c r="AF20" s="130">
        <f t="shared" si="14"/>
        <v>643.27838877965405</v>
      </c>
      <c r="AG20" s="140">
        <f t="shared" si="15"/>
        <v>2.4412416614875143E-2</v>
      </c>
      <c r="AH20" s="140">
        <f t="shared" si="11"/>
        <v>3.5303699690152568E-2</v>
      </c>
    </row>
    <row r="21" spans="1:34" ht="21" customHeight="1" x14ac:dyDescent="0.2">
      <c r="A21" s="190"/>
      <c r="B21" s="202"/>
      <c r="C21" s="202"/>
      <c r="D21" s="202"/>
      <c r="E21" s="276" t="s">
        <v>65</v>
      </c>
      <c r="F21" s="23" t="s">
        <v>182</v>
      </c>
      <c r="G21" s="198" t="s">
        <v>29</v>
      </c>
      <c r="H21" s="213" t="s">
        <v>30</v>
      </c>
      <c r="I21" s="10">
        <v>320</v>
      </c>
      <c r="J21" s="12">
        <v>370</v>
      </c>
      <c r="K21" s="204" t="s">
        <v>66</v>
      </c>
      <c r="L21" s="45">
        <v>0.36</v>
      </c>
      <c r="M21" s="45">
        <v>0.1</v>
      </c>
      <c r="N21" s="42">
        <f t="shared" si="0"/>
        <v>-0.35845879325119384</v>
      </c>
      <c r="O21" s="49">
        <f t="shared" si="18"/>
        <v>1.2815515655446006</v>
      </c>
      <c r="P21" s="42">
        <f t="shared" si="2"/>
        <v>30.487612307957221</v>
      </c>
      <c r="Q21" s="42">
        <f t="shared" si="3"/>
        <v>330.92855271702058</v>
      </c>
      <c r="R21" s="45">
        <v>0.5</v>
      </c>
      <c r="S21" s="45">
        <v>0</v>
      </c>
      <c r="T21" s="42">
        <f t="shared" si="4"/>
        <v>0</v>
      </c>
      <c r="U21" s="42">
        <v>3</v>
      </c>
      <c r="V21" s="42">
        <f t="shared" si="5"/>
        <v>16.666666666666668</v>
      </c>
      <c r="W21" s="42">
        <f t="shared" si="6"/>
        <v>320</v>
      </c>
      <c r="X21" s="135">
        <f t="shared" si="7"/>
        <v>3.302390388285914E-2</v>
      </c>
      <c r="Y21" s="42">
        <f t="shared" si="8"/>
        <v>324.98352482296406</v>
      </c>
      <c r="Z21" s="135">
        <f t="shared" si="9"/>
        <v>1.7964687075944674E-2</v>
      </c>
      <c r="AA21" s="135">
        <f t="shared" si="10"/>
        <v>1.5059216806914466E-2</v>
      </c>
      <c r="AB21" s="138">
        <v>1</v>
      </c>
      <c r="AC21" s="138">
        <v>0</v>
      </c>
      <c r="AD21" s="139">
        <f t="shared" si="12"/>
        <v>320</v>
      </c>
      <c r="AE21" s="140">
        <f t="shared" si="13"/>
        <v>3.302390388285914E-2</v>
      </c>
      <c r="AF21" s="130">
        <f t="shared" si="14"/>
        <v>324.98352482296406</v>
      </c>
      <c r="AG21" s="140">
        <f t="shared" si="15"/>
        <v>1.7964687075944674E-2</v>
      </c>
      <c r="AH21" s="140">
        <f t="shared" si="11"/>
        <v>1.5059216806914466E-2</v>
      </c>
    </row>
    <row r="22" spans="1:34" ht="19.899999999999999" customHeight="1" x14ac:dyDescent="0.2">
      <c r="A22" s="190"/>
      <c r="B22" s="202"/>
      <c r="C22" s="202"/>
      <c r="D22" s="202"/>
      <c r="E22" s="277"/>
      <c r="F22" s="3" t="s">
        <v>67</v>
      </c>
      <c r="G22" s="199"/>
      <c r="H22" s="202"/>
      <c r="I22" s="10">
        <v>160</v>
      </c>
      <c r="J22" s="12">
        <v>200</v>
      </c>
      <c r="K22" s="205"/>
      <c r="L22" s="45">
        <v>0.36</v>
      </c>
      <c r="M22" s="45">
        <v>0.1</v>
      </c>
      <c r="N22" s="42">
        <f t="shared" si="0"/>
        <v>-0.35845879325119384</v>
      </c>
      <c r="O22" s="42">
        <f t="shared" ref="O22:O24" si="19">NORMSINV(1-M22)</f>
        <v>1.2815515655446006</v>
      </c>
      <c r="P22" s="42">
        <f t="shared" si="2"/>
        <v>24.390089846365779</v>
      </c>
      <c r="Q22" s="42">
        <f t="shared" si="3"/>
        <v>168.74284217361648</v>
      </c>
      <c r="R22" s="45">
        <v>0.5</v>
      </c>
      <c r="S22" s="45">
        <v>0</v>
      </c>
      <c r="T22" s="42">
        <f t="shared" si="4"/>
        <v>0</v>
      </c>
      <c r="U22" s="42">
        <v>3</v>
      </c>
      <c r="V22" s="42">
        <f t="shared" si="5"/>
        <v>13.333333333333334</v>
      </c>
      <c r="W22" s="42">
        <f t="shared" si="6"/>
        <v>160</v>
      </c>
      <c r="X22" s="135">
        <f t="shared" si="7"/>
        <v>5.1811632783932415E-2</v>
      </c>
      <c r="Y22" s="42">
        <f t="shared" si="8"/>
        <v>163.98681985837129</v>
      </c>
      <c r="Z22" s="135">
        <f t="shared" si="9"/>
        <v>2.8185031459596943E-2</v>
      </c>
      <c r="AA22" s="135">
        <f t="shared" si="10"/>
        <v>2.3626601324335472E-2</v>
      </c>
      <c r="AB22" s="138">
        <v>1</v>
      </c>
      <c r="AC22" s="138">
        <v>0</v>
      </c>
      <c r="AD22" s="139">
        <f t="shared" si="12"/>
        <v>160</v>
      </c>
      <c r="AE22" s="140">
        <f t="shared" si="13"/>
        <v>5.1811632783932415E-2</v>
      </c>
      <c r="AF22" s="130">
        <f t="shared" si="14"/>
        <v>163.98681985837129</v>
      </c>
      <c r="AG22" s="140">
        <f t="shared" si="15"/>
        <v>2.8185031459596943E-2</v>
      </c>
      <c r="AH22" s="140">
        <f t="shared" si="11"/>
        <v>2.3626601324335472E-2</v>
      </c>
    </row>
    <row r="23" spans="1:34" ht="21" customHeight="1" x14ac:dyDescent="0.2">
      <c r="A23" s="190"/>
      <c r="B23" s="202"/>
      <c r="C23" s="202"/>
      <c r="D23" s="202"/>
      <c r="E23" s="277"/>
      <c r="F23" s="3" t="s">
        <v>184</v>
      </c>
      <c r="G23" s="199"/>
      <c r="H23" s="202"/>
      <c r="I23" s="10">
        <v>410</v>
      </c>
      <c r="J23" s="12">
        <v>440</v>
      </c>
      <c r="K23" s="205"/>
      <c r="L23" s="45">
        <v>0.36</v>
      </c>
      <c r="M23" s="45">
        <v>0.1</v>
      </c>
      <c r="N23" s="42">
        <f t="shared" si="0"/>
        <v>-0.35845879325119384</v>
      </c>
      <c r="O23" s="49">
        <f t="shared" si="19"/>
        <v>1.2815515655446006</v>
      </c>
      <c r="P23" s="42">
        <f t="shared" si="2"/>
        <v>18.292567384774333</v>
      </c>
      <c r="Q23" s="42">
        <f t="shared" si="3"/>
        <v>416.55713163021233</v>
      </c>
      <c r="R23" s="45">
        <v>0.5</v>
      </c>
      <c r="S23" s="45">
        <v>0</v>
      </c>
      <c r="T23" s="42">
        <f t="shared" si="4"/>
        <v>0</v>
      </c>
      <c r="U23" s="42">
        <v>3</v>
      </c>
      <c r="V23" s="42">
        <f t="shared" si="5"/>
        <v>10</v>
      </c>
      <c r="W23" s="42">
        <f t="shared" si="6"/>
        <v>410</v>
      </c>
      <c r="X23" s="135">
        <f t="shared" si="7"/>
        <v>1.5741254037713204E-2</v>
      </c>
      <c r="Y23" s="42">
        <f t="shared" si="8"/>
        <v>412.99011489377841</v>
      </c>
      <c r="Z23" s="135">
        <f t="shared" si="9"/>
        <v>8.5630912678754667E-3</v>
      </c>
      <c r="AA23" s="135">
        <f t="shared" si="10"/>
        <v>7.178162769837737E-3</v>
      </c>
      <c r="AB23" s="138">
        <v>1</v>
      </c>
      <c r="AC23" s="138">
        <v>0</v>
      </c>
      <c r="AD23" s="139">
        <f t="shared" si="12"/>
        <v>410</v>
      </c>
      <c r="AE23" s="140">
        <f t="shared" si="13"/>
        <v>1.5741254037713204E-2</v>
      </c>
      <c r="AF23" s="130">
        <f t="shared" si="14"/>
        <v>412.99011489377841</v>
      </c>
      <c r="AG23" s="140">
        <f t="shared" si="15"/>
        <v>8.5630912678754667E-3</v>
      </c>
      <c r="AH23" s="140">
        <f t="shared" si="11"/>
        <v>7.178162769837737E-3</v>
      </c>
    </row>
    <row r="24" spans="1:34" ht="21" customHeight="1" x14ac:dyDescent="0.2">
      <c r="A24" s="190"/>
      <c r="B24" s="202"/>
      <c r="C24" s="202"/>
      <c r="D24" s="202"/>
      <c r="E24" s="277"/>
      <c r="F24" s="23" t="s">
        <v>185</v>
      </c>
      <c r="G24" s="199"/>
      <c r="H24" s="202"/>
      <c r="I24" s="10">
        <v>360</v>
      </c>
      <c r="J24" s="12">
        <v>390</v>
      </c>
      <c r="K24" s="205"/>
      <c r="L24" s="45">
        <v>0.36</v>
      </c>
      <c r="M24" s="45">
        <v>0.1</v>
      </c>
      <c r="N24" s="42">
        <f t="shared" si="0"/>
        <v>-0.35845879325119384</v>
      </c>
      <c r="O24" s="49">
        <f t="shared" si="19"/>
        <v>1.2815515655446006</v>
      </c>
      <c r="P24" s="42">
        <f t="shared" si="2"/>
        <v>18.292567384774333</v>
      </c>
      <c r="Q24" s="42">
        <f t="shared" si="3"/>
        <v>366.55713163021233</v>
      </c>
      <c r="R24" s="45">
        <v>0.5</v>
      </c>
      <c r="S24" s="45">
        <v>0</v>
      </c>
      <c r="T24" s="42">
        <f t="shared" si="4"/>
        <v>0</v>
      </c>
      <c r="U24" s="42">
        <v>3</v>
      </c>
      <c r="V24" s="42">
        <f t="shared" si="5"/>
        <v>10</v>
      </c>
      <c r="W24" s="42">
        <f t="shared" si="6"/>
        <v>360</v>
      </c>
      <c r="X24" s="135">
        <f t="shared" si="7"/>
        <v>1.7888430109244902E-2</v>
      </c>
      <c r="Y24" s="42">
        <f t="shared" si="8"/>
        <v>362.99011489377841</v>
      </c>
      <c r="Z24" s="135">
        <f t="shared" si="9"/>
        <v>9.7311344634603003E-3</v>
      </c>
      <c r="AA24" s="135">
        <f t="shared" si="10"/>
        <v>8.1572956457846013E-3</v>
      </c>
      <c r="AB24" s="138">
        <v>1</v>
      </c>
      <c r="AC24" s="138">
        <v>0</v>
      </c>
      <c r="AD24" s="139">
        <f t="shared" si="12"/>
        <v>360</v>
      </c>
      <c r="AE24" s="140">
        <f t="shared" si="13"/>
        <v>1.7888430109244902E-2</v>
      </c>
      <c r="AF24" s="130">
        <f t="shared" si="14"/>
        <v>362.99011489377841</v>
      </c>
      <c r="AG24" s="140">
        <f t="shared" si="15"/>
        <v>9.7311344634603003E-3</v>
      </c>
      <c r="AH24" s="140">
        <f t="shared" si="11"/>
        <v>8.1572956457846013E-3</v>
      </c>
    </row>
    <row r="25" spans="1:34" ht="19.899999999999999" customHeight="1" x14ac:dyDescent="0.2">
      <c r="A25" s="190"/>
      <c r="B25" s="202"/>
      <c r="C25" s="202"/>
      <c r="D25" s="202"/>
      <c r="E25" s="277"/>
      <c r="F25" s="3" t="s">
        <v>68</v>
      </c>
      <c r="G25" s="199"/>
      <c r="H25" s="202"/>
      <c r="I25" s="10">
        <v>365</v>
      </c>
      <c r="J25" s="12">
        <v>420</v>
      </c>
      <c r="K25" s="205"/>
      <c r="L25" s="45">
        <v>0.36</v>
      </c>
      <c r="M25" s="45">
        <v>0.1</v>
      </c>
      <c r="N25" s="42">
        <f t="shared" si="0"/>
        <v>-0.35845879325119384</v>
      </c>
      <c r="O25" s="42">
        <f t="shared" ref="O25:O27" si="20">NORMSINV(1-M25)</f>
        <v>1.2815515655446006</v>
      </c>
      <c r="P25" s="42">
        <f t="shared" si="2"/>
        <v>33.536373538752947</v>
      </c>
      <c r="Q25" s="42">
        <f t="shared" si="3"/>
        <v>377.02140798872267</v>
      </c>
      <c r="R25" s="45">
        <v>0.5</v>
      </c>
      <c r="S25" s="45">
        <v>0</v>
      </c>
      <c r="T25" s="42">
        <f t="shared" si="4"/>
        <v>0</v>
      </c>
      <c r="U25" s="42">
        <v>3</v>
      </c>
      <c r="V25" s="42">
        <f t="shared" si="5"/>
        <v>18.333333333333332</v>
      </c>
      <c r="W25" s="42">
        <f t="shared" si="6"/>
        <v>365</v>
      </c>
      <c r="X25" s="135">
        <f t="shared" si="7"/>
        <v>3.1885213237234145E-2</v>
      </c>
      <c r="Y25" s="42">
        <f t="shared" si="8"/>
        <v>370.48187730526053</v>
      </c>
      <c r="Z25" s="135">
        <f t="shared" si="9"/>
        <v>1.7345250282598701E-2</v>
      </c>
      <c r="AA25" s="135">
        <f t="shared" si="10"/>
        <v>1.4539962954635444E-2</v>
      </c>
      <c r="AB25" s="138">
        <v>1</v>
      </c>
      <c r="AC25" s="138">
        <v>0</v>
      </c>
      <c r="AD25" s="139">
        <f t="shared" si="12"/>
        <v>365</v>
      </c>
      <c r="AE25" s="140">
        <f t="shared" si="13"/>
        <v>3.1885213237234145E-2</v>
      </c>
      <c r="AF25" s="130">
        <f t="shared" si="14"/>
        <v>370.48187730526053</v>
      </c>
      <c r="AG25" s="140">
        <f t="shared" si="15"/>
        <v>1.7345250282598701E-2</v>
      </c>
      <c r="AH25" s="140">
        <f t="shared" si="11"/>
        <v>1.4539962954635444E-2</v>
      </c>
    </row>
    <row r="26" spans="1:34" ht="19.899999999999999" customHeight="1" x14ac:dyDescent="0.2">
      <c r="A26" s="190"/>
      <c r="B26" s="202"/>
      <c r="C26" s="202"/>
      <c r="D26" s="202"/>
      <c r="E26" s="277"/>
      <c r="F26" s="3" t="s">
        <v>69</v>
      </c>
      <c r="G26" s="199"/>
      <c r="H26" s="202"/>
      <c r="I26" s="10">
        <v>205</v>
      </c>
      <c r="J26" s="12">
        <v>250</v>
      </c>
      <c r="K26" s="205"/>
      <c r="L26" s="45">
        <v>0.36</v>
      </c>
      <c r="M26" s="45">
        <v>0.1</v>
      </c>
      <c r="N26" s="42">
        <f t="shared" si="0"/>
        <v>-0.35845879325119384</v>
      </c>
      <c r="O26" s="49">
        <f t="shared" si="20"/>
        <v>1.2815515655446006</v>
      </c>
      <c r="P26" s="42">
        <f t="shared" si="2"/>
        <v>27.438851077161498</v>
      </c>
      <c r="Q26" s="42">
        <f t="shared" si="3"/>
        <v>214.83569744531854</v>
      </c>
      <c r="R26" s="45">
        <v>0.5</v>
      </c>
      <c r="S26" s="45">
        <v>0</v>
      </c>
      <c r="T26" s="42">
        <f t="shared" si="4"/>
        <v>0</v>
      </c>
      <c r="U26" s="42">
        <v>3</v>
      </c>
      <c r="V26" s="42">
        <f t="shared" si="5"/>
        <v>15</v>
      </c>
      <c r="W26" s="42">
        <f t="shared" si="6"/>
        <v>205</v>
      </c>
      <c r="X26" s="135">
        <f t="shared" si="7"/>
        <v>4.5782416806322446E-2</v>
      </c>
      <c r="Y26" s="42">
        <f t="shared" si="8"/>
        <v>209.4851723406677</v>
      </c>
      <c r="Z26" s="135">
        <f t="shared" si="9"/>
        <v>2.4905195776473321E-2</v>
      </c>
      <c r="AA26" s="135">
        <f t="shared" si="10"/>
        <v>2.0877221029849125E-2</v>
      </c>
      <c r="AB26" s="138">
        <v>1</v>
      </c>
      <c r="AC26" s="138">
        <v>0</v>
      </c>
      <c r="AD26" s="139">
        <f t="shared" si="12"/>
        <v>205</v>
      </c>
      <c r="AE26" s="140">
        <f t="shared" si="13"/>
        <v>4.5782416806322446E-2</v>
      </c>
      <c r="AF26" s="130">
        <f t="shared" si="14"/>
        <v>209.4851723406677</v>
      </c>
      <c r="AG26" s="140">
        <f t="shared" si="15"/>
        <v>2.4905195776473321E-2</v>
      </c>
      <c r="AH26" s="140">
        <f t="shared" si="11"/>
        <v>2.0877221029849125E-2</v>
      </c>
    </row>
    <row r="27" spans="1:34" ht="21" customHeight="1" x14ac:dyDescent="0.2">
      <c r="A27" s="190"/>
      <c r="B27" s="202"/>
      <c r="C27" s="202"/>
      <c r="D27" s="202"/>
      <c r="E27" s="277"/>
      <c r="F27" s="3" t="s">
        <v>186</v>
      </c>
      <c r="G27" s="199"/>
      <c r="H27" s="202"/>
      <c r="I27" s="10">
        <v>455</v>
      </c>
      <c r="J27" s="12">
        <v>490</v>
      </c>
      <c r="K27" s="205"/>
      <c r="L27" s="45">
        <v>0.36</v>
      </c>
      <c r="M27" s="45">
        <v>0.1</v>
      </c>
      <c r="N27" s="42">
        <f t="shared" si="0"/>
        <v>-0.35845879325119384</v>
      </c>
      <c r="O27" s="49">
        <f t="shared" si="20"/>
        <v>1.2815515655446006</v>
      </c>
      <c r="P27" s="42">
        <f t="shared" si="2"/>
        <v>21.341328615570056</v>
      </c>
      <c r="Q27" s="42">
        <f t="shared" si="3"/>
        <v>462.64998690191442</v>
      </c>
      <c r="R27" s="45">
        <v>0.5</v>
      </c>
      <c r="S27" s="45">
        <v>0</v>
      </c>
      <c r="T27" s="42">
        <f t="shared" si="4"/>
        <v>0</v>
      </c>
      <c r="U27" s="42">
        <v>3</v>
      </c>
      <c r="V27" s="42">
        <f t="shared" si="5"/>
        <v>11.666666666666666</v>
      </c>
      <c r="W27" s="42">
        <f t="shared" si="6"/>
        <v>455</v>
      </c>
      <c r="X27" s="135">
        <f t="shared" si="7"/>
        <v>1.6535149937302984E-2</v>
      </c>
      <c r="Y27" s="42">
        <f t="shared" si="8"/>
        <v>458.48846737607488</v>
      </c>
      <c r="Z27" s="135">
        <f t="shared" si="9"/>
        <v>8.9949630253027824E-3</v>
      </c>
      <c r="AA27" s="135">
        <f t="shared" si="10"/>
        <v>7.5401869120002019E-3</v>
      </c>
      <c r="AB27" s="138">
        <v>1</v>
      </c>
      <c r="AC27" s="138">
        <v>0</v>
      </c>
      <c r="AD27" s="139">
        <f t="shared" si="12"/>
        <v>455</v>
      </c>
      <c r="AE27" s="140">
        <f t="shared" si="13"/>
        <v>1.6535149937302984E-2</v>
      </c>
      <c r="AF27" s="130">
        <f t="shared" si="14"/>
        <v>458.48846737607488</v>
      </c>
      <c r="AG27" s="140">
        <f t="shared" si="15"/>
        <v>8.9949630253027824E-3</v>
      </c>
      <c r="AH27" s="140">
        <f t="shared" si="11"/>
        <v>7.5401869120002019E-3</v>
      </c>
    </row>
    <row r="28" spans="1:34" ht="19.899999999999999" customHeight="1" x14ac:dyDescent="0.2">
      <c r="A28" s="190"/>
      <c r="B28" s="202"/>
      <c r="C28" s="202"/>
      <c r="D28" s="203"/>
      <c r="E28" s="278"/>
      <c r="F28" s="24" t="s">
        <v>187</v>
      </c>
      <c r="G28" s="200"/>
      <c r="H28" s="203"/>
      <c r="I28" s="10">
        <v>405</v>
      </c>
      <c r="J28" s="12">
        <v>440</v>
      </c>
      <c r="K28" s="206"/>
      <c r="L28" s="45">
        <v>0.36</v>
      </c>
      <c r="M28" s="45">
        <v>0.1</v>
      </c>
      <c r="N28" s="42">
        <f t="shared" si="0"/>
        <v>-0.35845879325119384</v>
      </c>
      <c r="O28" s="42">
        <f t="shared" ref="O28:O30" si="21">NORMSINV(1-M28)</f>
        <v>1.2815515655446006</v>
      </c>
      <c r="P28" s="42">
        <f t="shared" si="2"/>
        <v>21.341328615570056</v>
      </c>
      <c r="Q28" s="42">
        <f t="shared" si="3"/>
        <v>412.64998690191442</v>
      </c>
      <c r="R28" s="45">
        <v>0.5</v>
      </c>
      <c r="S28" s="45">
        <v>0</v>
      </c>
      <c r="T28" s="42">
        <f t="shared" si="4"/>
        <v>0</v>
      </c>
      <c r="U28" s="42">
        <v>3</v>
      </c>
      <c r="V28" s="42">
        <f t="shared" si="5"/>
        <v>11.666666666666666</v>
      </c>
      <c r="W28" s="42">
        <f t="shared" si="6"/>
        <v>405</v>
      </c>
      <c r="X28" s="135">
        <f t="shared" si="7"/>
        <v>1.8538682042252952E-2</v>
      </c>
      <c r="Y28" s="42">
        <f t="shared" si="8"/>
        <v>408.48846737607488</v>
      </c>
      <c r="Z28" s="135">
        <f t="shared" si="9"/>
        <v>1.0084865280339139E-2</v>
      </c>
      <c r="AA28" s="135">
        <f t="shared" si="10"/>
        <v>8.4538167619138127E-3</v>
      </c>
      <c r="AB28" s="138">
        <v>1</v>
      </c>
      <c r="AC28" s="138">
        <v>0</v>
      </c>
      <c r="AD28" s="139">
        <f t="shared" si="12"/>
        <v>405</v>
      </c>
      <c r="AE28" s="140">
        <f t="shared" si="13"/>
        <v>1.8538682042252952E-2</v>
      </c>
      <c r="AF28" s="130">
        <f t="shared" si="14"/>
        <v>408.48846737607488</v>
      </c>
      <c r="AG28" s="140">
        <f t="shared" si="15"/>
        <v>1.0084865280339139E-2</v>
      </c>
      <c r="AH28" s="140">
        <f t="shared" si="11"/>
        <v>8.4538167619138127E-3</v>
      </c>
    </row>
    <row r="29" spans="1:34" ht="33" customHeight="1" x14ac:dyDescent="0.2">
      <c r="A29" s="191"/>
      <c r="B29" s="203"/>
      <c r="C29" s="203"/>
      <c r="D29" s="5" t="s">
        <v>70</v>
      </c>
      <c r="E29" s="211" t="s">
        <v>71</v>
      </c>
      <c r="F29" s="212"/>
      <c r="G29" s="5" t="s">
        <v>58</v>
      </c>
      <c r="H29" s="21" t="s">
        <v>180</v>
      </c>
      <c r="I29" s="10">
        <v>805</v>
      </c>
      <c r="J29" s="12">
        <v>940</v>
      </c>
      <c r="K29" s="37" t="s">
        <v>72</v>
      </c>
      <c r="L29" s="45">
        <v>0.03</v>
      </c>
      <c r="M29" s="45">
        <v>0.25</v>
      </c>
      <c r="N29" s="42">
        <f t="shared" si="0"/>
        <v>-1.8807936081512509</v>
      </c>
      <c r="O29" s="49">
        <f t="shared" si="21"/>
        <v>0.67448975019608193</v>
      </c>
      <c r="P29" s="42">
        <f t="shared" si="2"/>
        <v>52.831714165474487</v>
      </c>
      <c r="Q29" s="42">
        <f t="shared" si="3"/>
        <v>904.36555031009834</v>
      </c>
      <c r="R29" s="45">
        <v>0.3</v>
      </c>
      <c r="S29" s="45">
        <v>0</v>
      </c>
      <c r="T29" s="42">
        <f t="shared" si="4"/>
        <v>-0.52440051270804089</v>
      </c>
      <c r="U29" s="42">
        <v>3</v>
      </c>
      <c r="V29" s="42">
        <f t="shared" si="5"/>
        <v>38.304386664689865</v>
      </c>
      <c r="W29" s="42">
        <f t="shared" si="6"/>
        <v>825.08684000593041</v>
      </c>
      <c r="X29" s="135">
        <f t="shared" si="7"/>
        <v>8.7662240425880888E-2</v>
      </c>
      <c r="Y29" s="42">
        <f t="shared" si="8"/>
        <v>881.98064223472386</v>
      </c>
      <c r="Z29" s="135">
        <f t="shared" si="9"/>
        <v>2.4752057470233013E-2</v>
      </c>
      <c r="AA29" s="135">
        <f t="shared" si="10"/>
        <v>6.2910182955647875E-2</v>
      </c>
      <c r="AB29" s="138">
        <v>1</v>
      </c>
      <c r="AC29" s="138">
        <v>0</v>
      </c>
      <c r="AD29" s="139">
        <f t="shared" si="12"/>
        <v>805</v>
      </c>
      <c r="AE29" s="140">
        <f t="shared" si="13"/>
        <v>0.10987321473714562</v>
      </c>
      <c r="AF29" s="130">
        <f t="shared" si="14"/>
        <v>881.98064223472386</v>
      </c>
      <c r="AG29" s="140">
        <f t="shared" si="15"/>
        <v>2.4752057470233013E-2</v>
      </c>
      <c r="AH29" s="140">
        <f t="shared" si="11"/>
        <v>8.5121157266912606E-2</v>
      </c>
    </row>
    <row r="30" spans="1:34" ht="33" customHeight="1" x14ac:dyDescent="0.2">
      <c r="A30" s="273">
        <v>4</v>
      </c>
      <c r="B30" s="213" t="s">
        <v>60</v>
      </c>
      <c r="C30" s="192" t="s">
        <v>61</v>
      </c>
      <c r="D30" s="192" t="s">
        <v>73</v>
      </c>
      <c r="E30" s="3" t="s">
        <v>74</v>
      </c>
      <c r="F30" s="3" t="s">
        <v>75</v>
      </c>
      <c r="G30" s="6" t="s">
        <v>53</v>
      </c>
      <c r="H30" s="21" t="s">
        <v>365</v>
      </c>
      <c r="I30" s="10">
        <v>590</v>
      </c>
      <c r="J30" s="12">
        <v>640</v>
      </c>
      <c r="K30" s="37" t="s">
        <v>77</v>
      </c>
      <c r="L30" s="45">
        <v>0.2</v>
      </c>
      <c r="M30" s="45">
        <v>0.3</v>
      </c>
      <c r="N30" s="42">
        <f t="shared" si="0"/>
        <v>-0.84162123357291452</v>
      </c>
      <c r="O30" s="49">
        <f t="shared" si="21"/>
        <v>0.52440051270804078</v>
      </c>
      <c r="P30" s="42">
        <f t="shared" si="2"/>
        <v>36.602638381216735</v>
      </c>
      <c r="Q30" s="42">
        <f t="shared" si="3"/>
        <v>620.80555766642294</v>
      </c>
      <c r="R30" s="45">
        <v>0.3</v>
      </c>
      <c r="S30" s="45">
        <v>0</v>
      </c>
      <c r="T30" s="42">
        <f t="shared" si="4"/>
        <v>-0.52440051270804089</v>
      </c>
      <c r="U30" s="42">
        <v>3</v>
      </c>
      <c r="V30" s="42">
        <f t="shared" si="5"/>
        <v>14.186809875811061</v>
      </c>
      <c r="W30" s="42">
        <f t="shared" si="6"/>
        <v>597.43957037256678</v>
      </c>
      <c r="X30" s="135">
        <f t="shared" si="7"/>
        <v>3.7638173507479111E-2</v>
      </c>
      <c r="Y30" s="42">
        <f t="shared" si="8"/>
        <v>602.62489048730117</v>
      </c>
      <c r="Z30" s="135">
        <f t="shared" si="9"/>
        <v>2.9285606345829107E-2</v>
      </c>
      <c r="AA30" s="135">
        <f t="shared" si="10"/>
        <v>8.3525671616500041E-3</v>
      </c>
      <c r="AB30" s="138">
        <v>1</v>
      </c>
      <c r="AC30" s="138">
        <v>0</v>
      </c>
      <c r="AD30" s="139">
        <f t="shared" si="12"/>
        <v>590</v>
      </c>
      <c r="AE30" s="140">
        <f t="shared" si="13"/>
        <v>4.9621910251930523E-2</v>
      </c>
      <c r="AF30" s="130">
        <f t="shared" si="14"/>
        <v>602.62489048730117</v>
      </c>
      <c r="AG30" s="140">
        <f t="shared" si="15"/>
        <v>2.9285606345829107E-2</v>
      </c>
      <c r="AH30" s="140">
        <f t="shared" si="11"/>
        <v>2.0336303906101416E-2</v>
      </c>
    </row>
    <row r="31" spans="1:34" ht="33" customHeight="1" x14ac:dyDescent="0.2">
      <c r="A31" s="274"/>
      <c r="B31" s="202"/>
      <c r="C31" s="193"/>
      <c r="D31" s="193"/>
      <c r="E31" s="211" t="s">
        <v>78</v>
      </c>
      <c r="F31" s="212"/>
      <c r="G31" s="6" t="s">
        <v>53</v>
      </c>
      <c r="H31" s="6" t="s">
        <v>76</v>
      </c>
      <c r="I31" s="10">
        <v>380</v>
      </c>
      <c r="J31" s="12">
        <v>550</v>
      </c>
      <c r="K31" s="37" t="s">
        <v>79</v>
      </c>
      <c r="L31" s="45">
        <v>0.23</v>
      </c>
      <c r="M31" s="45">
        <v>0.18</v>
      </c>
      <c r="N31" s="42">
        <f t="shared" si="0"/>
        <v>-0.73884684918521393</v>
      </c>
      <c r="O31" s="42">
        <f t="shared" ref="O31:O33" si="22">NORMSINV(1-M31)</f>
        <v>0.91536508784281367</v>
      </c>
      <c r="P31" s="42">
        <f t="shared" si="2"/>
        <v>102.76796835683797</v>
      </c>
      <c r="Q31" s="42">
        <f t="shared" si="3"/>
        <v>455.92978961761548</v>
      </c>
      <c r="R31" s="45">
        <v>0.5</v>
      </c>
      <c r="S31" s="45">
        <v>0</v>
      </c>
      <c r="T31" s="42">
        <f t="shared" si="4"/>
        <v>0</v>
      </c>
      <c r="U31" s="42">
        <v>3</v>
      </c>
      <c r="V31" s="42">
        <f t="shared" si="5"/>
        <v>56.666666666666664</v>
      </c>
      <c r="W31" s="42">
        <f t="shared" si="6"/>
        <v>380</v>
      </c>
      <c r="X31" s="135">
        <f t="shared" si="7"/>
        <v>0.16653833846061505</v>
      </c>
      <c r="Y31" s="42">
        <f t="shared" si="8"/>
        <v>423.0440375503822</v>
      </c>
      <c r="Z31" s="135">
        <f t="shared" si="9"/>
        <v>7.2128983049811857E-2</v>
      </c>
      <c r="AA31" s="135">
        <f t="shared" si="10"/>
        <v>9.4409355410803197E-2</v>
      </c>
      <c r="AB31" s="138">
        <v>1</v>
      </c>
      <c r="AC31" s="138">
        <v>0</v>
      </c>
      <c r="AD31" s="139">
        <f t="shared" si="12"/>
        <v>380</v>
      </c>
      <c r="AE31" s="140">
        <f t="shared" si="13"/>
        <v>0.16653833846061505</v>
      </c>
      <c r="AF31" s="130">
        <f t="shared" si="14"/>
        <v>423.0440375503822</v>
      </c>
      <c r="AG31" s="140">
        <f t="shared" si="15"/>
        <v>7.2128983049811857E-2</v>
      </c>
      <c r="AH31" s="140">
        <f t="shared" si="11"/>
        <v>9.4409355410803197E-2</v>
      </c>
    </row>
    <row r="32" spans="1:34" ht="33" customHeight="1" x14ac:dyDescent="0.2">
      <c r="A32" s="274"/>
      <c r="B32" s="202"/>
      <c r="C32" s="194"/>
      <c r="D32" s="194"/>
      <c r="E32" s="211" t="s">
        <v>80</v>
      </c>
      <c r="F32" s="212"/>
      <c r="G32" s="6" t="s">
        <v>53</v>
      </c>
      <c r="H32" s="6" t="s">
        <v>54</v>
      </c>
      <c r="I32" s="4">
        <v>375</v>
      </c>
      <c r="J32" s="14">
        <v>470</v>
      </c>
      <c r="K32" s="38" t="s">
        <v>59</v>
      </c>
      <c r="L32" s="42"/>
      <c r="M32" s="42"/>
      <c r="N32" s="42"/>
      <c r="O32" s="42"/>
      <c r="P32" s="42"/>
      <c r="Q32" s="42"/>
      <c r="R32" s="42"/>
      <c r="S32" s="42"/>
      <c r="T32" s="42"/>
      <c r="U32" s="42"/>
      <c r="V32" s="42"/>
      <c r="W32" s="42"/>
      <c r="X32" s="135"/>
      <c r="Y32" s="42"/>
      <c r="Z32" s="135"/>
      <c r="AA32" s="135"/>
      <c r="AB32" s="138"/>
      <c r="AC32" s="138"/>
      <c r="AD32" s="130"/>
      <c r="AE32" s="140"/>
      <c r="AF32" s="130"/>
      <c r="AG32" s="140"/>
      <c r="AH32" s="140"/>
    </row>
    <row r="33" spans="1:34" ht="73.150000000000006" customHeight="1" x14ac:dyDescent="0.2">
      <c r="A33" s="274"/>
      <c r="B33" s="202"/>
      <c r="C33" s="5" t="s">
        <v>61</v>
      </c>
      <c r="D33" s="5" t="s">
        <v>81</v>
      </c>
      <c r="E33" s="229" t="s">
        <v>82</v>
      </c>
      <c r="F33" s="230"/>
      <c r="G33" s="1" t="s">
        <v>16</v>
      </c>
      <c r="H33" s="5" t="s">
        <v>30</v>
      </c>
      <c r="I33" s="4">
        <v>2300</v>
      </c>
      <c r="J33" s="14">
        <v>2800</v>
      </c>
      <c r="K33" s="39" t="s">
        <v>83</v>
      </c>
      <c r="L33" s="45">
        <v>0.25</v>
      </c>
      <c r="M33" s="45">
        <v>0.3</v>
      </c>
      <c r="N33" s="42">
        <f t="shared" si="0"/>
        <v>-0.67448975019608193</v>
      </c>
      <c r="O33" s="42">
        <f t="shared" si="22"/>
        <v>0.52440051270804078</v>
      </c>
      <c r="P33" s="42">
        <f t="shared" si="2"/>
        <v>417.05234871857982</v>
      </c>
      <c r="Q33" s="42">
        <f t="shared" si="3"/>
        <v>2581.297534505884</v>
      </c>
      <c r="R33" s="45">
        <v>0.3</v>
      </c>
      <c r="S33" s="45">
        <v>0</v>
      </c>
      <c r="T33" s="42">
        <f t="shared" si="4"/>
        <v>-0.52440051270804089</v>
      </c>
      <c r="U33" s="42">
        <v>3</v>
      </c>
      <c r="V33" s="42">
        <f t="shared" si="5"/>
        <v>141.86809875811062</v>
      </c>
      <c r="W33" s="42">
        <f t="shared" si="6"/>
        <v>2374.3957037256682</v>
      </c>
      <c r="X33" s="135">
        <f t="shared" si="7"/>
        <v>8.015419687751002E-2</v>
      </c>
      <c r="Y33" s="42">
        <f t="shared" si="8"/>
        <v>2374.1460753855358</v>
      </c>
      <c r="Z33" s="135">
        <f t="shared" si="9"/>
        <v>8.0250903412419472E-2</v>
      </c>
      <c r="AA33" s="135">
        <f t="shared" si="10"/>
        <v>-9.6706534909452024E-5</v>
      </c>
      <c r="AB33" s="138">
        <v>1</v>
      </c>
      <c r="AC33" s="138">
        <v>0</v>
      </c>
      <c r="AD33" s="141">
        <f>I33</f>
        <v>2300</v>
      </c>
      <c r="AE33" s="140">
        <f t="shared" si="13"/>
        <v>0.10897524626494881</v>
      </c>
      <c r="AF33" s="130">
        <f t="shared" si="14"/>
        <v>2374.1460753855358</v>
      </c>
      <c r="AG33" s="140">
        <f t="shared" si="15"/>
        <v>8.0250903412419472E-2</v>
      </c>
      <c r="AH33" s="140">
        <f t="shared" ref="AH33:AH37" si="23">AE33-AG33</f>
        <v>2.8724342852529339E-2</v>
      </c>
    </row>
    <row r="34" spans="1:34" ht="16.5" customHeight="1" x14ac:dyDescent="0.2">
      <c r="A34" s="274"/>
      <c r="B34" s="202"/>
      <c r="C34" s="213" t="s">
        <v>84</v>
      </c>
      <c r="D34" s="214" t="s">
        <v>85</v>
      </c>
      <c r="E34" s="208" t="s">
        <v>86</v>
      </c>
      <c r="F34" s="3" t="s">
        <v>87</v>
      </c>
      <c r="G34" s="219" t="s">
        <v>16</v>
      </c>
      <c r="H34" s="192" t="s">
        <v>30</v>
      </c>
      <c r="I34" s="10">
        <v>1100</v>
      </c>
      <c r="J34" s="12">
        <v>1350</v>
      </c>
      <c r="K34" s="204" t="s">
        <v>88</v>
      </c>
      <c r="L34" s="45">
        <v>7.0000000000000007E-2</v>
      </c>
      <c r="M34" s="45">
        <v>0.19</v>
      </c>
      <c r="N34" s="42">
        <f t="shared" si="0"/>
        <v>-1.4757910281791702</v>
      </c>
      <c r="O34" s="42">
        <f t="shared" ref="O34:O37" si="24">NORMSINV(1-M34)</f>
        <v>0.87789629505122857</v>
      </c>
      <c r="P34" s="42">
        <f t="shared" si="2"/>
        <v>106.2163174915175</v>
      </c>
      <c r="Q34" s="42">
        <f t="shared" si="3"/>
        <v>1256.7530884002117</v>
      </c>
      <c r="R34" s="45">
        <v>0.15</v>
      </c>
      <c r="S34" s="45">
        <v>0</v>
      </c>
      <c r="T34" s="42">
        <f t="shared" si="4"/>
        <v>-1.0364333894937898</v>
      </c>
      <c r="U34" s="42">
        <v>3</v>
      </c>
      <c r="V34" s="42">
        <f t="shared" si="5"/>
        <v>61.935866612022195</v>
      </c>
      <c r="W34" s="42">
        <f t="shared" si="6"/>
        <v>1164.1924001639334</v>
      </c>
      <c r="X34" s="135">
        <f t="shared" si="7"/>
        <v>7.3650655081423988E-2</v>
      </c>
      <c r="Y34" s="42">
        <f t="shared" si="8"/>
        <v>1221.1686189462409</v>
      </c>
      <c r="Z34" s="135">
        <f t="shared" si="9"/>
        <v>2.8314606729368141E-2</v>
      </c>
      <c r="AA34" s="135">
        <f t="shared" si="10"/>
        <v>4.5336048352055847E-2</v>
      </c>
      <c r="AB34" s="138">
        <v>1</v>
      </c>
      <c r="AC34" s="138">
        <v>0</v>
      </c>
      <c r="AD34" s="141">
        <f t="shared" ref="AD34:AD37" si="25">I34</f>
        <v>1100</v>
      </c>
      <c r="AE34" s="140">
        <f t="shared" si="13"/>
        <v>0.12472862795965045</v>
      </c>
      <c r="AF34" s="130">
        <f t="shared" si="14"/>
        <v>1221.1686189462409</v>
      </c>
      <c r="AG34" s="140">
        <f t="shared" si="15"/>
        <v>2.8314606729368141E-2</v>
      </c>
      <c r="AH34" s="140">
        <f t="shared" si="23"/>
        <v>9.641402123028231E-2</v>
      </c>
    </row>
    <row r="35" spans="1:34" ht="18" customHeight="1" x14ac:dyDescent="0.2">
      <c r="A35" s="274"/>
      <c r="B35" s="202"/>
      <c r="C35" s="202"/>
      <c r="D35" s="215"/>
      <c r="E35" s="209"/>
      <c r="F35" s="3" t="s">
        <v>89</v>
      </c>
      <c r="G35" s="220"/>
      <c r="H35" s="193"/>
      <c r="I35" s="10">
        <v>1200</v>
      </c>
      <c r="J35" s="12">
        <v>1520</v>
      </c>
      <c r="K35" s="205"/>
      <c r="L35" s="45">
        <v>7.0000000000000007E-2</v>
      </c>
      <c r="M35" s="45">
        <v>0.19</v>
      </c>
      <c r="N35" s="42">
        <f t="shared" si="0"/>
        <v>-1.4757910281791702</v>
      </c>
      <c r="O35" s="49">
        <f t="shared" si="24"/>
        <v>0.87789629505122857</v>
      </c>
      <c r="P35" s="42">
        <f t="shared" si="2"/>
        <v>135.9568863891424</v>
      </c>
      <c r="Q35" s="42">
        <f t="shared" si="3"/>
        <v>1400.643953152271</v>
      </c>
      <c r="R35" s="45">
        <v>0.15</v>
      </c>
      <c r="S35" s="45">
        <v>0</v>
      </c>
      <c r="T35" s="42">
        <f t="shared" si="4"/>
        <v>-1.0364333894937898</v>
      </c>
      <c r="U35" s="42">
        <v>3</v>
      </c>
      <c r="V35" s="42">
        <f t="shared" si="5"/>
        <v>79.277909263388409</v>
      </c>
      <c r="W35" s="42">
        <f t="shared" si="6"/>
        <v>1282.1662722098347</v>
      </c>
      <c r="X35" s="135">
        <f t="shared" si="7"/>
        <v>8.4588007306062307E-2</v>
      </c>
      <c r="Y35" s="42">
        <f t="shared" si="8"/>
        <v>1355.0958322511883</v>
      </c>
      <c r="Z35" s="135">
        <f t="shared" si="9"/>
        <v>3.2519414229842392E-2</v>
      </c>
      <c r="AA35" s="135">
        <f t="shared" si="10"/>
        <v>5.2068593076219916E-2</v>
      </c>
      <c r="AB35" s="138">
        <v>1</v>
      </c>
      <c r="AC35" s="138">
        <v>0</v>
      </c>
      <c r="AD35" s="141">
        <f t="shared" si="25"/>
        <v>1200</v>
      </c>
      <c r="AE35" s="140">
        <f t="shared" si="13"/>
        <v>0.14325121862747803</v>
      </c>
      <c r="AF35" s="130">
        <f t="shared" si="14"/>
        <v>1355.0958322511883</v>
      </c>
      <c r="AG35" s="140">
        <f t="shared" si="15"/>
        <v>3.2519414229842392E-2</v>
      </c>
      <c r="AH35" s="140">
        <f t="shared" si="23"/>
        <v>0.11073180439763564</v>
      </c>
    </row>
    <row r="36" spans="1:34" ht="16.899999999999999" customHeight="1" x14ac:dyDescent="0.2">
      <c r="A36" s="274"/>
      <c r="B36" s="202"/>
      <c r="C36" s="202"/>
      <c r="D36" s="215"/>
      <c r="E36" s="209"/>
      <c r="F36" s="3" t="s">
        <v>90</v>
      </c>
      <c r="G36" s="220"/>
      <c r="H36" s="193"/>
      <c r="I36" s="10">
        <v>1350</v>
      </c>
      <c r="J36" s="12">
        <v>1550</v>
      </c>
      <c r="K36" s="205"/>
      <c r="L36" s="45">
        <v>7.0000000000000007E-2</v>
      </c>
      <c r="M36" s="45">
        <v>0.19</v>
      </c>
      <c r="N36" s="42">
        <f t="shared" si="0"/>
        <v>-1.4757910281791702</v>
      </c>
      <c r="O36" s="49">
        <f t="shared" si="24"/>
        <v>0.87789629505122857</v>
      </c>
      <c r="P36" s="42">
        <f t="shared" si="2"/>
        <v>84.973053993213995</v>
      </c>
      <c r="Q36" s="42">
        <f t="shared" si="3"/>
        <v>1475.4024707201695</v>
      </c>
      <c r="R36" s="45">
        <v>0.15</v>
      </c>
      <c r="S36" s="45">
        <v>0</v>
      </c>
      <c r="T36" s="42">
        <f t="shared" si="4"/>
        <v>-1.0364333894937898</v>
      </c>
      <c r="U36" s="42">
        <v>3</v>
      </c>
      <c r="V36" s="42">
        <f t="shared" si="5"/>
        <v>49.548693289617759</v>
      </c>
      <c r="W36" s="42">
        <f t="shared" si="6"/>
        <v>1401.3539201311467</v>
      </c>
      <c r="X36" s="135">
        <f t="shared" si="7"/>
        <v>5.0188712611331399E-2</v>
      </c>
      <c r="Y36" s="42">
        <f t="shared" si="8"/>
        <v>1446.9348951569928</v>
      </c>
      <c r="Z36" s="135">
        <f t="shared" si="9"/>
        <v>1.9294786424805976E-2</v>
      </c>
      <c r="AA36" s="135">
        <f t="shared" si="10"/>
        <v>3.0893926186525422E-2</v>
      </c>
      <c r="AB36" s="138">
        <v>1</v>
      </c>
      <c r="AC36" s="138">
        <v>0</v>
      </c>
      <c r="AD36" s="141">
        <f t="shared" si="25"/>
        <v>1350</v>
      </c>
      <c r="AE36" s="140">
        <f t="shared" si="13"/>
        <v>8.4995432235489221E-2</v>
      </c>
      <c r="AF36" s="130">
        <f t="shared" si="14"/>
        <v>1446.9348951569928</v>
      </c>
      <c r="AG36" s="140">
        <f t="shared" si="15"/>
        <v>1.9294786424805976E-2</v>
      </c>
      <c r="AH36" s="140">
        <f t="shared" si="23"/>
        <v>6.5700645810683245E-2</v>
      </c>
    </row>
    <row r="37" spans="1:34" ht="16.5" customHeight="1" x14ac:dyDescent="0.2">
      <c r="A37" s="274"/>
      <c r="B37" s="202"/>
      <c r="C37" s="202"/>
      <c r="D37" s="215"/>
      <c r="E37" s="210"/>
      <c r="F37" s="3" t="s">
        <v>91</v>
      </c>
      <c r="G37" s="221"/>
      <c r="H37" s="194"/>
      <c r="I37" s="10">
        <v>1000</v>
      </c>
      <c r="J37" s="12">
        <v>1200</v>
      </c>
      <c r="K37" s="206"/>
      <c r="L37" s="45">
        <v>7.0000000000000007E-2</v>
      </c>
      <c r="M37" s="45">
        <v>0.19</v>
      </c>
      <c r="N37" s="42">
        <f t="shared" si="0"/>
        <v>-1.4757910281791702</v>
      </c>
      <c r="O37" s="49">
        <f t="shared" si="24"/>
        <v>0.87789629505122857</v>
      </c>
      <c r="P37" s="42">
        <f t="shared" si="2"/>
        <v>84.973053993213995</v>
      </c>
      <c r="Q37" s="42">
        <f t="shared" si="3"/>
        <v>1125.4024707201695</v>
      </c>
      <c r="R37" s="45">
        <v>0.15</v>
      </c>
      <c r="S37" s="45">
        <v>0</v>
      </c>
      <c r="T37" s="42">
        <f t="shared" si="4"/>
        <v>-1.0364333894937898</v>
      </c>
      <c r="U37" s="42">
        <v>3</v>
      </c>
      <c r="V37" s="42">
        <f t="shared" si="5"/>
        <v>49.548693289617759</v>
      </c>
      <c r="W37" s="42">
        <f t="shared" si="6"/>
        <v>1051.3539201311467</v>
      </c>
      <c r="X37" s="135">
        <f t="shared" si="7"/>
        <v>6.5797394723718372E-2</v>
      </c>
      <c r="Y37" s="42">
        <f t="shared" si="8"/>
        <v>1096.9348951569928</v>
      </c>
      <c r="Z37" s="135">
        <f t="shared" si="9"/>
        <v>2.5295462115841771E-2</v>
      </c>
      <c r="AA37" s="135">
        <f t="shared" si="10"/>
        <v>4.0501932607876601E-2</v>
      </c>
      <c r="AB37" s="138">
        <v>1</v>
      </c>
      <c r="AC37" s="138">
        <v>0</v>
      </c>
      <c r="AD37" s="141">
        <f t="shared" si="25"/>
        <v>1000</v>
      </c>
      <c r="AE37" s="140">
        <f t="shared" si="13"/>
        <v>0.11142899894285974</v>
      </c>
      <c r="AF37" s="130">
        <f t="shared" si="14"/>
        <v>1096.9348951569928</v>
      </c>
      <c r="AG37" s="140">
        <f>-(AF37/Q37-1)</f>
        <v>2.5295462115841771E-2</v>
      </c>
      <c r="AH37" s="140">
        <f t="shared" si="23"/>
        <v>8.6133536827017965E-2</v>
      </c>
    </row>
    <row r="38" spans="1:34" ht="16.899999999999999" customHeight="1" x14ac:dyDescent="0.2">
      <c r="A38" s="274"/>
      <c r="B38" s="202"/>
      <c r="C38" s="202"/>
      <c r="D38" s="215"/>
      <c r="E38" s="280" t="s">
        <v>92</v>
      </c>
      <c r="F38" s="3" t="s">
        <v>93</v>
      </c>
      <c r="G38" s="219" t="s">
        <v>29</v>
      </c>
      <c r="H38" s="192" t="s">
        <v>30</v>
      </c>
      <c r="I38" s="10">
        <v>150</v>
      </c>
      <c r="J38" s="12">
        <v>170</v>
      </c>
      <c r="K38" s="204" t="s">
        <v>94</v>
      </c>
      <c r="L38" s="42"/>
      <c r="M38" s="42"/>
      <c r="N38" s="42"/>
      <c r="O38" s="49"/>
      <c r="P38" s="42"/>
      <c r="Q38" s="42"/>
      <c r="R38" s="42"/>
      <c r="S38" s="42"/>
      <c r="T38" s="42"/>
      <c r="U38" s="42"/>
      <c r="V38" s="42"/>
      <c r="W38" s="42"/>
      <c r="X38" s="135"/>
      <c r="Y38" s="42"/>
      <c r="Z38" s="135"/>
      <c r="AA38" s="135"/>
      <c r="AB38" s="138"/>
      <c r="AC38" s="138"/>
      <c r="AD38" s="130"/>
      <c r="AE38" s="140"/>
      <c r="AF38" s="130"/>
      <c r="AG38" s="140"/>
      <c r="AH38" s="140"/>
    </row>
    <row r="39" spans="1:34" ht="16.899999999999999" customHeight="1" x14ac:dyDescent="0.2">
      <c r="A39" s="274"/>
      <c r="B39" s="202"/>
      <c r="C39" s="202"/>
      <c r="D39" s="216"/>
      <c r="E39" s="281"/>
      <c r="F39" s="3" t="s">
        <v>95</v>
      </c>
      <c r="G39" s="221"/>
      <c r="H39" s="194"/>
      <c r="I39" s="10">
        <v>138</v>
      </c>
      <c r="J39" s="12">
        <v>165</v>
      </c>
      <c r="K39" s="206"/>
      <c r="L39" s="42"/>
      <c r="M39" s="42"/>
      <c r="N39" s="42"/>
      <c r="O39" s="49"/>
      <c r="P39" s="42"/>
      <c r="Q39" s="42"/>
      <c r="R39" s="42"/>
      <c r="S39" s="42"/>
      <c r="T39" s="42"/>
      <c r="U39" s="42"/>
      <c r="V39" s="42"/>
      <c r="W39" s="42"/>
      <c r="X39" s="135"/>
      <c r="Y39" s="42"/>
      <c r="Z39" s="135"/>
      <c r="AA39" s="135"/>
      <c r="AB39" s="138"/>
      <c r="AC39" s="138"/>
      <c r="AD39" s="130"/>
      <c r="AE39" s="140"/>
      <c r="AF39" s="130"/>
      <c r="AG39" s="140"/>
      <c r="AH39" s="140"/>
    </row>
    <row r="40" spans="1:34" ht="18" customHeight="1" x14ac:dyDescent="0.2">
      <c r="A40" s="274"/>
      <c r="B40" s="202"/>
      <c r="C40" s="202"/>
      <c r="D40" s="195" t="s">
        <v>96</v>
      </c>
      <c r="E40" s="198" t="s">
        <v>97</v>
      </c>
      <c r="F40" s="3" t="s">
        <v>98</v>
      </c>
      <c r="G40" s="219" t="s">
        <v>16</v>
      </c>
      <c r="H40" s="269" t="s">
        <v>179</v>
      </c>
      <c r="I40" s="10">
        <v>255</v>
      </c>
      <c r="J40" s="12">
        <v>275</v>
      </c>
      <c r="K40" s="204" t="s">
        <v>99</v>
      </c>
      <c r="L40" s="45">
        <v>0.2</v>
      </c>
      <c r="M40" s="45">
        <v>0.55000000000000004</v>
      </c>
      <c r="N40" s="42">
        <f t="shared" si="0"/>
        <v>-0.84162123357291452</v>
      </c>
      <c r="O40" s="42">
        <f t="shared" ref="O40:O42" si="26">NORMSINV(1-M40)</f>
        <v>-0.12566134685507416</v>
      </c>
      <c r="P40" s="42">
        <f t="shared" si="2"/>
        <v>27.934525901563525</v>
      </c>
      <c r="Q40" s="42">
        <f t="shared" si="3"/>
        <v>278.51029014854845</v>
      </c>
      <c r="R40" s="45">
        <v>0.3</v>
      </c>
      <c r="S40" s="45">
        <v>0.3</v>
      </c>
      <c r="T40" s="42">
        <f t="shared" si="4"/>
        <v>-0.52440051270804089</v>
      </c>
      <c r="U40" s="42">
        <v>3</v>
      </c>
      <c r="V40" s="42">
        <f t="shared" si="5"/>
        <v>5.6747239503244247</v>
      </c>
      <c r="W40" s="42">
        <f t="shared" si="6"/>
        <v>257.97582814902671</v>
      </c>
      <c r="X40" s="135">
        <f t="shared" si="7"/>
        <v>7.3729634867599758E-2</v>
      </c>
      <c r="Y40" s="51">
        <f>Q40-P40*_xlfn.NORM.S.DIST(NORMSINV(1-25%),FALSE)/_xlfn.NORM.S.DIST(NORMSINV(1-25%),TRUE)</f>
        <v>266.67437294780945</v>
      </c>
      <c r="Z40" s="135">
        <f t="shared" si="9"/>
        <v>4.2497234821830432E-2</v>
      </c>
      <c r="AA40" s="135">
        <f t="shared" si="10"/>
        <v>3.1232400045769326E-2</v>
      </c>
      <c r="AB40" s="138">
        <v>1</v>
      </c>
      <c r="AC40" s="138">
        <v>0</v>
      </c>
      <c r="AD40" s="142">
        <f>Q40-P40*_xlfn.NORM.S.DIST(NORMSINV(1-55%),FALSE)/_xlfn.NORM.S.DIST(NORMSINV(1-55%),TRUE)</f>
        <v>253.94001985948725</v>
      </c>
      <c r="AE40" s="140">
        <f>-(AD40/Q40-1)</f>
        <v>8.8220332096010545E-2</v>
      </c>
      <c r="AF40" s="130">
        <f>Q40-P40*_xlfn.NORM.S.DIST(O40,FALSE)/_xlfn.NORM.S.DIST(O40,TRUE)</f>
        <v>253.94001985948725</v>
      </c>
      <c r="AG40" s="143">
        <f>Z40</f>
        <v>4.2497234821830432E-2</v>
      </c>
      <c r="AH40" s="143">
        <f>AE40-AG40</f>
        <v>4.5723097274180113E-2</v>
      </c>
    </row>
    <row r="41" spans="1:34" ht="16.899999999999999" customHeight="1" x14ac:dyDescent="0.2">
      <c r="A41" s="274"/>
      <c r="B41" s="202"/>
      <c r="C41" s="202"/>
      <c r="D41" s="196"/>
      <c r="E41" s="199"/>
      <c r="F41" s="3" t="s">
        <v>100</v>
      </c>
      <c r="G41" s="220"/>
      <c r="H41" s="270"/>
      <c r="I41" s="10">
        <v>240</v>
      </c>
      <c r="J41" s="12">
        <v>260</v>
      </c>
      <c r="K41" s="205"/>
      <c r="L41" s="45">
        <v>0.2</v>
      </c>
      <c r="M41" s="45">
        <v>0.55000000000000004</v>
      </c>
      <c r="N41" s="42">
        <f t="shared" si="0"/>
        <v>-0.84162123357291452</v>
      </c>
      <c r="O41" s="49">
        <f t="shared" si="26"/>
        <v>-0.12566134685507416</v>
      </c>
      <c r="P41" s="42">
        <f t="shared" si="2"/>
        <v>27.934525901563525</v>
      </c>
      <c r="Q41" s="42">
        <f t="shared" si="3"/>
        <v>263.51029014854845</v>
      </c>
      <c r="R41" s="45">
        <v>0.3</v>
      </c>
      <c r="S41" s="45">
        <v>0.3</v>
      </c>
      <c r="T41" s="42">
        <f t="shared" si="4"/>
        <v>-0.52440051270804089</v>
      </c>
      <c r="U41" s="42">
        <v>3</v>
      </c>
      <c r="V41" s="42">
        <f t="shared" si="5"/>
        <v>5.6747239503244247</v>
      </c>
      <c r="W41" s="42">
        <f t="shared" si="6"/>
        <v>242.97582814902671</v>
      </c>
      <c r="X41" s="135">
        <f t="shared" si="7"/>
        <v>7.7926603883081258E-2</v>
      </c>
      <c r="Y41" s="51">
        <f t="shared" ref="Y41:Y45" si="27">Q41-P41*_xlfn.NORM.S.DIST(NORMSINV(1-25%),FALSE)/_xlfn.NORM.S.DIST(NORMSINV(1-25%),TRUE)</f>
        <v>251.67437294780942</v>
      </c>
      <c r="Z41" s="135">
        <f t="shared" si="9"/>
        <v>4.4916337779700277E-2</v>
      </c>
      <c r="AA41" s="135">
        <f t="shared" si="10"/>
        <v>3.3010266103380981E-2</v>
      </c>
      <c r="AB41" s="138">
        <v>1</v>
      </c>
      <c r="AC41" s="138">
        <v>0</v>
      </c>
      <c r="AD41" s="142">
        <f t="shared" ref="AD41:AD45" si="28">Q41-P41*_xlfn.NORM.S.DIST(NORMSINV(1-55%),FALSE)/_xlfn.NORM.S.DIST(NORMSINV(1-55%),TRUE)</f>
        <v>238.94001985948725</v>
      </c>
      <c r="AE41" s="140">
        <f t="shared" si="13"/>
        <v>9.3242166274456362E-2</v>
      </c>
      <c r="AF41" s="130">
        <f t="shared" si="14"/>
        <v>238.94001985948725</v>
      </c>
      <c r="AG41" s="143">
        <f t="shared" ref="AG41:AG45" si="29">Z41</f>
        <v>4.4916337779700277E-2</v>
      </c>
      <c r="AH41" s="143">
        <f t="shared" ref="AH41:AH45" si="30">AE41-AG41</f>
        <v>4.8325828494756085E-2</v>
      </c>
    </row>
    <row r="42" spans="1:34" ht="18" customHeight="1" x14ac:dyDescent="0.2">
      <c r="A42" s="274"/>
      <c r="B42" s="202"/>
      <c r="C42" s="202"/>
      <c r="D42" s="196"/>
      <c r="E42" s="199"/>
      <c r="F42" s="3" t="s">
        <v>101</v>
      </c>
      <c r="G42" s="220"/>
      <c r="H42" s="270"/>
      <c r="I42" s="10">
        <v>170</v>
      </c>
      <c r="J42" s="12">
        <v>190</v>
      </c>
      <c r="K42" s="205"/>
      <c r="L42" s="45">
        <v>0.2</v>
      </c>
      <c r="M42" s="45">
        <v>0.55000000000000004</v>
      </c>
      <c r="N42" s="42">
        <f t="shared" si="0"/>
        <v>-0.84162123357291452</v>
      </c>
      <c r="O42" s="49">
        <f t="shared" si="26"/>
        <v>-0.12566134685507416</v>
      </c>
      <c r="P42" s="42">
        <f t="shared" si="2"/>
        <v>27.934525901563525</v>
      </c>
      <c r="Q42" s="42">
        <f t="shared" si="3"/>
        <v>193.51029014854842</v>
      </c>
      <c r="R42" s="45">
        <v>0.3</v>
      </c>
      <c r="S42" s="45">
        <v>0.3</v>
      </c>
      <c r="T42" s="42">
        <f t="shared" si="4"/>
        <v>-0.52440051270804089</v>
      </c>
      <c r="U42" s="42">
        <v>3</v>
      </c>
      <c r="V42" s="42">
        <f t="shared" si="5"/>
        <v>5.6747239503244247</v>
      </c>
      <c r="W42" s="42">
        <f t="shared" si="6"/>
        <v>172.97582814902671</v>
      </c>
      <c r="X42" s="135">
        <f t="shared" si="7"/>
        <v>0.10611560751502369</v>
      </c>
      <c r="Y42" s="51">
        <f t="shared" si="27"/>
        <v>181.67437294780939</v>
      </c>
      <c r="Z42" s="135">
        <f t="shared" si="9"/>
        <v>6.1164278094220093E-2</v>
      </c>
      <c r="AA42" s="135">
        <f t="shared" si="10"/>
        <v>4.4951329420803599E-2</v>
      </c>
      <c r="AB42" s="138">
        <v>1</v>
      </c>
      <c r="AC42" s="138">
        <v>0</v>
      </c>
      <c r="AD42" s="142">
        <f t="shared" si="28"/>
        <v>168.94001985948722</v>
      </c>
      <c r="AE42" s="140">
        <f t="shared" si="13"/>
        <v>0.12697138880934855</v>
      </c>
      <c r="AF42" s="130">
        <f t="shared" si="14"/>
        <v>168.94001985948722</v>
      </c>
      <c r="AG42" s="143">
        <f t="shared" si="29"/>
        <v>6.1164278094220093E-2</v>
      </c>
      <c r="AH42" s="143">
        <f t="shared" si="30"/>
        <v>6.5807110715128458E-2</v>
      </c>
    </row>
    <row r="43" spans="1:34" ht="19.149999999999999" customHeight="1" x14ac:dyDescent="0.2">
      <c r="A43" s="274"/>
      <c r="B43" s="202"/>
      <c r="C43" s="202"/>
      <c r="D43" s="196"/>
      <c r="E43" s="200"/>
      <c r="F43" s="3" t="s">
        <v>102</v>
      </c>
      <c r="G43" s="221"/>
      <c r="H43" s="271"/>
      <c r="I43" s="10">
        <v>165</v>
      </c>
      <c r="J43" s="12">
        <v>185</v>
      </c>
      <c r="K43" s="206"/>
      <c r="L43" s="45">
        <v>0.2</v>
      </c>
      <c r="M43" s="45">
        <v>0.55000000000000004</v>
      </c>
      <c r="N43" s="42">
        <f t="shared" si="0"/>
        <v>-0.84162123357291452</v>
      </c>
      <c r="O43" s="42">
        <f t="shared" ref="O43:O44" si="31">NORMSINV(1-M43)</f>
        <v>-0.12566134685507416</v>
      </c>
      <c r="P43" s="42">
        <f t="shared" si="2"/>
        <v>27.934525901563525</v>
      </c>
      <c r="Q43" s="42">
        <f t="shared" si="3"/>
        <v>188.51029014854842</v>
      </c>
      <c r="R43" s="45">
        <v>0.3</v>
      </c>
      <c r="S43" s="45">
        <v>0.3</v>
      </c>
      <c r="T43" s="42">
        <f t="shared" si="4"/>
        <v>-0.52440051270804089</v>
      </c>
      <c r="U43" s="42">
        <v>3</v>
      </c>
      <c r="V43" s="42">
        <f t="shared" si="5"/>
        <v>5.6747239503244247</v>
      </c>
      <c r="W43" s="42">
        <f t="shared" si="6"/>
        <v>167.97582814902671</v>
      </c>
      <c r="X43" s="135">
        <f t="shared" si="7"/>
        <v>0.10893019146774585</v>
      </c>
      <c r="Y43" s="51">
        <f t="shared" si="27"/>
        <v>176.67437294780939</v>
      </c>
      <c r="Z43" s="135">
        <f t="shared" si="9"/>
        <v>6.2786584177511928E-2</v>
      </c>
      <c r="AA43" s="135">
        <f t="shared" si="10"/>
        <v>4.6143607290233923E-2</v>
      </c>
      <c r="AB43" s="138">
        <v>1</v>
      </c>
      <c r="AC43" s="138">
        <v>0</v>
      </c>
      <c r="AD43" s="142">
        <f t="shared" si="28"/>
        <v>163.94001985948722</v>
      </c>
      <c r="AE43" s="140">
        <f t="shared" si="13"/>
        <v>0.13033914631238175</v>
      </c>
      <c r="AF43" s="130">
        <f t="shared" si="14"/>
        <v>163.94001985948722</v>
      </c>
      <c r="AG43" s="143">
        <f t="shared" si="29"/>
        <v>6.2786584177511928E-2</v>
      </c>
      <c r="AH43" s="143">
        <f t="shared" si="30"/>
        <v>6.755256213486982E-2</v>
      </c>
    </row>
    <row r="44" spans="1:34" ht="18" customHeight="1" x14ac:dyDescent="0.2">
      <c r="A44" s="274"/>
      <c r="B44" s="202"/>
      <c r="C44" s="202"/>
      <c r="D44" s="196"/>
      <c r="E44" s="198" t="s">
        <v>103</v>
      </c>
      <c r="F44" s="3" t="s">
        <v>98</v>
      </c>
      <c r="G44" s="219" t="s">
        <v>16</v>
      </c>
      <c r="H44" s="272" t="s">
        <v>179</v>
      </c>
      <c r="I44" s="10">
        <v>250</v>
      </c>
      <c r="J44" s="12">
        <v>275</v>
      </c>
      <c r="K44" s="204" t="s">
        <v>104</v>
      </c>
      <c r="L44" s="45">
        <v>0.2</v>
      </c>
      <c r="M44" s="45">
        <v>0.55000000000000004</v>
      </c>
      <c r="N44" s="42">
        <f t="shared" si="0"/>
        <v>-0.84162123357291452</v>
      </c>
      <c r="O44" s="49">
        <f t="shared" si="31"/>
        <v>-0.12566134685507416</v>
      </c>
      <c r="P44" s="42">
        <f t="shared" si="2"/>
        <v>34.918157376954404</v>
      </c>
      <c r="Q44" s="42">
        <f t="shared" si="3"/>
        <v>279.38786268568555</v>
      </c>
      <c r="R44" s="45">
        <v>0.3</v>
      </c>
      <c r="S44" s="45">
        <v>0.3</v>
      </c>
      <c r="T44" s="42">
        <f t="shared" si="4"/>
        <v>-0.52440051270804089</v>
      </c>
      <c r="U44" s="42">
        <v>3</v>
      </c>
      <c r="V44" s="42">
        <f t="shared" si="5"/>
        <v>7.0934049379055306</v>
      </c>
      <c r="W44" s="42">
        <f t="shared" si="6"/>
        <v>253.71978518628342</v>
      </c>
      <c r="X44" s="135">
        <f t="shared" si="7"/>
        <v>9.1872557571618607E-2</v>
      </c>
      <c r="Y44" s="51">
        <f t="shared" si="27"/>
        <v>264.59296618476179</v>
      </c>
      <c r="Z44" s="135">
        <f t="shared" si="9"/>
        <v>5.2954685857517614E-2</v>
      </c>
      <c r="AA44" s="135">
        <f t="shared" si="10"/>
        <v>3.8917871714100993E-2</v>
      </c>
      <c r="AB44" s="138">
        <v>1</v>
      </c>
      <c r="AC44" s="138">
        <v>0</v>
      </c>
      <c r="AD44" s="142">
        <f t="shared" si="28"/>
        <v>248.67502482435907</v>
      </c>
      <c r="AE44" s="140">
        <f t="shared" si="13"/>
        <v>0.10992903401776888</v>
      </c>
      <c r="AF44" s="130">
        <f t="shared" si="14"/>
        <v>248.67502482435907</v>
      </c>
      <c r="AG44" s="143">
        <f t="shared" si="29"/>
        <v>5.2954685857517614E-2</v>
      </c>
      <c r="AH44" s="143">
        <f t="shared" si="30"/>
        <v>5.6974348160251265E-2</v>
      </c>
    </row>
    <row r="45" spans="1:34" ht="19.149999999999999" customHeight="1" x14ac:dyDescent="0.2">
      <c r="A45" s="275"/>
      <c r="B45" s="203"/>
      <c r="C45" s="203"/>
      <c r="D45" s="197"/>
      <c r="E45" s="200"/>
      <c r="F45" s="3" t="s">
        <v>101</v>
      </c>
      <c r="G45" s="221"/>
      <c r="H45" s="194"/>
      <c r="I45" s="10">
        <v>185</v>
      </c>
      <c r="J45" s="12">
        <v>200</v>
      </c>
      <c r="K45" s="206"/>
      <c r="L45" s="45">
        <v>0.2</v>
      </c>
      <c r="M45" s="45">
        <v>0.55000000000000004</v>
      </c>
      <c r="N45" s="42">
        <f t="shared" si="0"/>
        <v>-0.84162123357291452</v>
      </c>
      <c r="O45" s="49">
        <f>NORMSINV(1-M45)</f>
        <v>-0.12566134685507416</v>
      </c>
      <c r="P45" s="42">
        <f t="shared" si="2"/>
        <v>20.950894426172646</v>
      </c>
      <c r="Q45" s="42">
        <f t="shared" si="3"/>
        <v>202.63271761141132</v>
      </c>
      <c r="R45" s="45">
        <v>0.3</v>
      </c>
      <c r="S45" s="45">
        <v>0.3</v>
      </c>
      <c r="T45" s="42">
        <f t="shared" si="4"/>
        <v>-0.52440051270804089</v>
      </c>
      <c r="U45" s="42">
        <v>3</v>
      </c>
      <c r="V45" s="42">
        <f t="shared" si="5"/>
        <v>4.2560429627433178</v>
      </c>
      <c r="W45" s="42">
        <f t="shared" si="6"/>
        <v>187.23187111177003</v>
      </c>
      <c r="X45" s="135">
        <f t="shared" si="7"/>
        <v>7.600375043666685E-2</v>
      </c>
      <c r="Y45" s="51">
        <f t="shared" si="27"/>
        <v>193.75577971085704</v>
      </c>
      <c r="Z45" s="135">
        <f t="shared" si="9"/>
        <v>4.380801878982632E-2</v>
      </c>
      <c r="AA45" s="135">
        <f t="shared" si="10"/>
        <v>3.2195731646840531E-2</v>
      </c>
      <c r="AB45" s="138">
        <v>1</v>
      </c>
      <c r="AC45" s="138">
        <v>0</v>
      </c>
      <c r="AD45" s="142">
        <f t="shared" si="28"/>
        <v>184.20501489461543</v>
      </c>
      <c r="AE45" s="140">
        <f t="shared" si="13"/>
        <v>9.0941398477094371E-2</v>
      </c>
      <c r="AF45" s="130">
        <f t="shared" si="14"/>
        <v>184.20501489461543</v>
      </c>
      <c r="AG45" s="143">
        <f t="shared" si="29"/>
        <v>4.380801878982632E-2</v>
      </c>
      <c r="AH45" s="143">
        <f t="shared" si="30"/>
        <v>4.7133379687268051E-2</v>
      </c>
    </row>
    <row r="46" spans="1:34" ht="25.15" customHeight="1" x14ac:dyDescent="0.2">
      <c r="A46" s="189">
        <v>4</v>
      </c>
      <c r="B46" s="213" t="s">
        <v>60</v>
      </c>
      <c r="C46" s="245" t="s">
        <v>105</v>
      </c>
      <c r="D46" s="192" t="s">
        <v>106</v>
      </c>
      <c r="E46" s="198" t="s">
        <v>107</v>
      </c>
      <c r="F46" s="3" t="s">
        <v>108</v>
      </c>
      <c r="G46" s="219" t="s">
        <v>29</v>
      </c>
      <c r="H46" s="252" t="s">
        <v>179</v>
      </c>
      <c r="I46" s="10">
        <v>1000</v>
      </c>
      <c r="J46" s="12">
        <v>1300</v>
      </c>
      <c r="K46" s="204" t="s">
        <v>109</v>
      </c>
      <c r="L46" s="42"/>
      <c r="M46" s="42"/>
      <c r="N46" s="42"/>
      <c r="O46" s="42"/>
      <c r="P46" s="42"/>
      <c r="Q46" s="42"/>
      <c r="R46" s="42"/>
      <c r="S46" s="42"/>
      <c r="T46" s="42"/>
      <c r="U46" s="42"/>
      <c r="V46" s="42"/>
      <c r="W46" s="42"/>
      <c r="X46" s="135"/>
      <c r="Y46" s="42"/>
      <c r="Z46" s="135"/>
      <c r="AA46" s="135"/>
      <c r="AB46" s="138"/>
      <c r="AC46" s="138"/>
      <c r="AD46" s="130"/>
      <c r="AE46" s="140"/>
      <c r="AF46" s="130"/>
      <c r="AG46" s="140"/>
      <c r="AH46" s="140"/>
    </row>
    <row r="47" spans="1:34" ht="25.15" customHeight="1" x14ac:dyDescent="0.2">
      <c r="A47" s="190"/>
      <c r="B47" s="202"/>
      <c r="C47" s="246"/>
      <c r="D47" s="193"/>
      <c r="E47" s="199"/>
      <c r="F47" s="3" t="s">
        <v>110</v>
      </c>
      <c r="G47" s="220"/>
      <c r="H47" s="254"/>
      <c r="I47" s="10">
        <v>800</v>
      </c>
      <c r="J47" s="12">
        <v>1000</v>
      </c>
      <c r="K47" s="205"/>
      <c r="L47" s="42"/>
      <c r="M47" s="42"/>
      <c r="N47" s="42"/>
      <c r="O47" s="49"/>
      <c r="P47" s="42"/>
      <c r="Q47" s="42"/>
      <c r="R47" s="42"/>
      <c r="S47" s="42"/>
      <c r="T47" s="42"/>
      <c r="U47" s="42"/>
      <c r="V47" s="42"/>
      <c r="W47" s="42"/>
      <c r="X47" s="135"/>
      <c r="Y47" s="42"/>
      <c r="Z47" s="135"/>
      <c r="AA47" s="135"/>
      <c r="AB47" s="138"/>
      <c r="AC47" s="138"/>
      <c r="AD47" s="130"/>
      <c r="AE47" s="140"/>
      <c r="AF47" s="130"/>
      <c r="AG47" s="140"/>
      <c r="AH47" s="140"/>
    </row>
    <row r="48" spans="1:34" ht="22.15" customHeight="1" x14ac:dyDescent="0.2">
      <c r="A48" s="190"/>
      <c r="B48" s="202"/>
      <c r="C48" s="247"/>
      <c r="D48" s="194"/>
      <c r="E48" s="200"/>
      <c r="F48" s="3" t="s">
        <v>111</v>
      </c>
      <c r="G48" s="221"/>
      <c r="H48" s="253"/>
      <c r="I48" s="10">
        <v>900</v>
      </c>
      <c r="J48" s="12">
        <v>950</v>
      </c>
      <c r="K48" s="206"/>
      <c r="L48" s="42"/>
      <c r="M48" s="42"/>
      <c r="N48" s="42"/>
      <c r="O48" s="49"/>
      <c r="P48" s="42"/>
      <c r="Q48" s="42"/>
      <c r="R48" s="42"/>
      <c r="S48" s="42"/>
      <c r="T48" s="42"/>
      <c r="U48" s="42"/>
      <c r="V48" s="42"/>
      <c r="W48" s="42"/>
      <c r="X48" s="135"/>
      <c r="Y48" s="42"/>
      <c r="Z48" s="135"/>
      <c r="AA48" s="135"/>
      <c r="AB48" s="138"/>
      <c r="AC48" s="138"/>
      <c r="AD48" s="130"/>
      <c r="AE48" s="140"/>
      <c r="AF48" s="130"/>
      <c r="AG48" s="140"/>
      <c r="AH48" s="140"/>
    </row>
    <row r="49" spans="1:34" ht="25.15" customHeight="1" x14ac:dyDescent="0.2">
      <c r="A49" s="190"/>
      <c r="B49" s="202"/>
      <c r="C49" s="255" t="s">
        <v>112</v>
      </c>
      <c r="D49" s="258" t="s">
        <v>113</v>
      </c>
      <c r="E49" s="261" t="s">
        <v>114</v>
      </c>
      <c r="F49" s="3" t="s">
        <v>115</v>
      </c>
      <c r="G49" s="198" t="s">
        <v>29</v>
      </c>
      <c r="H49" s="264" t="s">
        <v>179</v>
      </c>
      <c r="I49" s="10">
        <v>193</v>
      </c>
      <c r="J49" s="12">
        <v>270</v>
      </c>
      <c r="K49" s="204" t="s">
        <v>116</v>
      </c>
      <c r="L49" s="42"/>
      <c r="M49" s="42"/>
      <c r="N49" s="42"/>
      <c r="O49" s="42"/>
      <c r="P49" s="42"/>
      <c r="Q49" s="42"/>
      <c r="R49" s="42"/>
      <c r="S49" s="42"/>
      <c r="T49" s="42"/>
      <c r="U49" s="42"/>
      <c r="V49" s="42"/>
      <c r="W49" s="42"/>
      <c r="X49" s="135"/>
      <c r="Y49" s="42"/>
      <c r="Z49" s="135"/>
      <c r="AA49" s="135"/>
      <c r="AB49" s="138"/>
      <c r="AC49" s="138"/>
      <c r="AD49" s="130"/>
      <c r="AE49" s="140"/>
      <c r="AF49" s="130"/>
      <c r="AG49" s="140"/>
      <c r="AH49" s="140"/>
    </row>
    <row r="50" spans="1:34" ht="22.15" customHeight="1" x14ac:dyDescent="0.2">
      <c r="A50" s="190"/>
      <c r="B50" s="202"/>
      <c r="C50" s="256"/>
      <c r="D50" s="259"/>
      <c r="E50" s="262"/>
      <c r="F50" s="3" t="s">
        <v>117</v>
      </c>
      <c r="G50" s="199"/>
      <c r="H50" s="265"/>
      <c r="I50" s="10">
        <v>450</v>
      </c>
      <c r="J50" s="12">
        <v>480</v>
      </c>
      <c r="K50" s="205"/>
      <c r="L50" s="42"/>
      <c r="M50" s="42"/>
      <c r="N50" s="42"/>
      <c r="O50" s="49"/>
      <c r="P50" s="42"/>
      <c r="Q50" s="42"/>
      <c r="R50" s="42"/>
      <c r="S50" s="42"/>
      <c r="T50" s="42"/>
      <c r="U50" s="42"/>
      <c r="V50" s="42"/>
      <c r="W50" s="42"/>
      <c r="X50" s="135"/>
      <c r="Y50" s="42"/>
      <c r="Z50" s="135"/>
      <c r="AA50" s="135"/>
      <c r="AB50" s="138"/>
      <c r="AC50" s="138"/>
      <c r="AD50" s="130"/>
      <c r="AE50" s="140"/>
      <c r="AF50" s="130"/>
      <c r="AG50" s="140"/>
      <c r="AH50" s="140"/>
    </row>
    <row r="51" spans="1:34" ht="22.15" customHeight="1" x14ac:dyDescent="0.2">
      <c r="A51" s="190"/>
      <c r="B51" s="202"/>
      <c r="C51" s="256"/>
      <c r="D51" s="259"/>
      <c r="E51" s="262"/>
      <c r="F51" s="3" t="s">
        <v>118</v>
      </c>
      <c r="G51" s="199"/>
      <c r="H51" s="265"/>
      <c r="I51" s="10">
        <v>620</v>
      </c>
      <c r="J51" s="12">
        <v>635</v>
      </c>
      <c r="K51" s="205"/>
      <c r="L51" s="42"/>
      <c r="M51" s="42"/>
      <c r="N51" s="42"/>
      <c r="O51" s="49"/>
      <c r="P51" s="42"/>
      <c r="Q51" s="42"/>
      <c r="R51" s="42"/>
      <c r="S51" s="42"/>
      <c r="T51" s="42"/>
      <c r="U51" s="42"/>
      <c r="V51" s="42"/>
      <c r="W51" s="42"/>
      <c r="X51" s="135"/>
      <c r="Y51" s="42"/>
      <c r="Z51" s="135"/>
      <c r="AA51" s="135"/>
      <c r="AB51" s="138"/>
      <c r="AC51" s="138"/>
      <c r="AD51" s="130"/>
      <c r="AE51" s="140"/>
      <c r="AF51" s="130"/>
      <c r="AG51" s="140"/>
      <c r="AH51" s="140"/>
    </row>
    <row r="52" spans="1:34" ht="19.899999999999999" customHeight="1" x14ac:dyDescent="0.2">
      <c r="A52" s="190"/>
      <c r="B52" s="202"/>
      <c r="C52" s="256"/>
      <c r="D52" s="260"/>
      <c r="E52" s="263"/>
      <c r="F52" s="3" t="s">
        <v>119</v>
      </c>
      <c r="G52" s="200"/>
      <c r="H52" s="266"/>
      <c r="I52" s="10">
        <v>950</v>
      </c>
      <c r="J52" s="12">
        <v>1100</v>
      </c>
      <c r="K52" s="206"/>
      <c r="L52" s="42"/>
      <c r="M52" s="42"/>
      <c r="N52" s="42"/>
      <c r="O52" s="42"/>
      <c r="P52" s="42"/>
      <c r="Q52" s="42"/>
      <c r="R52" s="42"/>
      <c r="S52" s="42"/>
      <c r="T52" s="42"/>
      <c r="U52" s="42"/>
      <c r="V52" s="42"/>
      <c r="W52" s="42"/>
      <c r="X52" s="135"/>
      <c r="Y52" s="42"/>
      <c r="Z52" s="135"/>
      <c r="AA52" s="135"/>
      <c r="AB52" s="138"/>
      <c r="AC52" s="138"/>
      <c r="AD52" s="130"/>
      <c r="AE52" s="140"/>
      <c r="AF52" s="130"/>
      <c r="AG52" s="140"/>
      <c r="AH52" s="140"/>
    </row>
    <row r="53" spans="1:34" ht="46.15" customHeight="1" x14ac:dyDescent="0.2">
      <c r="A53" s="191"/>
      <c r="B53" s="203"/>
      <c r="C53" s="257"/>
      <c r="D53" s="7" t="s">
        <v>120</v>
      </c>
      <c r="E53" s="267" t="s">
        <v>121</v>
      </c>
      <c r="F53" s="268"/>
      <c r="G53" s="1" t="s">
        <v>29</v>
      </c>
      <c r="H53" s="25" t="s">
        <v>179</v>
      </c>
      <c r="I53" s="4">
        <v>80</v>
      </c>
      <c r="J53" s="14">
        <v>180</v>
      </c>
      <c r="K53" s="38" t="s">
        <v>122</v>
      </c>
      <c r="L53" s="42"/>
      <c r="M53" s="42"/>
      <c r="N53" s="42"/>
      <c r="O53" s="49"/>
      <c r="P53" s="42"/>
      <c r="Q53" s="42"/>
      <c r="R53" s="42"/>
      <c r="S53" s="42"/>
      <c r="T53" s="42"/>
      <c r="U53" s="42"/>
      <c r="V53" s="42"/>
      <c r="W53" s="42"/>
      <c r="X53" s="135"/>
      <c r="Y53" s="42"/>
      <c r="Z53" s="135"/>
      <c r="AA53" s="135"/>
      <c r="AB53" s="138"/>
      <c r="AC53" s="138"/>
      <c r="AD53" s="130"/>
      <c r="AE53" s="140"/>
      <c r="AF53" s="130"/>
      <c r="AG53" s="140"/>
      <c r="AH53" s="140"/>
    </row>
    <row r="54" spans="1:34" ht="60" customHeight="1" x14ac:dyDescent="0.2">
      <c r="A54" s="16">
        <v>5</v>
      </c>
      <c r="B54" s="7" t="s">
        <v>123</v>
      </c>
      <c r="C54" s="5" t="s">
        <v>124</v>
      </c>
      <c r="D54" s="7" t="s">
        <v>125</v>
      </c>
      <c r="E54" s="211" t="s">
        <v>126</v>
      </c>
      <c r="F54" s="212"/>
      <c r="G54" s="1" t="s">
        <v>16</v>
      </c>
      <c r="H54" s="25" t="s">
        <v>188</v>
      </c>
      <c r="I54" s="4">
        <v>800</v>
      </c>
      <c r="J54" s="14">
        <v>950</v>
      </c>
      <c r="K54" s="40" t="s">
        <v>127</v>
      </c>
      <c r="L54" s="45">
        <v>0.2</v>
      </c>
      <c r="M54" s="45">
        <v>0.2</v>
      </c>
      <c r="N54" s="42">
        <f t="shared" si="0"/>
        <v>-0.84162123357291452</v>
      </c>
      <c r="O54" s="49">
        <f>NORMSINV(1-M54)</f>
        <v>0.84162123357291474</v>
      </c>
      <c r="P54" s="42">
        <f t="shared" si="2"/>
        <v>89.11372124204172</v>
      </c>
      <c r="Q54" s="42">
        <f t="shared" si="3"/>
        <v>875</v>
      </c>
      <c r="R54" s="45">
        <v>0.3</v>
      </c>
      <c r="S54" s="45">
        <v>0</v>
      </c>
      <c r="T54" s="42">
        <f t="shared" si="4"/>
        <v>-0.52440051270804089</v>
      </c>
      <c r="U54" s="42">
        <v>3</v>
      </c>
      <c r="V54" s="42">
        <f t="shared" si="5"/>
        <v>42.56042962743318</v>
      </c>
      <c r="W54" s="42">
        <f t="shared" si="6"/>
        <v>822.31871111770045</v>
      </c>
      <c r="X54" s="135">
        <f t="shared" si="7"/>
        <v>6.0207187294056608E-2</v>
      </c>
      <c r="Y54" s="42">
        <f t="shared" si="8"/>
        <v>843.81443933298988</v>
      </c>
      <c r="Z54" s="135">
        <f t="shared" si="9"/>
        <v>3.5640640762297338E-2</v>
      </c>
      <c r="AA54" s="135">
        <f t="shared" si="10"/>
        <v>2.456654653175927E-2</v>
      </c>
      <c r="AB54" s="138">
        <v>1</v>
      </c>
      <c r="AC54" s="138">
        <v>0</v>
      </c>
      <c r="AD54" s="141">
        <f>I54</f>
        <v>800</v>
      </c>
      <c r="AE54" s="140">
        <f t="shared" si="13"/>
        <v>8.5714285714285743E-2</v>
      </c>
      <c r="AF54" s="130">
        <f t="shared" si="14"/>
        <v>843.81443933298988</v>
      </c>
      <c r="AG54" s="140">
        <f t="shared" si="15"/>
        <v>3.5640640762297338E-2</v>
      </c>
      <c r="AH54" s="140">
        <f t="shared" ref="AH54" si="32">AE54-AG54</f>
        <v>5.0073644951988405E-2</v>
      </c>
    </row>
    <row r="55" spans="1:34" ht="28.9" customHeight="1" x14ac:dyDescent="0.2">
      <c r="A55" s="189">
        <v>6</v>
      </c>
      <c r="B55" s="249" t="s">
        <v>232</v>
      </c>
      <c r="C55" s="192" t="s">
        <v>128</v>
      </c>
      <c r="D55" s="192" t="s">
        <v>129</v>
      </c>
      <c r="E55" s="250" t="s">
        <v>130</v>
      </c>
      <c r="F55" s="251"/>
      <c r="G55" s="219" t="s">
        <v>29</v>
      </c>
      <c r="H55" s="252" t="s">
        <v>179</v>
      </c>
      <c r="I55" s="10">
        <v>235</v>
      </c>
      <c r="J55" s="12">
        <v>340</v>
      </c>
      <c r="K55" s="204" t="s">
        <v>131</v>
      </c>
      <c r="L55" s="42"/>
      <c r="M55" s="42"/>
      <c r="N55" s="42"/>
      <c r="O55" s="49"/>
      <c r="P55" s="42"/>
      <c r="Q55" s="42"/>
      <c r="R55" s="42"/>
      <c r="S55" s="42"/>
      <c r="T55" s="42"/>
      <c r="U55" s="42"/>
      <c r="V55" s="42"/>
      <c r="W55" s="42"/>
      <c r="X55" s="135"/>
      <c r="Y55" s="42">
        <f t="shared" si="8"/>
        <v>0</v>
      </c>
      <c r="Z55" s="135"/>
      <c r="AA55" s="135"/>
      <c r="AB55" s="138"/>
      <c r="AC55" s="138"/>
      <c r="AD55" s="130"/>
      <c r="AE55" s="140"/>
      <c r="AF55" s="130"/>
      <c r="AG55" s="140"/>
      <c r="AH55" s="140"/>
    </row>
    <row r="56" spans="1:34" ht="31.9" customHeight="1" x14ac:dyDescent="0.2">
      <c r="A56" s="191"/>
      <c r="B56" s="194"/>
      <c r="C56" s="194"/>
      <c r="D56" s="194"/>
      <c r="E56" s="250" t="s">
        <v>132</v>
      </c>
      <c r="F56" s="251"/>
      <c r="G56" s="221"/>
      <c r="H56" s="253"/>
      <c r="I56" s="10">
        <v>290</v>
      </c>
      <c r="J56" s="12">
        <v>430</v>
      </c>
      <c r="K56" s="206"/>
      <c r="L56" s="42"/>
      <c r="M56" s="42"/>
      <c r="N56" s="42"/>
      <c r="O56" s="49"/>
      <c r="P56" s="42"/>
      <c r="Q56" s="42"/>
      <c r="R56" s="42"/>
      <c r="S56" s="42"/>
      <c r="T56" s="42"/>
      <c r="U56" s="42"/>
      <c r="V56" s="42"/>
      <c r="W56" s="42"/>
      <c r="X56" s="135"/>
      <c r="Y56" s="42">
        <f t="shared" si="8"/>
        <v>0</v>
      </c>
      <c r="Z56" s="135"/>
      <c r="AA56" s="135"/>
      <c r="AB56" s="138"/>
      <c r="AC56" s="138"/>
      <c r="AD56" s="130"/>
      <c r="AE56" s="140"/>
      <c r="AF56" s="130"/>
      <c r="AG56" s="140"/>
      <c r="AH56" s="140"/>
    </row>
    <row r="57" spans="1:34" ht="60.4" customHeight="1" x14ac:dyDescent="0.2">
      <c r="A57" s="13">
        <v>7</v>
      </c>
      <c r="B57" s="5" t="s">
        <v>133</v>
      </c>
      <c r="C57" s="27" t="s">
        <v>189</v>
      </c>
      <c r="D57" s="28" t="s">
        <v>190</v>
      </c>
      <c r="E57" s="211" t="s">
        <v>134</v>
      </c>
      <c r="F57" s="212"/>
      <c r="G57" s="1" t="s">
        <v>16</v>
      </c>
      <c r="H57" s="26" t="s">
        <v>179</v>
      </c>
      <c r="I57" s="4">
        <v>100</v>
      </c>
      <c r="J57" s="14">
        <v>117</v>
      </c>
      <c r="K57" s="38" t="s">
        <v>135</v>
      </c>
      <c r="L57" s="45">
        <v>0.05</v>
      </c>
      <c r="M57" s="45">
        <v>0.24</v>
      </c>
      <c r="N57" s="42">
        <f t="shared" si="0"/>
        <v>-1.6448536269514726</v>
      </c>
      <c r="O57" s="49">
        <f t="shared" ref="O57" si="33">NORMSINV(1-M57)</f>
        <v>0.7063025628400873</v>
      </c>
      <c r="P57" s="42">
        <f t="shared" si="2"/>
        <v>7.2304851858893828</v>
      </c>
      <c r="Q57" s="42">
        <f t="shared" si="3"/>
        <v>111.89308978262905</v>
      </c>
      <c r="R57" s="45">
        <v>0.3</v>
      </c>
      <c r="S57" s="45">
        <v>0</v>
      </c>
      <c r="T57" s="42">
        <f t="shared" si="4"/>
        <v>-0.52440051270804089</v>
      </c>
      <c r="U57" s="42">
        <v>3</v>
      </c>
      <c r="V57" s="42">
        <f t="shared" si="5"/>
        <v>4.8235153577757606</v>
      </c>
      <c r="W57" s="42">
        <f t="shared" si="6"/>
        <v>102.52945392667272</v>
      </c>
      <c r="X57" s="135">
        <f t="shared" si="7"/>
        <v>8.3683772377246446E-2</v>
      </c>
      <c r="Y57" s="42">
        <f t="shared" si="8"/>
        <v>108.93550554673135</v>
      </c>
      <c r="Z57" s="135">
        <f t="shared" si="9"/>
        <v>2.6432233140074146E-2</v>
      </c>
      <c r="AA57" s="135">
        <f t="shared" si="10"/>
        <v>5.72515392371723E-2</v>
      </c>
      <c r="AB57" s="138">
        <v>1</v>
      </c>
      <c r="AC57" s="138">
        <v>0</v>
      </c>
      <c r="AD57" s="141">
        <f>I57</f>
        <v>100</v>
      </c>
      <c r="AE57" s="140">
        <f t="shared" si="13"/>
        <v>0.10628976110797683</v>
      </c>
      <c r="AF57" s="130">
        <f t="shared" si="14"/>
        <v>108.93550554673135</v>
      </c>
      <c r="AG57" s="140">
        <f t="shared" si="15"/>
        <v>2.6432233140074146E-2</v>
      </c>
      <c r="AH57" s="140">
        <f t="shared" ref="AH57:AH64" si="34">AE57-AG57</f>
        <v>7.9857527967902686E-2</v>
      </c>
    </row>
    <row r="58" spans="1:34" ht="25.15" customHeight="1" x14ac:dyDescent="0.2">
      <c r="A58" s="189">
        <v>7</v>
      </c>
      <c r="B58" s="213" t="s">
        <v>133</v>
      </c>
      <c r="C58" s="192" t="s">
        <v>136</v>
      </c>
      <c r="D58" s="192" t="s">
        <v>137</v>
      </c>
      <c r="E58" s="237" t="s">
        <v>209</v>
      </c>
      <c r="F58" s="238"/>
      <c r="G58" s="219" t="s">
        <v>29</v>
      </c>
      <c r="H58" s="239" t="s">
        <v>210</v>
      </c>
      <c r="I58" s="10">
        <v>8</v>
      </c>
      <c r="J58" s="10">
        <v>12</v>
      </c>
      <c r="K58" s="241" t="s">
        <v>138</v>
      </c>
      <c r="L58" s="45">
        <v>0.05</v>
      </c>
      <c r="M58" s="45">
        <v>0.08</v>
      </c>
      <c r="N58" s="42">
        <f t="shared" si="0"/>
        <v>-1.6448536269514726</v>
      </c>
      <c r="O58" s="42">
        <f t="shared" ref="O58:O60" si="35">NORMSINV(1-M58)</f>
        <v>1.4050715603096329</v>
      </c>
      <c r="P58" s="42">
        <f t="shared" si="2"/>
        <v>1.311507579499706</v>
      </c>
      <c r="Q58" s="42">
        <f t="shared" si="3"/>
        <v>10.157237998914438</v>
      </c>
      <c r="R58" s="45">
        <v>0.2</v>
      </c>
      <c r="S58" s="45">
        <v>0</v>
      </c>
      <c r="T58" s="42">
        <f t="shared" si="4"/>
        <v>-0.84162123357291452</v>
      </c>
      <c r="U58" s="42">
        <v>3</v>
      </c>
      <c r="V58" s="42">
        <f t="shared" si="5"/>
        <v>1.0412270645119754</v>
      </c>
      <c r="W58" s="42">
        <f t="shared" si="6"/>
        <v>8.8763188064640737</v>
      </c>
      <c r="X58" s="135">
        <f t="shared" si="7"/>
        <v>0.1261090064629049</v>
      </c>
      <c r="Y58" s="42">
        <f t="shared" si="8"/>
        <v>9.9453066048299004</v>
      </c>
      <c r="Z58" s="135">
        <f t="shared" si="9"/>
        <v>2.0865061358923298E-2</v>
      </c>
      <c r="AA58" s="135">
        <f t="shared" si="10"/>
        <v>0.10524394510398161</v>
      </c>
      <c r="AB58" s="138">
        <v>1</v>
      </c>
      <c r="AC58" s="138">
        <v>0</v>
      </c>
      <c r="AD58" s="141">
        <f t="shared" ref="AD58:AD65" si="36">I58</f>
        <v>8</v>
      </c>
      <c r="AE58" s="140">
        <f t="shared" si="13"/>
        <v>0.21238431147768655</v>
      </c>
      <c r="AF58" s="130">
        <f t="shared" si="14"/>
        <v>9.9453066048299004</v>
      </c>
      <c r="AG58" s="140">
        <f t="shared" si="15"/>
        <v>2.0865061358923298E-2</v>
      </c>
      <c r="AH58" s="140">
        <f t="shared" si="34"/>
        <v>0.19151925011876325</v>
      </c>
    </row>
    <row r="59" spans="1:34" ht="33" customHeight="1" x14ac:dyDescent="0.2">
      <c r="A59" s="190"/>
      <c r="B59" s="202"/>
      <c r="C59" s="194"/>
      <c r="D59" s="194"/>
      <c r="E59" s="243" t="s">
        <v>208</v>
      </c>
      <c r="F59" s="244"/>
      <c r="G59" s="221"/>
      <c r="H59" s="240"/>
      <c r="I59" s="9">
        <v>9.5</v>
      </c>
      <c r="J59" s="17">
        <v>13.5</v>
      </c>
      <c r="K59" s="242"/>
      <c r="L59" s="45">
        <v>0.05</v>
      </c>
      <c r="M59" s="45">
        <v>0.08</v>
      </c>
      <c r="N59" s="42">
        <f t="shared" si="0"/>
        <v>-1.6448536269514726</v>
      </c>
      <c r="O59" s="49">
        <f t="shared" si="35"/>
        <v>1.4050715603096329</v>
      </c>
      <c r="P59" s="42">
        <f t="shared" si="2"/>
        <v>1.311507579499706</v>
      </c>
      <c r="Q59" s="42">
        <f t="shared" si="3"/>
        <v>11.657237998914438</v>
      </c>
      <c r="R59" s="45">
        <v>0.2</v>
      </c>
      <c r="S59" s="45">
        <v>0</v>
      </c>
      <c r="T59" s="42">
        <f t="shared" si="4"/>
        <v>-0.84162123357291452</v>
      </c>
      <c r="U59" s="42">
        <v>3</v>
      </c>
      <c r="V59" s="42">
        <f t="shared" si="5"/>
        <v>1.0412270645119754</v>
      </c>
      <c r="W59" s="42">
        <f t="shared" si="6"/>
        <v>10.376318806464074</v>
      </c>
      <c r="X59" s="135">
        <f t="shared" si="7"/>
        <v>0.1098818770423704</v>
      </c>
      <c r="Y59" s="42">
        <f t="shared" si="8"/>
        <v>11.4453066048299</v>
      </c>
      <c r="Z59" s="135">
        <f t="shared" si="9"/>
        <v>1.8180240817273652E-2</v>
      </c>
      <c r="AA59" s="135">
        <f t="shared" si="10"/>
        <v>9.170163622509675E-2</v>
      </c>
      <c r="AB59" s="138">
        <v>1</v>
      </c>
      <c r="AC59" s="138">
        <v>0</v>
      </c>
      <c r="AD59" s="141">
        <f t="shared" si="36"/>
        <v>9.5</v>
      </c>
      <c r="AE59" s="140">
        <f t="shared" si="13"/>
        <v>0.18505567091581443</v>
      </c>
      <c r="AF59" s="130">
        <f t="shared" si="14"/>
        <v>11.4453066048299</v>
      </c>
      <c r="AG59" s="140">
        <f t="shared" si="15"/>
        <v>1.8180240817273652E-2</v>
      </c>
      <c r="AH59" s="140">
        <f t="shared" si="34"/>
        <v>0.16687543009854078</v>
      </c>
    </row>
    <row r="60" spans="1:34" ht="24" customHeight="1" x14ac:dyDescent="0.2">
      <c r="A60" s="190"/>
      <c r="B60" s="202"/>
      <c r="C60" s="245" t="s">
        <v>139</v>
      </c>
      <c r="D60" s="192" t="s">
        <v>140</v>
      </c>
      <c r="E60" s="243" t="s">
        <v>207</v>
      </c>
      <c r="F60" s="244"/>
      <c r="G60" s="198" t="s">
        <v>16</v>
      </c>
      <c r="H60" s="239" t="s">
        <v>203</v>
      </c>
      <c r="I60" s="10">
        <v>4</v>
      </c>
      <c r="J60" s="10">
        <v>7</v>
      </c>
      <c r="K60" s="204" t="s">
        <v>141</v>
      </c>
      <c r="L60" s="45">
        <v>0.05</v>
      </c>
      <c r="M60" s="45">
        <v>0.05</v>
      </c>
      <c r="N60" s="42">
        <f t="shared" si="0"/>
        <v>-1.6448536269514726</v>
      </c>
      <c r="O60" s="49">
        <f t="shared" si="35"/>
        <v>1.6448536269514715</v>
      </c>
      <c r="P60" s="42">
        <f t="shared" si="2"/>
        <v>0.91193524786765379</v>
      </c>
      <c r="Q60" s="42">
        <f t="shared" si="3"/>
        <v>5.5</v>
      </c>
      <c r="R60" s="45">
        <v>0.3</v>
      </c>
      <c r="S60" s="45">
        <v>0</v>
      </c>
      <c r="T60" s="42">
        <f t="shared" si="4"/>
        <v>-0.52440051270804089</v>
      </c>
      <c r="U60" s="42">
        <v>3</v>
      </c>
      <c r="V60" s="42">
        <f t="shared" si="5"/>
        <v>0.85120859254866366</v>
      </c>
      <c r="W60" s="42">
        <f t="shared" si="6"/>
        <v>4.4463742223540095</v>
      </c>
      <c r="X60" s="135">
        <f t="shared" si="7"/>
        <v>0.19156832320836192</v>
      </c>
      <c r="Y60" s="42">
        <f t="shared" si="8"/>
        <v>5.4009968149792593</v>
      </c>
      <c r="Z60" s="135">
        <f t="shared" si="9"/>
        <v>1.8000579094680114E-2</v>
      </c>
      <c r="AA60" s="135">
        <f t="shared" si="10"/>
        <v>0.17356774411368181</v>
      </c>
      <c r="AB60" s="138">
        <v>1</v>
      </c>
      <c r="AC60" s="138">
        <v>0</v>
      </c>
      <c r="AD60" s="141">
        <f t="shared" si="36"/>
        <v>4</v>
      </c>
      <c r="AE60" s="140">
        <f t="shared" si="13"/>
        <v>0.27272727272727271</v>
      </c>
      <c r="AF60" s="130">
        <f t="shared" si="14"/>
        <v>5.4009968149792593</v>
      </c>
      <c r="AG60" s="140">
        <f t="shared" si="15"/>
        <v>1.8000579094680114E-2</v>
      </c>
      <c r="AH60" s="140">
        <f t="shared" si="34"/>
        <v>0.25472669363259259</v>
      </c>
    </row>
    <row r="61" spans="1:34" ht="27.6" customHeight="1" x14ac:dyDescent="0.2">
      <c r="A61" s="190"/>
      <c r="B61" s="202"/>
      <c r="C61" s="246"/>
      <c r="D61" s="193"/>
      <c r="E61" s="243" t="s">
        <v>206</v>
      </c>
      <c r="F61" s="244"/>
      <c r="G61" s="199"/>
      <c r="H61" s="240"/>
      <c r="I61" s="18">
        <v>3.7</v>
      </c>
      <c r="J61" s="19">
        <v>4.5999999999999996</v>
      </c>
      <c r="K61" s="205"/>
      <c r="L61" s="45">
        <v>0.05</v>
      </c>
      <c r="M61" s="45">
        <v>0.05</v>
      </c>
      <c r="N61" s="42">
        <f t="shared" si="0"/>
        <v>-1.6448536269514726</v>
      </c>
      <c r="O61" s="42">
        <f t="shared" ref="O61:O63" si="37">NORMSINV(1-M61)</f>
        <v>1.6448536269514715</v>
      </c>
      <c r="P61" s="42">
        <f t="shared" si="2"/>
        <v>0.27358057436029598</v>
      </c>
      <c r="Q61" s="42">
        <f t="shared" si="3"/>
        <v>4.1500000000000004</v>
      </c>
      <c r="R61" s="45">
        <v>0.3</v>
      </c>
      <c r="S61" s="45">
        <v>0</v>
      </c>
      <c r="T61" s="42">
        <f t="shared" si="4"/>
        <v>-0.52440051270804089</v>
      </c>
      <c r="U61" s="42">
        <v>3</v>
      </c>
      <c r="V61" s="42">
        <f t="shared" si="5"/>
        <v>0.25536257776459892</v>
      </c>
      <c r="W61" s="42">
        <f t="shared" si="6"/>
        <v>3.8339122667062027</v>
      </c>
      <c r="X61" s="135">
        <f t="shared" si="7"/>
        <v>7.616571886597534E-2</v>
      </c>
      <c r="Y61" s="42">
        <f t="shared" si="8"/>
        <v>4.1202990444937786</v>
      </c>
      <c r="Z61" s="135">
        <f t="shared" si="9"/>
        <v>7.1568567484872059E-3</v>
      </c>
      <c r="AA61" s="135">
        <f t="shared" si="10"/>
        <v>6.9008862117488134E-2</v>
      </c>
      <c r="AB61" s="138">
        <v>1</v>
      </c>
      <c r="AC61" s="138">
        <v>0</v>
      </c>
      <c r="AD61" s="141">
        <f t="shared" si="36"/>
        <v>3.7</v>
      </c>
      <c r="AE61" s="140">
        <f t="shared" si="13"/>
        <v>0.10843373493975905</v>
      </c>
      <c r="AF61" s="130">
        <f t="shared" si="14"/>
        <v>4.1202990444937786</v>
      </c>
      <c r="AG61" s="140">
        <f t="shared" si="15"/>
        <v>7.1568567484872059E-3</v>
      </c>
      <c r="AH61" s="140">
        <f t="shared" si="34"/>
        <v>0.10127687819127185</v>
      </c>
    </row>
    <row r="62" spans="1:34" ht="27" customHeight="1" x14ac:dyDescent="0.2">
      <c r="A62" s="190"/>
      <c r="B62" s="202"/>
      <c r="C62" s="247"/>
      <c r="D62" s="194"/>
      <c r="E62" s="237" t="s">
        <v>205</v>
      </c>
      <c r="F62" s="238"/>
      <c r="G62" s="200"/>
      <c r="H62" s="248"/>
      <c r="I62" s="18">
        <v>3.5</v>
      </c>
      <c r="J62" s="19">
        <v>4.5</v>
      </c>
      <c r="K62" s="206"/>
      <c r="L62" s="45">
        <v>0.05</v>
      </c>
      <c r="M62" s="45">
        <v>0.05</v>
      </c>
      <c r="N62" s="42">
        <f t="shared" si="0"/>
        <v>-1.6448536269514726</v>
      </c>
      <c r="O62" s="49">
        <f t="shared" si="37"/>
        <v>1.6448536269514715</v>
      </c>
      <c r="P62" s="42">
        <f t="shared" si="2"/>
        <v>0.3039784159558846</v>
      </c>
      <c r="Q62" s="42">
        <f t="shared" si="3"/>
        <v>4</v>
      </c>
      <c r="R62" s="45">
        <v>0.3</v>
      </c>
      <c r="S62" s="45">
        <v>0</v>
      </c>
      <c r="T62" s="42">
        <f t="shared" si="4"/>
        <v>-0.52440051270804089</v>
      </c>
      <c r="U62" s="42">
        <v>3</v>
      </c>
      <c r="V62" s="42">
        <f t="shared" si="5"/>
        <v>0.2837361975162212</v>
      </c>
      <c r="W62" s="42">
        <f t="shared" si="6"/>
        <v>3.6487914074513363</v>
      </c>
      <c r="X62" s="135">
        <f t="shared" si="7"/>
        <v>8.7802148137165914E-2</v>
      </c>
      <c r="Y62" s="42">
        <f t="shared" si="8"/>
        <v>3.9669989383264199</v>
      </c>
      <c r="Z62" s="135">
        <f t="shared" si="9"/>
        <v>8.2502654183950197E-3</v>
      </c>
      <c r="AA62" s="135">
        <f t="shared" si="10"/>
        <v>7.9551882718770894E-2</v>
      </c>
      <c r="AB62" s="138">
        <v>1</v>
      </c>
      <c r="AC62" s="138">
        <v>0</v>
      </c>
      <c r="AD62" s="141">
        <f t="shared" si="36"/>
        <v>3.5</v>
      </c>
      <c r="AE62" s="140">
        <f t="shared" si="13"/>
        <v>0.125</v>
      </c>
      <c r="AF62" s="130">
        <f t="shared" si="14"/>
        <v>3.9669989383264199</v>
      </c>
      <c r="AG62" s="140">
        <f t="shared" si="15"/>
        <v>8.2502654183950197E-3</v>
      </c>
      <c r="AH62" s="140">
        <f t="shared" si="34"/>
        <v>0.11674973458160498</v>
      </c>
    </row>
    <row r="63" spans="1:34" ht="46.15" customHeight="1" x14ac:dyDescent="0.2">
      <c r="A63" s="191"/>
      <c r="B63" s="203"/>
      <c r="C63" s="7" t="s">
        <v>139</v>
      </c>
      <c r="D63" s="5" t="s">
        <v>142</v>
      </c>
      <c r="E63" s="229" t="s">
        <v>143</v>
      </c>
      <c r="F63" s="230"/>
      <c r="G63" s="1" t="s">
        <v>16</v>
      </c>
      <c r="H63" s="34" t="s">
        <v>201</v>
      </c>
      <c r="I63" s="4">
        <v>300</v>
      </c>
      <c r="J63" s="14">
        <v>630</v>
      </c>
      <c r="K63" s="36" t="s">
        <v>141</v>
      </c>
      <c r="L63" s="45">
        <v>0.05</v>
      </c>
      <c r="M63" s="45">
        <v>0.05</v>
      </c>
      <c r="N63" s="42">
        <f t="shared" si="0"/>
        <v>-1.6448536269514726</v>
      </c>
      <c r="O63" s="49">
        <f t="shared" si="37"/>
        <v>1.6448536269514715</v>
      </c>
      <c r="P63" s="42">
        <f t="shared" si="2"/>
        <v>100.31287726544193</v>
      </c>
      <c r="Q63" s="42">
        <f t="shared" si="3"/>
        <v>465</v>
      </c>
      <c r="R63" s="45">
        <v>0.3</v>
      </c>
      <c r="S63" s="45">
        <v>0</v>
      </c>
      <c r="T63" s="42">
        <f t="shared" si="4"/>
        <v>-0.52440051270804089</v>
      </c>
      <c r="U63" s="42">
        <v>3</v>
      </c>
      <c r="V63" s="42">
        <f t="shared" si="5"/>
        <v>93.632945180353005</v>
      </c>
      <c r="W63" s="42">
        <f t="shared" si="6"/>
        <v>349.10116445894096</v>
      </c>
      <c r="X63" s="135">
        <f t="shared" si="7"/>
        <v>0.24924480761518075</v>
      </c>
      <c r="Y63" s="42">
        <f t="shared" si="8"/>
        <v>454.10964964771853</v>
      </c>
      <c r="Z63" s="135">
        <f t="shared" si="9"/>
        <v>2.3420108284476271E-2</v>
      </c>
      <c r="AA63" s="135">
        <f t="shared" si="10"/>
        <v>0.22582469933070448</v>
      </c>
      <c r="AB63" s="138">
        <v>1</v>
      </c>
      <c r="AC63" s="138">
        <v>0</v>
      </c>
      <c r="AD63" s="141">
        <f t="shared" si="36"/>
        <v>300</v>
      </c>
      <c r="AE63" s="140">
        <f t="shared" si="13"/>
        <v>0.35483870967741937</v>
      </c>
      <c r="AF63" s="130">
        <f t="shared" si="14"/>
        <v>454.10964964771853</v>
      </c>
      <c r="AG63" s="140">
        <f t="shared" si="15"/>
        <v>2.3420108284476271E-2</v>
      </c>
      <c r="AH63" s="140">
        <f t="shared" si="34"/>
        <v>0.3314186013929431</v>
      </c>
    </row>
    <row r="64" spans="1:34" ht="34.15" customHeight="1" x14ac:dyDescent="0.2">
      <c r="A64" s="189">
        <v>8</v>
      </c>
      <c r="B64" s="213" t="s">
        <v>144</v>
      </c>
      <c r="C64" s="35" t="s">
        <v>211</v>
      </c>
      <c r="D64" s="31" t="s">
        <v>212</v>
      </c>
      <c r="E64" s="211" t="s">
        <v>145</v>
      </c>
      <c r="F64" s="212"/>
      <c r="G64" s="1" t="s">
        <v>29</v>
      </c>
      <c r="H64" s="34" t="s">
        <v>201</v>
      </c>
      <c r="I64" s="4">
        <v>361</v>
      </c>
      <c r="J64" s="14">
        <v>435</v>
      </c>
      <c r="K64" s="204" t="s">
        <v>146</v>
      </c>
      <c r="L64" s="45">
        <v>0.04</v>
      </c>
      <c r="M64" s="45">
        <v>0.3</v>
      </c>
      <c r="N64" s="42">
        <f t="shared" si="0"/>
        <v>-1.7506860712521695</v>
      </c>
      <c r="O64" s="42">
        <f t="shared" ref="O64:O65" si="38">NORMSINV(1-M64)</f>
        <v>0.52440051270804078</v>
      </c>
      <c r="P64" s="42">
        <f t="shared" si="2"/>
        <v>32.526234615295067</v>
      </c>
      <c r="Q64" s="42">
        <f t="shared" si="3"/>
        <v>417.94322589127722</v>
      </c>
      <c r="R64" s="45">
        <v>0.3</v>
      </c>
      <c r="S64" s="45">
        <v>0</v>
      </c>
      <c r="T64" s="42">
        <f t="shared" si="4"/>
        <v>-0.52440051270804089</v>
      </c>
      <c r="U64" s="42">
        <v>3</v>
      </c>
      <c r="V64" s="42">
        <f t="shared" si="5"/>
        <v>20.99647861620037</v>
      </c>
      <c r="W64" s="42">
        <f t="shared" si="6"/>
        <v>372.01056415139891</v>
      </c>
      <c r="X64" s="135">
        <f t="shared" si="7"/>
        <v>0.10990167777435667</v>
      </c>
      <c r="Y64" s="42">
        <f t="shared" si="8"/>
        <v>401.78732368631029</v>
      </c>
      <c r="Z64" s="135">
        <f t="shared" si="9"/>
        <v>3.8655734090471183E-2</v>
      </c>
      <c r="AA64" s="135">
        <f t="shared" si="10"/>
        <v>7.1245943683885482E-2</v>
      </c>
      <c r="AB64" s="138">
        <v>1</v>
      </c>
      <c r="AC64" s="138">
        <v>0</v>
      </c>
      <c r="AD64" s="141">
        <f t="shared" si="36"/>
        <v>361</v>
      </c>
      <c r="AE64" s="140">
        <f t="shared" si="13"/>
        <v>0.13624631855162617</v>
      </c>
      <c r="AF64" s="130">
        <f t="shared" si="14"/>
        <v>401.78732368631029</v>
      </c>
      <c r="AG64" s="140">
        <f t="shared" si="15"/>
        <v>3.8655734090471183E-2</v>
      </c>
      <c r="AH64" s="140">
        <f t="shared" si="34"/>
        <v>9.7590584461154983E-2</v>
      </c>
    </row>
    <row r="65" spans="1:34" ht="36" customHeight="1" x14ac:dyDescent="0.2">
      <c r="A65" s="190"/>
      <c r="B65" s="202"/>
      <c r="C65" s="226" t="s">
        <v>213</v>
      </c>
      <c r="D65" s="226" t="s">
        <v>214</v>
      </c>
      <c r="E65" s="229" t="s">
        <v>147</v>
      </c>
      <c r="F65" s="230"/>
      <c r="G65" s="1" t="s">
        <v>29</v>
      </c>
      <c r="H65" s="34" t="s">
        <v>201</v>
      </c>
      <c r="I65" s="4">
        <v>-30</v>
      </c>
      <c r="J65" s="14">
        <v>-10</v>
      </c>
      <c r="K65" s="206"/>
      <c r="L65" s="45">
        <v>0.06</v>
      </c>
      <c r="M65" s="45">
        <v>0.3</v>
      </c>
      <c r="N65" s="42">
        <f t="shared" si="0"/>
        <v>-1.554773594596853</v>
      </c>
      <c r="O65" s="49">
        <f t="shared" si="38"/>
        <v>0.52440051270804078</v>
      </c>
      <c r="P65" s="42">
        <f t="shared" si="2"/>
        <v>9.619204053057766</v>
      </c>
      <c r="Q65" s="42">
        <f t="shared" si="3"/>
        <v>-15.044315537266757</v>
      </c>
      <c r="R65" s="45">
        <v>0.3</v>
      </c>
      <c r="S65" s="45">
        <v>0</v>
      </c>
      <c r="T65" s="42">
        <f t="shared" si="4"/>
        <v>-0.52440051270804089</v>
      </c>
      <c r="U65" s="42">
        <v>3</v>
      </c>
      <c r="V65" s="42">
        <f t="shared" si="5"/>
        <v>5.6747239503244247</v>
      </c>
      <c r="W65" s="42">
        <f t="shared" si="6"/>
        <v>-27.024171850973275</v>
      </c>
      <c r="X65" s="135">
        <f>ABS(-(W65/Q65-1))</f>
        <v>0.79630451010089698</v>
      </c>
      <c r="Y65" s="42">
        <f t="shared" si="8"/>
        <v>-19.822210114026184</v>
      </c>
      <c r="Z65" s="135">
        <f>ABS(-(Y65/Q65-1))</f>
        <v>0.31758803283033732</v>
      </c>
      <c r="AA65" s="135">
        <f t="shared" si="10"/>
        <v>0.47871647727055966</v>
      </c>
      <c r="AB65" s="138">
        <v>1</v>
      </c>
      <c r="AC65" s="138">
        <v>0</v>
      </c>
      <c r="AD65" s="141">
        <f t="shared" si="36"/>
        <v>-30</v>
      </c>
      <c r="AE65" s="140">
        <f>ABS(-(AD65/Q65-1))</f>
        <v>0.99410866687062227</v>
      </c>
      <c r="AF65" s="130">
        <f t="shared" si="14"/>
        <v>-19.822210114026184</v>
      </c>
      <c r="AG65" s="140">
        <f>ABS(-(AF65/Q65-1))</f>
        <v>0.31758803283033732</v>
      </c>
      <c r="AH65" s="140">
        <f>AE65-AG65</f>
        <v>0.67652063404028495</v>
      </c>
    </row>
    <row r="66" spans="1:34" ht="30" customHeight="1" x14ac:dyDescent="0.2">
      <c r="A66" s="190"/>
      <c r="B66" s="202"/>
      <c r="C66" s="227"/>
      <c r="D66" s="227"/>
      <c r="E66" s="231" t="s">
        <v>148</v>
      </c>
      <c r="F66" s="31" t="s">
        <v>215</v>
      </c>
      <c r="G66" s="219" t="s">
        <v>29</v>
      </c>
      <c r="H66" s="233" t="s">
        <v>202</v>
      </c>
      <c r="I66" s="10">
        <v>67</v>
      </c>
      <c r="J66" s="10">
        <v>86</v>
      </c>
      <c r="K66" s="235" t="s">
        <v>217</v>
      </c>
      <c r="L66" s="42"/>
      <c r="M66" s="42"/>
      <c r="N66" s="42"/>
      <c r="O66" s="49"/>
      <c r="P66" s="42"/>
      <c r="Q66" s="42"/>
      <c r="R66" s="45"/>
      <c r="S66" s="45"/>
      <c r="T66" s="42"/>
      <c r="U66" s="42"/>
      <c r="V66" s="42"/>
      <c r="W66" s="42"/>
      <c r="X66" s="135"/>
      <c r="Y66" s="42"/>
      <c r="Z66" s="135"/>
      <c r="AA66" s="135"/>
      <c r="AB66" s="138"/>
      <c r="AC66" s="138"/>
      <c r="AD66" s="130"/>
      <c r="AE66" s="140"/>
      <c r="AF66" s="130"/>
      <c r="AG66" s="140"/>
      <c r="AH66" s="140"/>
    </row>
    <row r="67" spans="1:34" ht="27" customHeight="1" x14ac:dyDescent="0.2">
      <c r="A67" s="190"/>
      <c r="B67" s="202"/>
      <c r="C67" s="228"/>
      <c r="D67" s="228"/>
      <c r="E67" s="232"/>
      <c r="F67" s="31" t="s">
        <v>216</v>
      </c>
      <c r="G67" s="221"/>
      <c r="H67" s="234"/>
      <c r="I67" s="10">
        <v>61</v>
      </c>
      <c r="J67" s="10">
        <v>72</v>
      </c>
      <c r="K67" s="236"/>
      <c r="L67" s="42"/>
      <c r="M67" s="42"/>
      <c r="N67" s="42"/>
      <c r="O67" s="42"/>
      <c r="P67" s="42"/>
      <c r="Q67" s="42"/>
      <c r="R67" s="45"/>
      <c r="S67" s="45"/>
      <c r="T67" s="42"/>
      <c r="U67" s="42"/>
      <c r="V67" s="42"/>
      <c r="W67" s="42"/>
      <c r="X67" s="135"/>
      <c r="Y67" s="42"/>
      <c r="Z67" s="135"/>
      <c r="AA67" s="135"/>
      <c r="AB67" s="138"/>
      <c r="AC67" s="138"/>
      <c r="AD67" s="130"/>
      <c r="AE67" s="140"/>
      <c r="AF67" s="130"/>
      <c r="AG67" s="140"/>
      <c r="AH67" s="140"/>
    </row>
    <row r="68" spans="1:34" ht="22.9" customHeight="1" x14ac:dyDescent="0.2">
      <c r="A68" s="190"/>
      <c r="B68" s="202"/>
      <c r="C68" s="213" t="s">
        <v>149</v>
      </c>
      <c r="D68" s="192" t="s">
        <v>150</v>
      </c>
      <c r="E68" s="211" t="s">
        <v>151</v>
      </c>
      <c r="F68" s="212"/>
      <c r="G68" s="219" t="s">
        <v>16</v>
      </c>
      <c r="H68" s="201" t="s">
        <v>179</v>
      </c>
      <c r="I68" s="10">
        <v>1770</v>
      </c>
      <c r="J68" s="12">
        <v>1850</v>
      </c>
      <c r="K68" s="204" t="s">
        <v>152</v>
      </c>
      <c r="L68" s="45">
        <v>0.04</v>
      </c>
      <c r="M68" s="45">
        <v>0.3</v>
      </c>
      <c r="N68" s="42">
        <f t="shared" si="0"/>
        <v>-1.7506860712521695</v>
      </c>
      <c r="O68" s="49">
        <f t="shared" ref="O68:O83" si="39">NORMSINV(1-M68)</f>
        <v>0.52440051270804078</v>
      </c>
      <c r="P68" s="42">
        <f t="shared" si="2"/>
        <v>35.163496881400071</v>
      </c>
      <c r="Q68" s="42">
        <f t="shared" si="3"/>
        <v>1831.5602442067861</v>
      </c>
      <c r="R68" s="45">
        <v>0.3</v>
      </c>
      <c r="S68" s="45">
        <v>0</v>
      </c>
      <c r="T68" s="42">
        <f t="shared" si="4"/>
        <v>-0.52440051270804089</v>
      </c>
      <c r="U68" s="42">
        <v>3</v>
      </c>
      <c r="V68" s="42">
        <f t="shared" si="5"/>
        <v>22.698895801297699</v>
      </c>
      <c r="W68" s="42">
        <f t="shared" si="6"/>
        <v>1781.9033125961068</v>
      </c>
      <c r="X68" s="135">
        <f t="shared" si="7"/>
        <v>2.7111819973022366E-2</v>
      </c>
      <c r="Y68" s="42">
        <f t="shared" si="8"/>
        <v>1814.0944039852002</v>
      </c>
      <c r="Z68" s="135">
        <f t="shared" si="9"/>
        <v>9.5360446247019226E-3</v>
      </c>
      <c r="AA68" s="135">
        <f t="shared" si="10"/>
        <v>1.7575775348320444E-2</v>
      </c>
      <c r="AB68" s="138">
        <v>1</v>
      </c>
      <c r="AC68" s="138">
        <v>0</v>
      </c>
      <c r="AD68" s="141">
        <f>I68</f>
        <v>1770</v>
      </c>
      <c r="AE68" s="140">
        <f t="shared" si="13"/>
        <v>3.3610821375655409E-2</v>
      </c>
      <c r="AF68" s="130">
        <f t="shared" si="14"/>
        <v>1814.0944039852002</v>
      </c>
      <c r="AG68" s="140">
        <f t="shared" si="15"/>
        <v>9.5360446247019226E-3</v>
      </c>
      <c r="AH68" s="140">
        <f t="shared" ref="AH68:AH83" si="40">AE68-AG68</f>
        <v>2.4074776750953486E-2</v>
      </c>
    </row>
    <row r="69" spans="1:34" ht="24" customHeight="1" x14ac:dyDescent="0.2">
      <c r="A69" s="190"/>
      <c r="B69" s="202"/>
      <c r="C69" s="202"/>
      <c r="D69" s="193"/>
      <c r="E69" s="211" t="s">
        <v>153</v>
      </c>
      <c r="F69" s="212"/>
      <c r="G69" s="220"/>
      <c r="H69" s="202"/>
      <c r="I69" s="10">
        <v>860</v>
      </c>
      <c r="J69" s="12">
        <v>950</v>
      </c>
      <c r="K69" s="205"/>
      <c r="L69" s="45">
        <v>0.04</v>
      </c>
      <c r="M69" s="45">
        <v>0.3</v>
      </c>
      <c r="N69" s="42">
        <f t="shared" si="0"/>
        <v>-1.7506860712521695</v>
      </c>
      <c r="O69" s="49">
        <f t="shared" si="39"/>
        <v>0.52440051270804078</v>
      </c>
      <c r="P69" s="42">
        <f t="shared" si="2"/>
        <v>39.558933991575081</v>
      </c>
      <c r="Q69" s="42">
        <f t="shared" si="3"/>
        <v>929.25527473263446</v>
      </c>
      <c r="R69" s="45">
        <v>0.3</v>
      </c>
      <c r="S69" s="45">
        <v>0</v>
      </c>
      <c r="T69" s="42">
        <f t="shared" si="4"/>
        <v>-0.52440051270804089</v>
      </c>
      <c r="U69" s="42">
        <v>3</v>
      </c>
      <c r="V69" s="42">
        <f t="shared" si="5"/>
        <v>25.536257776459909</v>
      </c>
      <c r="W69" s="42">
        <f t="shared" si="6"/>
        <v>873.39122667062031</v>
      </c>
      <c r="X69" s="135">
        <f t="shared" si="7"/>
        <v>6.0117009374079045E-2</v>
      </c>
      <c r="Y69" s="42">
        <f t="shared" si="8"/>
        <v>909.60620448335033</v>
      </c>
      <c r="Z69" s="135">
        <f t="shared" si="9"/>
        <v>2.1144964988159543E-2</v>
      </c>
      <c r="AA69" s="135">
        <f t="shared" si="10"/>
        <v>3.8972044385919502E-2</v>
      </c>
      <c r="AB69" s="138">
        <v>1</v>
      </c>
      <c r="AC69" s="138">
        <v>0</v>
      </c>
      <c r="AD69" s="141">
        <f t="shared" ref="AD69:AD83" si="41">I69</f>
        <v>860</v>
      </c>
      <c r="AE69" s="140">
        <f t="shared" si="13"/>
        <v>7.452771764202315E-2</v>
      </c>
      <c r="AF69" s="130">
        <f t="shared" si="14"/>
        <v>909.60620448335033</v>
      </c>
      <c r="AG69" s="140">
        <f t="shared" si="15"/>
        <v>2.1144964988159543E-2</v>
      </c>
      <c r="AH69" s="140">
        <f t="shared" si="40"/>
        <v>5.3382752653863608E-2</v>
      </c>
    </row>
    <row r="70" spans="1:34" ht="23.25" customHeight="1" x14ac:dyDescent="0.2">
      <c r="A70" s="191"/>
      <c r="B70" s="203"/>
      <c r="C70" s="203"/>
      <c r="D70" s="194"/>
      <c r="E70" s="211" t="s">
        <v>154</v>
      </c>
      <c r="F70" s="212"/>
      <c r="G70" s="221"/>
      <c r="H70" s="203"/>
      <c r="I70" s="10">
        <v>710</v>
      </c>
      <c r="J70" s="12">
        <v>800</v>
      </c>
      <c r="K70" s="206"/>
      <c r="L70" s="45">
        <v>0.04</v>
      </c>
      <c r="M70" s="45">
        <v>0.3</v>
      </c>
      <c r="N70" s="42">
        <f t="shared" si="0"/>
        <v>-1.7506860712521695</v>
      </c>
      <c r="O70" s="49">
        <f t="shared" si="39"/>
        <v>0.52440051270804078</v>
      </c>
      <c r="P70" s="42">
        <f t="shared" si="2"/>
        <v>39.558933991575081</v>
      </c>
      <c r="Q70" s="42">
        <f t="shared" si="3"/>
        <v>779.25527473263446</v>
      </c>
      <c r="R70" s="45">
        <v>0.3</v>
      </c>
      <c r="S70" s="45">
        <v>0</v>
      </c>
      <c r="T70" s="42">
        <f t="shared" si="4"/>
        <v>-0.52440051270804089</v>
      </c>
      <c r="U70" s="42">
        <v>3</v>
      </c>
      <c r="V70" s="42">
        <f t="shared" si="5"/>
        <v>25.536257776459909</v>
      </c>
      <c r="W70" s="42">
        <f t="shared" si="6"/>
        <v>723.39122667062031</v>
      </c>
      <c r="X70" s="135">
        <f t="shared" si="7"/>
        <v>7.1689021394409358E-2</v>
      </c>
      <c r="Y70" s="42">
        <f t="shared" si="8"/>
        <v>759.60620448335033</v>
      </c>
      <c r="Z70" s="135">
        <f t="shared" si="9"/>
        <v>2.5215190562586587E-2</v>
      </c>
      <c r="AA70" s="135">
        <f t="shared" si="10"/>
        <v>4.6473830831822771E-2</v>
      </c>
      <c r="AB70" s="138">
        <v>1</v>
      </c>
      <c r="AC70" s="138">
        <v>0</v>
      </c>
      <c r="AD70" s="141">
        <f t="shared" si="41"/>
        <v>710</v>
      </c>
      <c r="AE70" s="140">
        <f t="shared" si="13"/>
        <v>8.8873668203781175E-2</v>
      </c>
      <c r="AF70" s="130">
        <f t="shared" si="14"/>
        <v>759.60620448335033</v>
      </c>
      <c r="AG70" s="140">
        <f t="shared" si="15"/>
        <v>2.5215190562586587E-2</v>
      </c>
      <c r="AH70" s="140">
        <f t="shared" si="40"/>
        <v>6.3658477641194589E-2</v>
      </c>
    </row>
    <row r="71" spans="1:34" ht="24" customHeight="1" x14ac:dyDescent="0.2">
      <c r="A71" s="189">
        <v>9</v>
      </c>
      <c r="B71" s="213" t="s">
        <v>155</v>
      </c>
      <c r="C71" s="213" t="s">
        <v>156</v>
      </c>
      <c r="D71" s="214" t="s">
        <v>157</v>
      </c>
      <c r="E71" s="217" t="s">
        <v>192</v>
      </c>
      <c r="F71" s="218"/>
      <c r="G71" s="219" t="s">
        <v>16</v>
      </c>
      <c r="H71" s="201" t="s">
        <v>179</v>
      </c>
      <c r="I71" s="11">
        <v>260</v>
      </c>
      <c r="J71" s="10">
        <v>380</v>
      </c>
      <c r="K71" s="204" t="s">
        <v>158</v>
      </c>
      <c r="L71" s="45">
        <v>0.4</v>
      </c>
      <c r="M71" s="45">
        <v>0.1</v>
      </c>
      <c r="N71" s="42">
        <f t="shared" si="0"/>
        <v>-0.25334710313579978</v>
      </c>
      <c r="O71" s="49">
        <f t="shared" si="39"/>
        <v>1.2815515655446006</v>
      </c>
      <c r="P71" s="42">
        <f t="shared" si="2"/>
        <v>78.181056801077091</v>
      </c>
      <c r="Q71" s="42">
        <f t="shared" si="3"/>
        <v>279.80694426064832</v>
      </c>
      <c r="R71" s="45">
        <v>0.5</v>
      </c>
      <c r="S71" s="45">
        <v>0</v>
      </c>
      <c r="T71" s="42">
        <f t="shared" si="4"/>
        <v>0</v>
      </c>
      <c r="U71" s="42">
        <v>3</v>
      </c>
      <c r="V71" s="42">
        <f t="shared" si="5"/>
        <v>40</v>
      </c>
      <c r="W71" s="42">
        <f>J71-V71*U71</f>
        <v>260</v>
      </c>
      <c r="X71" s="135">
        <f>-(W71/Q71-1)</f>
        <v>7.0787893820810854E-2</v>
      </c>
      <c r="Y71" s="42">
        <f t="shared" si="8"/>
        <v>264.56178308586163</v>
      </c>
      <c r="Z71" s="135">
        <f t="shared" si="9"/>
        <v>5.4484570477941308E-2</v>
      </c>
      <c r="AA71" s="135">
        <f>X71-Z71</f>
        <v>1.6303323342869547E-2</v>
      </c>
      <c r="AB71" s="138">
        <v>1</v>
      </c>
      <c r="AC71" s="138">
        <v>0</v>
      </c>
      <c r="AD71" s="141">
        <f>I71</f>
        <v>260</v>
      </c>
      <c r="AE71" s="140">
        <f t="shared" si="13"/>
        <v>7.0787893820810854E-2</v>
      </c>
      <c r="AF71" s="130">
        <f t="shared" si="14"/>
        <v>264.56178308586163</v>
      </c>
      <c r="AG71" s="140">
        <f t="shared" si="15"/>
        <v>5.4484570477941308E-2</v>
      </c>
      <c r="AH71" s="140">
        <f>AE71-AG71</f>
        <v>1.6303323342869547E-2</v>
      </c>
    </row>
    <row r="72" spans="1:34" ht="25.15" customHeight="1" x14ac:dyDescent="0.2">
      <c r="A72" s="190"/>
      <c r="B72" s="202"/>
      <c r="C72" s="202"/>
      <c r="D72" s="215"/>
      <c r="E72" s="222" t="s">
        <v>193</v>
      </c>
      <c r="F72" s="223"/>
      <c r="G72" s="220"/>
      <c r="H72" s="202"/>
      <c r="I72" s="11">
        <v>140</v>
      </c>
      <c r="J72" s="10">
        <v>260</v>
      </c>
      <c r="K72" s="205"/>
      <c r="L72" s="45">
        <v>0.4</v>
      </c>
      <c r="M72" s="45">
        <v>0.1</v>
      </c>
      <c r="N72" s="42">
        <f t="shared" ref="N72:N83" si="42">NORMSINV(L72)</f>
        <v>-0.25334710313579978</v>
      </c>
      <c r="O72" s="49">
        <f t="shared" si="39"/>
        <v>1.2815515655446006</v>
      </c>
      <c r="P72" s="42">
        <f t="shared" ref="P72:P83" si="43">(J72-I72)/(O72-N72)</f>
        <v>78.181056801077091</v>
      </c>
      <c r="Q72" s="42">
        <f t="shared" ref="Q72:Q83" si="44">J72-P72*O72</f>
        <v>159.80694426064832</v>
      </c>
      <c r="R72" s="45">
        <v>0.5</v>
      </c>
      <c r="S72" s="45">
        <v>0</v>
      </c>
      <c r="T72" s="42">
        <f t="shared" ref="T72:T83" si="45">NORMSINV(R72)</f>
        <v>0</v>
      </c>
      <c r="U72" s="42">
        <v>3</v>
      </c>
      <c r="V72" s="42">
        <f t="shared" ref="V72:V83" si="46">(J72-I72)/(U72-T72)</f>
        <v>40</v>
      </c>
      <c r="W72" s="42">
        <f t="shared" ref="W72:W83" si="47">J72-V72*U72</f>
        <v>140</v>
      </c>
      <c r="X72" s="135">
        <f t="shared" ref="X72:X83" si="48">-(W72/Q72-1)</f>
        <v>0.12394295099180919</v>
      </c>
      <c r="Y72" s="42">
        <f t="shared" ref="Y72:Y83" si="49">Q72-P72*_xlfn.NORM.S.DIST(O72,FALSE)/_xlfn.NORM.S.DIST(O72,TRUE)</f>
        <v>144.56178308586163</v>
      </c>
      <c r="Z72" s="135">
        <f t="shared" ref="Z72:Z83" si="50">-(Y72/Q72-1)</f>
        <v>9.5397363645984723E-2</v>
      </c>
      <c r="AA72" s="135">
        <f t="shared" ref="AA72:AA83" si="51">X72-Z72</f>
        <v>2.8545587345824464E-2</v>
      </c>
      <c r="AB72" s="138">
        <v>1</v>
      </c>
      <c r="AC72" s="138">
        <v>0</v>
      </c>
      <c r="AD72" s="141">
        <f t="shared" si="41"/>
        <v>140</v>
      </c>
      <c r="AE72" s="140">
        <f t="shared" si="13"/>
        <v>0.12394295099180919</v>
      </c>
      <c r="AF72" s="130">
        <f t="shared" si="14"/>
        <v>144.56178308586163</v>
      </c>
      <c r="AG72" s="140">
        <f t="shared" si="15"/>
        <v>9.5397363645984723E-2</v>
      </c>
      <c r="AH72" s="140">
        <f t="shared" si="40"/>
        <v>2.8545587345824464E-2</v>
      </c>
    </row>
    <row r="73" spans="1:34" ht="24" customHeight="1" x14ac:dyDescent="0.2">
      <c r="A73" s="190"/>
      <c r="B73" s="202"/>
      <c r="C73" s="202"/>
      <c r="D73" s="215"/>
      <c r="E73" s="224" t="s">
        <v>194</v>
      </c>
      <c r="F73" s="225"/>
      <c r="G73" s="220"/>
      <c r="H73" s="202"/>
      <c r="I73" s="11">
        <v>180</v>
      </c>
      <c r="J73" s="10">
        <v>290</v>
      </c>
      <c r="K73" s="205"/>
      <c r="L73" s="45">
        <v>0.4</v>
      </c>
      <c r="M73" s="45">
        <v>0.1</v>
      </c>
      <c r="N73" s="42">
        <f t="shared" si="42"/>
        <v>-0.25334710313579978</v>
      </c>
      <c r="O73" s="49">
        <f t="shared" si="39"/>
        <v>1.2815515655446006</v>
      </c>
      <c r="P73" s="42">
        <f t="shared" si="43"/>
        <v>71.665968734320671</v>
      </c>
      <c r="Q73" s="42">
        <f t="shared" si="44"/>
        <v>198.15636557226094</v>
      </c>
      <c r="R73" s="45">
        <v>0.5</v>
      </c>
      <c r="S73" s="45">
        <v>0</v>
      </c>
      <c r="T73" s="42">
        <f t="shared" si="45"/>
        <v>0</v>
      </c>
      <c r="U73" s="42">
        <v>3</v>
      </c>
      <c r="V73" s="42">
        <f t="shared" si="46"/>
        <v>36.666666666666664</v>
      </c>
      <c r="W73" s="42">
        <f t="shared" si="47"/>
        <v>180</v>
      </c>
      <c r="X73" s="135">
        <f t="shared" si="48"/>
        <v>9.1626456308010584E-2</v>
      </c>
      <c r="Y73" s="42">
        <f t="shared" si="49"/>
        <v>184.18163449537312</v>
      </c>
      <c r="Z73" s="135">
        <f t="shared" si="50"/>
        <v>7.0523755502528651E-2</v>
      </c>
      <c r="AA73" s="135">
        <f t="shared" si="51"/>
        <v>2.1102700805481933E-2</v>
      </c>
      <c r="AB73" s="138">
        <v>1</v>
      </c>
      <c r="AC73" s="138">
        <v>0</v>
      </c>
      <c r="AD73" s="141">
        <f t="shared" si="41"/>
        <v>180</v>
      </c>
      <c r="AE73" s="140">
        <f t="shared" si="13"/>
        <v>9.1626456308010584E-2</v>
      </c>
      <c r="AF73" s="130">
        <f t="shared" si="14"/>
        <v>184.18163449537312</v>
      </c>
      <c r="AG73" s="140">
        <f t="shared" si="15"/>
        <v>7.0523755502528651E-2</v>
      </c>
      <c r="AH73" s="140">
        <f t="shared" si="40"/>
        <v>2.1102700805481933E-2</v>
      </c>
    </row>
    <row r="74" spans="1:34" ht="24" customHeight="1" x14ac:dyDescent="0.2">
      <c r="A74" s="190"/>
      <c r="B74" s="202"/>
      <c r="C74" s="202"/>
      <c r="D74" s="216"/>
      <c r="E74" s="224" t="s">
        <v>195</v>
      </c>
      <c r="F74" s="225"/>
      <c r="G74" s="221"/>
      <c r="H74" s="203"/>
      <c r="I74" s="10">
        <v>85</v>
      </c>
      <c r="J74" s="10">
        <v>110</v>
      </c>
      <c r="K74" s="206"/>
      <c r="L74" s="45">
        <v>0.4</v>
      </c>
      <c r="M74" s="45">
        <v>0.1</v>
      </c>
      <c r="N74" s="42">
        <f t="shared" si="42"/>
        <v>-0.25334710313579978</v>
      </c>
      <c r="O74" s="49">
        <f t="shared" si="39"/>
        <v>1.2815515655446006</v>
      </c>
      <c r="P74" s="42">
        <f t="shared" si="43"/>
        <v>16.287720166891059</v>
      </c>
      <c r="Q74" s="42">
        <f t="shared" si="44"/>
        <v>89.126446720968403</v>
      </c>
      <c r="R74" s="45">
        <v>0.5</v>
      </c>
      <c r="S74" s="45">
        <v>0</v>
      </c>
      <c r="T74" s="42">
        <f t="shared" si="45"/>
        <v>0</v>
      </c>
      <c r="U74" s="42">
        <v>3</v>
      </c>
      <c r="V74" s="42">
        <f t="shared" si="46"/>
        <v>8.3333333333333339</v>
      </c>
      <c r="W74" s="42">
        <f t="shared" si="47"/>
        <v>85</v>
      </c>
      <c r="X74" s="135">
        <f t="shared" si="48"/>
        <v>4.6298790906443621E-2</v>
      </c>
      <c r="Y74" s="42">
        <f t="shared" si="49"/>
        <v>85.950371476221179</v>
      </c>
      <c r="Z74" s="135">
        <f t="shared" si="50"/>
        <v>3.5635609424559345E-2</v>
      </c>
      <c r="AA74" s="135">
        <f t="shared" si="51"/>
        <v>1.0663181481884276E-2</v>
      </c>
      <c r="AB74" s="138">
        <v>1</v>
      </c>
      <c r="AC74" s="138">
        <v>0</v>
      </c>
      <c r="AD74" s="141">
        <f t="shared" si="41"/>
        <v>85</v>
      </c>
      <c r="AE74" s="140">
        <f t="shared" si="13"/>
        <v>4.6298790906443621E-2</v>
      </c>
      <c r="AF74" s="130">
        <f t="shared" si="14"/>
        <v>85.950371476221179</v>
      </c>
      <c r="AG74" s="140">
        <f t="shared" si="15"/>
        <v>3.5635609424559345E-2</v>
      </c>
      <c r="AH74" s="140">
        <f t="shared" si="40"/>
        <v>1.0663181481884276E-2</v>
      </c>
    </row>
    <row r="75" spans="1:34" ht="22.15" customHeight="1" x14ac:dyDescent="0.2">
      <c r="A75" s="190"/>
      <c r="B75" s="202"/>
      <c r="C75" s="202"/>
      <c r="D75" s="214" t="s">
        <v>159</v>
      </c>
      <c r="E75" s="208" t="s">
        <v>160</v>
      </c>
      <c r="F75" s="3" t="s">
        <v>161</v>
      </c>
      <c r="G75" s="219" t="s">
        <v>16</v>
      </c>
      <c r="H75" s="201" t="s">
        <v>179</v>
      </c>
      <c r="I75" s="11">
        <v>230</v>
      </c>
      <c r="J75" s="10">
        <v>300</v>
      </c>
      <c r="K75" s="204" t="s">
        <v>162</v>
      </c>
      <c r="L75" s="45">
        <v>0.4</v>
      </c>
      <c r="M75" s="45">
        <v>0.1</v>
      </c>
      <c r="N75" s="42">
        <f t="shared" si="42"/>
        <v>-0.25334710313579978</v>
      </c>
      <c r="O75" s="49">
        <f t="shared" si="39"/>
        <v>1.2815515655446006</v>
      </c>
      <c r="P75" s="42">
        <f t="shared" si="43"/>
        <v>45.605616467294972</v>
      </c>
      <c r="Q75" s="42">
        <f t="shared" si="44"/>
        <v>241.55405081871152</v>
      </c>
      <c r="R75" s="45">
        <v>0.5</v>
      </c>
      <c r="S75" s="45">
        <v>0</v>
      </c>
      <c r="T75" s="42">
        <f t="shared" si="45"/>
        <v>0</v>
      </c>
      <c r="U75" s="42">
        <v>3</v>
      </c>
      <c r="V75" s="42">
        <f t="shared" si="46"/>
        <v>23.333333333333332</v>
      </c>
      <c r="W75" s="42">
        <f t="shared" si="47"/>
        <v>230</v>
      </c>
      <c r="X75" s="135">
        <f t="shared" si="48"/>
        <v>4.7832155078959659E-2</v>
      </c>
      <c r="Y75" s="42">
        <f t="shared" si="49"/>
        <v>232.66104013341928</v>
      </c>
      <c r="Z75" s="135">
        <f t="shared" si="50"/>
        <v>3.6815820952497802E-2</v>
      </c>
      <c r="AA75" s="135">
        <f t="shared" si="51"/>
        <v>1.1016334126461858E-2</v>
      </c>
      <c r="AB75" s="138">
        <v>1</v>
      </c>
      <c r="AC75" s="138">
        <v>0</v>
      </c>
      <c r="AD75" s="141">
        <f t="shared" si="41"/>
        <v>230</v>
      </c>
      <c r="AE75" s="140">
        <f t="shared" ref="AE75:AE83" si="52">-(AD75/Q75-1)</f>
        <v>4.7832155078959659E-2</v>
      </c>
      <c r="AF75" s="130">
        <f t="shared" ref="AF75:AF83" si="53">Q75-P75*_xlfn.NORM.S.DIST(O75,FALSE)/_xlfn.NORM.S.DIST(O75,TRUE)</f>
        <v>232.66104013341928</v>
      </c>
      <c r="AG75" s="140">
        <f t="shared" ref="AG75:AG83" si="54">-(AF75/Q75-1)</f>
        <v>3.6815820952497802E-2</v>
      </c>
      <c r="AH75" s="140">
        <f t="shared" si="40"/>
        <v>1.1016334126461858E-2</v>
      </c>
    </row>
    <row r="76" spans="1:34" ht="25.15" customHeight="1" x14ac:dyDescent="0.2">
      <c r="A76" s="190"/>
      <c r="B76" s="202"/>
      <c r="C76" s="202"/>
      <c r="D76" s="215"/>
      <c r="E76" s="209"/>
      <c r="F76" s="3" t="s">
        <v>163</v>
      </c>
      <c r="G76" s="220"/>
      <c r="H76" s="202"/>
      <c r="I76" s="11">
        <v>100</v>
      </c>
      <c r="J76" s="10">
        <v>120</v>
      </c>
      <c r="K76" s="205"/>
      <c r="L76" s="45">
        <v>0.4</v>
      </c>
      <c r="M76" s="45">
        <v>0.1</v>
      </c>
      <c r="N76" s="42">
        <f t="shared" si="42"/>
        <v>-0.25334710313579978</v>
      </c>
      <c r="O76" s="49">
        <f t="shared" si="39"/>
        <v>1.2815515655446006</v>
      </c>
      <c r="P76" s="42">
        <f t="shared" si="43"/>
        <v>13.03017613351285</v>
      </c>
      <c r="Q76" s="42">
        <f t="shared" si="44"/>
        <v>103.30115737677471</v>
      </c>
      <c r="R76" s="45">
        <v>0.5</v>
      </c>
      <c r="S76" s="45">
        <v>0</v>
      </c>
      <c r="T76" s="42">
        <f t="shared" si="45"/>
        <v>0</v>
      </c>
      <c r="U76" s="42">
        <v>3</v>
      </c>
      <c r="V76" s="42">
        <f t="shared" si="46"/>
        <v>6.666666666666667</v>
      </c>
      <c r="W76" s="42">
        <f t="shared" si="47"/>
        <v>100</v>
      </c>
      <c r="X76" s="135">
        <f t="shared" si="48"/>
        <v>3.1956634955543239E-2</v>
      </c>
      <c r="Y76" s="42">
        <f t="shared" si="49"/>
        <v>100.76029718097692</v>
      </c>
      <c r="Z76" s="135">
        <f t="shared" si="50"/>
        <v>2.4596628540476062E-2</v>
      </c>
      <c r="AA76" s="135">
        <f t="shared" si="51"/>
        <v>7.3600064150671773E-3</v>
      </c>
      <c r="AB76" s="138">
        <v>1</v>
      </c>
      <c r="AC76" s="138">
        <v>0</v>
      </c>
      <c r="AD76" s="141">
        <f t="shared" si="41"/>
        <v>100</v>
      </c>
      <c r="AE76" s="140">
        <f t="shared" si="52"/>
        <v>3.1956634955543239E-2</v>
      </c>
      <c r="AF76" s="130">
        <f t="shared" si="53"/>
        <v>100.76029718097692</v>
      </c>
      <c r="AG76" s="140">
        <f t="shared" si="54"/>
        <v>2.4596628540476062E-2</v>
      </c>
      <c r="AH76" s="140">
        <f t="shared" si="40"/>
        <v>7.3600064150671773E-3</v>
      </c>
    </row>
    <row r="77" spans="1:34" ht="22.9" customHeight="1" x14ac:dyDescent="0.2">
      <c r="A77" s="190"/>
      <c r="B77" s="202"/>
      <c r="C77" s="202"/>
      <c r="D77" s="216"/>
      <c r="E77" s="210"/>
      <c r="F77" s="3" t="s">
        <v>164</v>
      </c>
      <c r="G77" s="221"/>
      <c r="H77" s="203"/>
      <c r="I77" s="11">
        <v>330</v>
      </c>
      <c r="J77" s="10">
        <v>420</v>
      </c>
      <c r="K77" s="206"/>
      <c r="L77" s="45">
        <v>0.4</v>
      </c>
      <c r="M77" s="45">
        <v>0.1</v>
      </c>
      <c r="N77" s="42">
        <f t="shared" si="42"/>
        <v>-0.25334710313579978</v>
      </c>
      <c r="O77" s="49">
        <f t="shared" si="39"/>
        <v>1.2815515655446006</v>
      </c>
      <c r="P77" s="42">
        <f t="shared" si="43"/>
        <v>58.635792600807818</v>
      </c>
      <c r="Q77" s="42">
        <f t="shared" si="44"/>
        <v>344.85520819548623</v>
      </c>
      <c r="R77" s="45">
        <v>0.5</v>
      </c>
      <c r="S77" s="45">
        <v>0</v>
      </c>
      <c r="T77" s="42">
        <f t="shared" si="45"/>
        <v>0</v>
      </c>
      <c r="U77" s="42">
        <v>3</v>
      </c>
      <c r="V77" s="42">
        <f t="shared" si="46"/>
        <v>30</v>
      </c>
      <c r="W77" s="42">
        <f t="shared" si="47"/>
        <v>330</v>
      </c>
      <c r="X77" s="135">
        <f t="shared" si="48"/>
        <v>4.3076653164725642E-2</v>
      </c>
      <c r="Y77" s="42">
        <f t="shared" si="49"/>
        <v>333.42133731439623</v>
      </c>
      <c r="Z77" s="135">
        <f t="shared" si="50"/>
        <v>3.3155569669136464E-2</v>
      </c>
      <c r="AA77" s="135">
        <f t="shared" si="51"/>
        <v>9.921083495589178E-3</v>
      </c>
      <c r="AB77" s="138">
        <v>1</v>
      </c>
      <c r="AC77" s="138">
        <v>0</v>
      </c>
      <c r="AD77" s="141">
        <f t="shared" si="41"/>
        <v>330</v>
      </c>
      <c r="AE77" s="140">
        <f t="shared" si="52"/>
        <v>4.3076653164725642E-2</v>
      </c>
      <c r="AF77" s="130">
        <f t="shared" si="53"/>
        <v>333.42133731439623</v>
      </c>
      <c r="AG77" s="140">
        <f t="shared" si="54"/>
        <v>3.3155569669136464E-2</v>
      </c>
      <c r="AH77" s="140">
        <f t="shared" si="40"/>
        <v>9.921083495589178E-3</v>
      </c>
    </row>
    <row r="78" spans="1:34" ht="34.9" customHeight="1" x14ac:dyDescent="0.2">
      <c r="A78" s="190"/>
      <c r="B78" s="202"/>
      <c r="C78" s="202"/>
      <c r="D78" s="195" t="s">
        <v>159</v>
      </c>
      <c r="E78" s="208" t="s">
        <v>165</v>
      </c>
      <c r="F78" s="31" t="s">
        <v>196</v>
      </c>
      <c r="G78" s="198" t="s">
        <v>16</v>
      </c>
      <c r="H78" s="201" t="s">
        <v>179</v>
      </c>
      <c r="I78" s="14">
        <v>1450</v>
      </c>
      <c r="J78" s="4">
        <v>1620</v>
      </c>
      <c r="K78" s="204" t="s">
        <v>166</v>
      </c>
      <c r="L78" s="45">
        <v>0.3</v>
      </c>
      <c r="M78" s="45">
        <v>0.15</v>
      </c>
      <c r="N78" s="42">
        <f t="shared" si="42"/>
        <v>-0.52440051270804089</v>
      </c>
      <c r="O78" s="49">
        <f t="shared" si="39"/>
        <v>1.0364333894937898</v>
      </c>
      <c r="P78" s="42">
        <f t="shared" si="43"/>
        <v>108.91613755966289</v>
      </c>
      <c r="Q78" s="42">
        <f t="shared" si="44"/>
        <v>1507.1156783784668</v>
      </c>
      <c r="R78" s="45">
        <v>0.5</v>
      </c>
      <c r="S78" s="45">
        <v>0</v>
      </c>
      <c r="T78" s="42">
        <f t="shared" si="45"/>
        <v>0</v>
      </c>
      <c r="U78" s="42">
        <v>3</v>
      </c>
      <c r="V78" s="42">
        <f t="shared" si="46"/>
        <v>56.666666666666664</v>
      </c>
      <c r="W78" s="42">
        <f t="shared" si="47"/>
        <v>1450</v>
      </c>
      <c r="X78" s="135">
        <f t="shared" si="48"/>
        <v>3.7897342054007854E-2</v>
      </c>
      <c r="Y78" s="42">
        <f t="shared" si="49"/>
        <v>1477.2394980975578</v>
      </c>
      <c r="Z78" s="135">
        <f t="shared" si="50"/>
        <v>1.9823415487955964E-2</v>
      </c>
      <c r="AA78" s="135">
        <f t="shared" si="51"/>
        <v>1.807392656605189E-2</v>
      </c>
      <c r="AB78" s="138">
        <v>1</v>
      </c>
      <c r="AC78" s="138">
        <v>0</v>
      </c>
      <c r="AD78" s="141">
        <f t="shared" si="41"/>
        <v>1450</v>
      </c>
      <c r="AE78" s="140">
        <f t="shared" si="52"/>
        <v>3.7897342054007854E-2</v>
      </c>
      <c r="AF78" s="130">
        <f t="shared" si="53"/>
        <v>1477.2394980975578</v>
      </c>
      <c r="AG78" s="140">
        <f t="shared" si="54"/>
        <v>1.9823415487955964E-2</v>
      </c>
      <c r="AH78" s="140">
        <f t="shared" si="40"/>
        <v>1.807392656605189E-2</v>
      </c>
    </row>
    <row r="79" spans="1:34" ht="33" customHeight="1" x14ac:dyDescent="0.2">
      <c r="A79" s="190"/>
      <c r="B79" s="202"/>
      <c r="C79" s="202"/>
      <c r="D79" s="196"/>
      <c r="E79" s="209"/>
      <c r="F79" s="29" t="s">
        <v>197</v>
      </c>
      <c r="G79" s="199"/>
      <c r="H79" s="202"/>
      <c r="I79" s="12">
        <v>1800</v>
      </c>
      <c r="J79" s="10">
        <v>2020</v>
      </c>
      <c r="K79" s="205"/>
      <c r="L79" s="45">
        <v>0.3</v>
      </c>
      <c r="M79" s="45">
        <v>0.15</v>
      </c>
      <c r="N79" s="42">
        <f t="shared" si="42"/>
        <v>-0.52440051270804089</v>
      </c>
      <c r="O79" s="49">
        <f t="shared" si="39"/>
        <v>1.0364333894937898</v>
      </c>
      <c r="P79" s="42">
        <f t="shared" si="43"/>
        <v>140.95029566544608</v>
      </c>
      <c r="Q79" s="42">
        <f t="shared" si="44"/>
        <v>1873.9144073133098</v>
      </c>
      <c r="R79" s="45">
        <v>0.5</v>
      </c>
      <c r="S79" s="45">
        <v>0</v>
      </c>
      <c r="T79" s="42">
        <f t="shared" si="45"/>
        <v>0</v>
      </c>
      <c r="U79" s="42">
        <v>3</v>
      </c>
      <c r="V79" s="42">
        <f t="shared" si="46"/>
        <v>73.333333333333329</v>
      </c>
      <c r="W79" s="42">
        <f t="shared" si="47"/>
        <v>1800</v>
      </c>
      <c r="X79" s="135">
        <f t="shared" si="48"/>
        <v>3.9443854545781143E-2</v>
      </c>
      <c r="Y79" s="42">
        <f t="shared" si="49"/>
        <v>1835.2511151850747</v>
      </c>
      <c r="Z79" s="135">
        <f t="shared" si="50"/>
        <v>2.0632368254037692E-2</v>
      </c>
      <c r="AA79" s="135">
        <f t="shared" si="51"/>
        <v>1.8811486291743451E-2</v>
      </c>
      <c r="AB79" s="138">
        <v>1</v>
      </c>
      <c r="AC79" s="138">
        <v>0</v>
      </c>
      <c r="AD79" s="141">
        <f t="shared" si="41"/>
        <v>1800</v>
      </c>
      <c r="AE79" s="140">
        <f t="shared" si="52"/>
        <v>3.9443854545781143E-2</v>
      </c>
      <c r="AF79" s="130">
        <f t="shared" si="53"/>
        <v>1835.2511151850747</v>
      </c>
      <c r="AG79" s="140">
        <f t="shared" si="54"/>
        <v>2.0632368254037692E-2</v>
      </c>
      <c r="AH79" s="140">
        <f t="shared" si="40"/>
        <v>1.8811486291743451E-2</v>
      </c>
    </row>
    <row r="80" spans="1:34" ht="49.5" customHeight="1" x14ac:dyDescent="0.2">
      <c r="A80" s="190"/>
      <c r="B80" s="202"/>
      <c r="C80" s="202"/>
      <c r="D80" s="196"/>
      <c r="E80" s="209"/>
      <c r="F80" s="30" t="s">
        <v>198</v>
      </c>
      <c r="G80" s="199"/>
      <c r="H80" s="202"/>
      <c r="I80" s="16">
        <v>1100</v>
      </c>
      <c r="J80" s="4">
        <v>1280</v>
      </c>
      <c r="K80" s="205"/>
      <c r="L80" s="45">
        <v>0.3</v>
      </c>
      <c r="M80" s="45">
        <v>0.15</v>
      </c>
      <c r="N80" s="42">
        <f t="shared" si="42"/>
        <v>-0.52440051270804089</v>
      </c>
      <c r="O80" s="49">
        <f t="shared" si="39"/>
        <v>1.0364333894937898</v>
      </c>
      <c r="P80" s="42">
        <f t="shared" si="43"/>
        <v>115.32296918081953</v>
      </c>
      <c r="Q80" s="42">
        <f t="shared" si="44"/>
        <v>1160.4754241654355</v>
      </c>
      <c r="R80" s="45">
        <v>0.5</v>
      </c>
      <c r="S80" s="45">
        <v>0</v>
      </c>
      <c r="T80" s="42">
        <f t="shared" si="45"/>
        <v>0</v>
      </c>
      <c r="U80" s="42">
        <v>3</v>
      </c>
      <c r="V80" s="42">
        <f t="shared" si="46"/>
        <v>60</v>
      </c>
      <c r="W80" s="42">
        <f t="shared" si="47"/>
        <v>1100</v>
      </c>
      <c r="X80" s="135">
        <f t="shared" si="48"/>
        <v>5.2112628071315559E-2</v>
      </c>
      <c r="Y80" s="42">
        <f t="shared" si="49"/>
        <v>1128.8418215150614</v>
      </c>
      <c r="Z80" s="135">
        <f t="shared" si="50"/>
        <v>2.7259174982635748E-2</v>
      </c>
      <c r="AA80" s="135">
        <f t="shared" si="51"/>
        <v>2.4853453088679811E-2</v>
      </c>
      <c r="AB80" s="138">
        <v>1</v>
      </c>
      <c r="AC80" s="138">
        <v>0</v>
      </c>
      <c r="AD80" s="141">
        <f t="shared" si="41"/>
        <v>1100</v>
      </c>
      <c r="AE80" s="140">
        <f t="shared" si="52"/>
        <v>5.2112628071315559E-2</v>
      </c>
      <c r="AF80" s="130">
        <f t="shared" si="53"/>
        <v>1128.8418215150614</v>
      </c>
      <c r="AG80" s="140">
        <f t="shared" si="54"/>
        <v>2.7259174982635748E-2</v>
      </c>
      <c r="AH80" s="140">
        <f t="shared" si="40"/>
        <v>2.4853453088679811E-2</v>
      </c>
    </row>
    <row r="81" spans="1:34" ht="49.5" customHeight="1" x14ac:dyDescent="0.2">
      <c r="A81" s="190"/>
      <c r="B81" s="202"/>
      <c r="C81" s="202"/>
      <c r="D81" s="196"/>
      <c r="E81" s="209"/>
      <c r="F81" s="31" t="s">
        <v>199</v>
      </c>
      <c r="G81" s="199"/>
      <c r="H81" s="202"/>
      <c r="I81" s="16">
        <v>800</v>
      </c>
      <c r="J81" s="4">
        <v>950</v>
      </c>
      <c r="K81" s="205"/>
      <c r="L81" s="45">
        <v>0.3</v>
      </c>
      <c r="M81" s="45">
        <v>0.15</v>
      </c>
      <c r="N81" s="42">
        <f t="shared" si="42"/>
        <v>-0.52440051270804089</v>
      </c>
      <c r="O81" s="49">
        <f t="shared" si="39"/>
        <v>1.0364333894937898</v>
      </c>
      <c r="P81" s="42">
        <f t="shared" si="43"/>
        <v>96.102474317349603</v>
      </c>
      <c r="Q81" s="42">
        <f t="shared" si="44"/>
        <v>850.39618680452941</v>
      </c>
      <c r="R81" s="45">
        <v>0.5</v>
      </c>
      <c r="S81" s="45">
        <v>0</v>
      </c>
      <c r="T81" s="42">
        <f t="shared" si="45"/>
        <v>0</v>
      </c>
      <c r="U81" s="42">
        <v>3</v>
      </c>
      <c r="V81" s="42">
        <f t="shared" si="46"/>
        <v>50</v>
      </c>
      <c r="W81" s="42">
        <f t="shared" si="47"/>
        <v>800</v>
      </c>
      <c r="X81" s="135">
        <f t="shared" si="48"/>
        <v>5.9262009386353731E-2</v>
      </c>
      <c r="Y81" s="42">
        <f t="shared" si="49"/>
        <v>824.034851262551</v>
      </c>
      <c r="Z81" s="135">
        <f t="shared" si="50"/>
        <v>3.0998887284566123E-2</v>
      </c>
      <c r="AA81" s="135">
        <f t="shared" si="51"/>
        <v>2.8263122101787608E-2</v>
      </c>
      <c r="AB81" s="138">
        <v>1</v>
      </c>
      <c r="AC81" s="138">
        <v>0</v>
      </c>
      <c r="AD81" s="141">
        <f t="shared" si="41"/>
        <v>800</v>
      </c>
      <c r="AE81" s="140">
        <f t="shared" si="52"/>
        <v>5.9262009386353731E-2</v>
      </c>
      <c r="AF81" s="130">
        <f t="shared" si="53"/>
        <v>824.034851262551</v>
      </c>
      <c r="AG81" s="140">
        <f t="shared" si="54"/>
        <v>3.0998887284566123E-2</v>
      </c>
      <c r="AH81" s="140">
        <f t="shared" si="40"/>
        <v>2.8263122101787608E-2</v>
      </c>
    </row>
    <row r="82" spans="1:34" ht="33" customHeight="1" x14ac:dyDescent="0.2">
      <c r="A82" s="190"/>
      <c r="B82" s="202"/>
      <c r="C82" s="202"/>
      <c r="D82" s="197"/>
      <c r="E82" s="210"/>
      <c r="F82" s="32" t="s">
        <v>200</v>
      </c>
      <c r="G82" s="200"/>
      <c r="H82" s="203"/>
      <c r="I82" s="11">
        <v>800</v>
      </c>
      <c r="J82" s="10">
        <v>950</v>
      </c>
      <c r="K82" s="206"/>
      <c r="L82" s="45">
        <v>0.3</v>
      </c>
      <c r="M82" s="45">
        <v>0.15</v>
      </c>
      <c r="N82" s="42">
        <f t="shared" si="42"/>
        <v>-0.52440051270804089</v>
      </c>
      <c r="O82" s="49">
        <f t="shared" si="39"/>
        <v>1.0364333894937898</v>
      </c>
      <c r="P82" s="42">
        <f t="shared" si="43"/>
        <v>96.102474317349603</v>
      </c>
      <c r="Q82" s="42">
        <f t="shared" si="44"/>
        <v>850.39618680452941</v>
      </c>
      <c r="R82" s="45">
        <v>0.5</v>
      </c>
      <c r="S82" s="45">
        <v>0</v>
      </c>
      <c r="T82" s="42">
        <f t="shared" si="45"/>
        <v>0</v>
      </c>
      <c r="U82" s="42">
        <v>3</v>
      </c>
      <c r="V82" s="42">
        <f t="shared" si="46"/>
        <v>50</v>
      </c>
      <c r="W82" s="42">
        <f t="shared" si="47"/>
        <v>800</v>
      </c>
      <c r="X82" s="135">
        <f t="shared" si="48"/>
        <v>5.9262009386353731E-2</v>
      </c>
      <c r="Y82" s="42">
        <f t="shared" si="49"/>
        <v>824.034851262551</v>
      </c>
      <c r="Z82" s="135">
        <f t="shared" si="50"/>
        <v>3.0998887284566123E-2</v>
      </c>
      <c r="AA82" s="135">
        <f t="shared" si="51"/>
        <v>2.8263122101787608E-2</v>
      </c>
      <c r="AB82" s="138">
        <v>1</v>
      </c>
      <c r="AC82" s="138">
        <v>0</v>
      </c>
      <c r="AD82" s="141">
        <f t="shared" si="41"/>
        <v>800</v>
      </c>
      <c r="AE82" s="140">
        <f t="shared" si="52"/>
        <v>5.9262009386353731E-2</v>
      </c>
      <c r="AF82" s="130">
        <f t="shared" si="53"/>
        <v>824.034851262551</v>
      </c>
      <c r="AG82" s="140">
        <f t="shared" si="54"/>
        <v>3.0998887284566123E-2</v>
      </c>
      <c r="AH82" s="140">
        <f t="shared" si="40"/>
        <v>2.8263122101787608E-2</v>
      </c>
    </row>
    <row r="83" spans="1:34" ht="33" customHeight="1" x14ac:dyDescent="0.2">
      <c r="A83" s="191"/>
      <c r="B83" s="203"/>
      <c r="C83" s="203"/>
      <c r="D83" s="15" t="s">
        <v>167</v>
      </c>
      <c r="E83" s="211" t="s">
        <v>168</v>
      </c>
      <c r="F83" s="212"/>
      <c r="G83" s="6" t="s">
        <v>169</v>
      </c>
      <c r="H83" s="33" t="s">
        <v>191</v>
      </c>
      <c r="I83" s="20">
        <v>13000</v>
      </c>
      <c r="J83" s="10">
        <v>13350</v>
      </c>
      <c r="K83" s="41" t="s">
        <v>170</v>
      </c>
      <c r="L83" s="45">
        <v>0.1</v>
      </c>
      <c r="M83" s="45">
        <v>0.2</v>
      </c>
      <c r="N83" s="42">
        <f t="shared" si="42"/>
        <v>-1.2815515655446006</v>
      </c>
      <c r="O83" s="49">
        <f t="shared" si="39"/>
        <v>0.84162123357291474</v>
      </c>
      <c r="P83" s="42">
        <f t="shared" si="43"/>
        <v>164.8476281089676</v>
      </c>
      <c r="Q83" s="42">
        <f t="shared" si="44"/>
        <v>13211.260735879361</v>
      </c>
      <c r="R83" s="45">
        <v>0.3</v>
      </c>
      <c r="S83" s="45">
        <v>0</v>
      </c>
      <c r="T83" s="42">
        <f t="shared" si="45"/>
        <v>-0.52440051270804089</v>
      </c>
      <c r="U83" s="42">
        <v>3</v>
      </c>
      <c r="V83" s="42">
        <f t="shared" si="46"/>
        <v>99.307669130677425</v>
      </c>
      <c r="W83" s="42">
        <f t="shared" si="47"/>
        <v>13052.076992607968</v>
      </c>
      <c r="X83" s="135">
        <f t="shared" si="48"/>
        <v>1.2049095574889312E-2</v>
      </c>
      <c r="Y83" s="42">
        <f t="shared" si="49"/>
        <v>13153.571912704288</v>
      </c>
      <c r="Z83" s="135">
        <f t="shared" si="50"/>
        <v>4.3666402721430631E-3</v>
      </c>
      <c r="AA83" s="135">
        <f t="shared" si="51"/>
        <v>7.6824553027462494E-3</v>
      </c>
      <c r="AB83" s="138">
        <v>1</v>
      </c>
      <c r="AC83" s="138">
        <v>0</v>
      </c>
      <c r="AD83" s="141">
        <f t="shared" si="41"/>
        <v>13000</v>
      </c>
      <c r="AE83" s="140">
        <f t="shared" si="52"/>
        <v>1.5990959538450089E-2</v>
      </c>
      <c r="AF83" s="130">
        <f t="shared" si="53"/>
        <v>13153.571912704288</v>
      </c>
      <c r="AG83" s="140">
        <f t="shared" si="54"/>
        <v>4.3666402721430631E-3</v>
      </c>
      <c r="AH83" s="140">
        <f t="shared" si="40"/>
        <v>1.1624319266307026E-2</v>
      </c>
    </row>
    <row r="84" spans="1:34" ht="28.9" customHeight="1" x14ac:dyDescent="0.2">
      <c r="A84" s="189">
        <v>9</v>
      </c>
      <c r="B84" s="192" t="s">
        <v>155</v>
      </c>
      <c r="C84" s="192" t="s">
        <v>171</v>
      </c>
      <c r="D84" s="195" t="s">
        <v>172</v>
      </c>
      <c r="E84" s="198" t="s">
        <v>173</v>
      </c>
      <c r="F84" s="3" t="s">
        <v>174</v>
      </c>
      <c r="G84" s="198" t="s">
        <v>16</v>
      </c>
      <c r="H84" s="201" t="s">
        <v>179</v>
      </c>
      <c r="I84" s="10">
        <v>2500</v>
      </c>
      <c r="J84" s="10">
        <v>3300</v>
      </c>
      <c r="K84" s="204" t="s">
        <v>175</v>
      </c>
      <c r="L84" s="43"/>
      <c r="M84" s="42"/>
      <c r="N84" s="42"/>
      <c r="O84" s="49"/>
      <c r="P84" s="42"/>
      <c r="Q84" s="42"/>
      <c r="R84" s="42"/>
      <c r="S84" s="42"/>
      <c r="T84" s="42"/>
      <c r="U84" s="42"/>
      <c r="V84" s="42"/>
      <c r="W84" s="42"/>
      <c r="X84" s="135"/>
      <c r="Y84" s="42"/>
      <c r="Z84" s="135"/>
      <c r="AA84" s="135"/>
      <c r="AB84" s="138"/>
      <c r="AC84" s="138"/>
      <c r="AD84" s="130"/>
      <c r="AE84" s="144"/>
      <c r="AF84" s="130"/>
      <c r="AG84" s="144"/>
      <c r="AH84" s="144"/>
    </row>
    <row r="85" spans="1:34" ht="28.9" customHeight="1" x14ac:dyDescent="0.2">
      <c r="A85" s="190"/>
      <c r="B85" s="193"/>
      <c r="C85" s="193"/>
      <c r="D85" s="196"/>
      <c r="E85" s="199"/>
      <c r="F85" s="3" t="s">
        <v>176</v>
      </c>
      <c r="G85" s="199"/>
      <c r="H85" s="202"/>
      <c r="I85" s="10">
        <v>2700</v>
      </c>
      <c r="J85" s="10">
        <v>3500</v>
      </c>
      <c r="K85" s="205"/>
      <c r="L85" s="43"/>
      <c r="M85" s="42"/>
      <c r="N85" s="42"/>
      <c r="O85" s="42"/>
      <c r="P85" s="42"/>
      <c r="Q85" s="42"/>
      <c r="R85" s="42"/>
      <c r="S85" s="42"/>
      <c r="T85" s="42"/>
      <c r="U85" s="42"/>
      <c r="V85" s="42"/>
      <c r="W85" s="42"/>
      <c r="X85" s="135"/>
      <c r="Y85" s="42"/>
      <c r="Z85" s="135"/>
      <c r="AA85" s="135"/>
      <c r="AB85" s="138"/>
      <c r="AC85" s="138"/>
      <c r="AD85" s="130"/>
      <c r="AE85" s="144"/>
      <c r="AF85" s="130"/>
      <c r="AG85" s="144"/>
      <c r="AH85" s="144"/>
    </row>
    <row r="86" spans="1:34" ht="28.9" customHeight="1" x14ac:dyDescent="0.2">
      <c r="A86" s="191"/>
      <c r="B86" s="194"/>
      <c r="C86" s="194"/>
      <c r="D86" s="197"/>
      <c r="E86" s="200"/>
      <c r="F86" s="3" t="s">
        <v>177</v>
      </c>
      <c r="G86" s="200"/>
      <c r="H86" s="203"/>
      <c r="I86" s="10">
        <v>2800</v>
      </c>
      <c r="J86" s="10">
        <v>3600</v>
      </c>
      <c r="K86" s="206"/>
      <c r="L86" s="43"/>
      <c r="M86" s="42"/>
      <c r="N86" s="42"/>
      <c r="O86" s="42"/>
      <c r="P86" s="42"/>
      <c r="Q86" s="42"/>
      <c r="R86" s="42"/>
      <c r="S86" s="42"/>
      <c r="T86" s="42"/>
      <c r="U86" s="42"/>
      <c r="V86" s="42"/>
      <c r="W86" s="42"/>
      <c r="X86" s="135"/>
      <c r="Y86" s="42"/>
      <c r="Z86" s="135"/>
      <c r="AA86" s="135"/>
      <c r="AB86" s="138"/>
      <c r="AC86" s="138"/>
      <c r="AD86" s="130"/>
      <c r="AE86" s="144"/>
      <c r="AF86" s="130"/>
      <c r="AG86" s="144"/>
      <c r="AH86" s="144"/>
    </row>
    <row r="87" spans="1:34" ht="90" customHeight="1" x14ac:dyDescent="0.2">
      <c r="A87" s="207" t="s">
        <v>178</v>
      </c>
      <c r="B87" s="207"/>
      <c r="C87" s="207"/>
      <c r="D87" s="207"/>
      <c r="E87" s="207"/>
      <c r="F87" s="207"/>
      <c r="G87" s="207"/>
      <c r="H87" s="207"/>
      <c r="I87" s="207"/>
      <c r="J87" s="207"/>
      <c r="K87" s="207"/>
      <c r="L87" s="207"/>
    </row>
    <row r="89" spans="1:34" ht="67.150000000000006" customHeight="1" x14ac:dyDescent="0.2">
      <c r="A89" s="319" t="s">
        <v>233</v>
      </c>
      <c r="B89" s="207"/>
      <c r="C89" s="207"/>
      <c r="D89" s="207"/>
      <c r="E89" s="207"/>
      <c r="F89" s="207"/>
      <c r="G89" s="207"/>
      <c r="H89" s="207"/>
      <c r="I89" s="207"/>
      <c r="J89" s="207"/>
      <c r="K89" s="207"/>
      <c r="L89" s="207"/>
    </row>
  </sheetData>
  <mergeCells count="227">
    <mergeCell ref="T5:T6"/>
    <mergeCell ref="U5:U6"/>
    <mergeCell ref="V5:V6"/>
    <mergeCell ref="W5:W6"/>
    <mergeCell ref="X5:X6"/>
    <mergeCell ref="Y5:Y6"/>
    <mergeCell ref="Z5:Z6"/>
    <mergeCell ref="AA5:AA6"/>
    <mergeCell ref="A89:L89"/>
    <mergeCell ref="L5:L6"/>
    <mergeCell ref="M5:M6"/>
    <mergeCell ref="N5:N6"/>
    <mergeCell ref="O5:O6"/>
    <mergeCell ref="P5:P6"/>
    <mergeCell ref="Q5:Q6"/>
    <mergeCell ref="R5:R6"/>
    <mergeCell ref="S5:S6"/>
    <mergeCell ref="K11:K12"/>
    <mergeCell ref="A5:A7"/>
    <mergeCell ref="B5:B7"/>
    <mergeCell ref="E5:F6"/>
    <mergeCell ref="G5:G6"/>
    <mergeCell ref="H5:H6"/>
    <mergeCell ref="I5:I6"/>
    <mergeCell ref="V3:V4"/>
    <mergeCell ref="W3:W4"/>
    <mergeCell ref="X3:X4"/>
    <mergeCell ref="Y3:Y4"/>
    <mergeCell ref="Z3:Z4"/>
    <mergeCell ref="AA3:AA4"/>
    <mergeCell ref="A2:K2"/>
    <mergeCell ref="L2:Q2"/>
    <mergeCell ref="R2:W2"/>
    <mergeCell ref="M3:M4"/>
    <mergeCell ref="N3:N4"/>
    <mergeCell ref="O3:O4"/>
    <mergeCell ref="P3:P4"/>
    <mergeCell ref="Q3:Q4"/>
    <mergeCell ref="R3:R4"/>
    <mergeCell ref="S3:S4"/>
    <mergeCell ref="T3:T4"/>
    <mergeCell ref="U3:U4"/>
    <mergeCell ref="A1:L1"/>
    <mergeCell ref="A3:A4"/>
    <mergeCell ref="B3:D3"/>
    <mergeCell ref="E3:F4"/>
    <mergeCell ref="G3:G4"/>
    <mergeCell ref="H3:H4"/>
    <mergeCell ref="I3:I4"/>
    <mergeCell ref="J3:J4"/>
    <mergeCell ref="K3:K4"/>
    <mergeCell ref="L3:L4"/>
    <mergeCell ref="J5:J6"/>
    <mergeCell ref="K5:K7"/>
    <mergeCell ref="E7:F7"/>
    <mergeCell ref="A13:A17"/>
    <mergeCell ref="B13:B17"/>
    <mergeCell ref="C13:C17"/>
    <mergeCell ref="D13:D17"/>
    <mergeCell ref="E13:E15"/>
    <mergeCell ref="G13:G15"/>
    <mergeCell ref="H13:H15"/>
    <mergeCell ref="K13:K15"/>
    <mergeCell ref="A8:A9"/>
    <mergeCell ref="B8:B9"/>
    <mergeCell ref="C8:C9"/>
    <mergeCell ref="D8:D9"/>
    <mergeCell ref="E8:E9"/>
    <mergeCell ref="G8:G9"/>
    <mergeCell ref="H8:H9"/>
    <mergeCell ref="K8:K9"/>
    <mergeCell ref="A10:A12"/>
    <mergeCell ref="B10:B12"/>
    <mergeCell ref="E10:F10"/>
    <mergeCell ref="C11:C12"/>
    <mergeCell ref="D11:D12"/>
    <mergeCell ref="E11:E12"/>
    <mergeCell ref="G11:G12"/>
    <mergeCell ref="H11:H12"/>
    <mergeCell ref="G34:G37"/>
    <mergeCell ref="H34:H37"/>
    <mergeCell ref="K34:K37"/>
    <mergeCell ref="E38:E39"/>
    <mergeCell ref="G38:G39"/>
    <mergeCell ref="H38:H39"/>
    <mergeCell ref="K38:K39"/>
    <mergeCell ref="A18:A29"/>
    <mergeCell ref="B18:B29"/>
    <mergeCell ref="C18:C29"/>
    <mergeCell ref="D18:D28"/>
    <mergeCell ref="E18:E20"/>
    <mergeCell ref="G18:G20"/>
    <mergeCell ref="H18:H20"/>
    <mergeCell ref="K19:K20"/>
    <mergeCell ref="E21:E28"/>
    <mergeCell ref="G21:G28"/>
    <mergeCell ref="H21:H28"/>
    <mergeCell ref="K21:K28"/>
    <mergeCell ref="E29:F29"/>
    <mergeCell ref="A30:A45"/>
    <mergeCell ref="B30:B45"/>
    <mergeCell ref="C30:C32"/>
    <mergeCell ref="D30:D32"/>
    <mergeCell ref="E31:F31"/>
    <mergeCell ref="E32:F32"/>
    <mergeCell ref="E33:F33"/>
    <mergeCell ref="C34:C45"/>
    <mergeCell ref="D34:D39"/>
    <mergeCell ref="E34:E37"/>
    <mergeCell ref="D40:D45"/>
    <mergeCell ref="E40:E43"/>
    <mergeCell ref="G40:G43"/>
    <mergeCell ref="H40:H43"/>
    <mergeCell ref="K40:K43"/>
    <mergeCell ref="E44:E45"/>
    <mergeCell ref="G44:G45"/>
    <mergeCell ref="H44:H45"/>
    <mergeCell ref="K44:K45"/>
    <mergeCell ref="K55:K56"/>
    <mergeCell ref="E56:F56"/>
    <mergeCell ref="A46:A53"/>
    <mergeCell ref="B46:B53"/>
    <mergeCell ref="C46:C48"/>
    <mergeCell ref="D46:D48"/>
    <mergeCell ref="E46:E48"/>
    <mergeCell ref="G46:G48"/>
    <mergeCell ref="H46:H48"/>
    <mergeCell ref="K46:K48"/>
    <mergeCell ref="C49:C53"/>
    <mergeCell ref="D49:D52"/>
    <mergeCell ref="E49:E52"/>
    <mergeCell ref="G49:G52"/>
    <mergeCell ref="H49:H52"/>
    <mergeCell ref="K49:K52"/>
    <mergeCell ref="E53:F53"/>
    <mergeCell ref="E57:F57"/>
    <mergeCell ref="E54:F54"/>
    <mergeCell ref="A55:A56"/>
    <mergeCell ref="B55:B56"/>
    <mergeCell ref="C55:C56"/>
    <mergeCell ref="D55:D56"/>
    <mergeCell ref="E55:F55"/>
    <mergeCell ref="G55:G56"/>
    <mergeCell ref="H55:H56"/>
    <mergeCell ref="A58:A63"/>
    <mergeCell ref="B58:B63"/>
    <mergeCell ref="C58:C59"/>
    <mergeCell ref="D58:D59"/>
    <mergeCell ref="E58:F58"/>
    <mergeCell ref="G58:G59"/>
    <mergeCell ref="H58:H59"/>
    <mergeCell ref="K58:K59"/>
    <mergeCell ref="E59:F59"/>
    <mergeCell ref="C60:C62"/>
    <mergeCell ref="D60:D62"/>
    <mergeCell ref="E60:F60"/>
    <mergeCell ref="G60:G62"/>
    <mergeCell ref="H60:H62"/>
    <mergeCell ref="K60:K62"/>
    <mergeCell ref="E61:F61"/>
    <mergeCell ref="E62:F62"/>
    <mergeCell ref="E63:F63"/>
    <mergeCell ref="A64:A70"/>
    <mergeCell ref="B64:B70"/>
    <mergeCell ref="E64:F64"/>
    <mergeCell ref="K64:K65"/>
    <mergeCell ref="C65:C67"/>
    <mergeCell ref="D65:D67"/>
    <mergeCell ref="E65:F65"/>
    <mergeCell ref="E66:E67"/>
    <mergeCell ref="G66:G67"/>
    <mergeCell ref="H66:H67"/>
    <mergeCell ref="K66:K67"/>
    <mergeCell ref="C68:C70"/>
    <mergeCell ref="D68:D70"/>
    <mergeCell ref="E68:F68"/>
    <mergeCell ref="G68:G70"/>
    <mergeCell ref="H68:H70"/>
    <mergeCell ref="K68:K70"/>
    <mergeCell ref="E69:F69"/>
    <mergeCell ref="E70:F70"/>
    <mergeCell ref="D78:D82"/>
    <mergeCell ref="E78:E82"/>
    <mergeCell ref="G78:G82"/>
    <mergeCell ref="H78:H82"/>
    <mergeCell ref="K78:K82"/>
    <mergeCell ref="E83:F83"/>
    <mergeCell ref="A71:A83"/>
    <mergeCell ref="B71:B83"/>
    <mergeCell ref="C71:C83"/>
    <mergeCell ref="D71:D74"/>
    <mergeCell ref="E71:F71"/>
    <mergeCell ref="G71:G74"/>
    <mergeCell ref="H71:H74"/>
    <mergeCell ref="K71:K74"/>
    <mergeCell ref="E72:F72"/>
    <mergeCell ref="E73:F73"/>
    <mergeCell ref="E74:F74"/>
    <mergeCell ref="D75:D77"/>
    <mergeCell ref="E75:E77"/>
    <mergeCell ref="G75:G77"/>
    <mergeCell ref="H75:H77"/>
    <mergeCell ref="K75:K77"/>
    <mergeCell ref="A84:A86"/>
    <mergeCell ref="B84:B86"/>
    <mergeCell ref="C84:C86"/>
    <mergeCell ref="D84:D86"/>
    <mergeCell ref="E84:E86"/>
    <mergeCell ref="G84:G86"/>
    <mergeCell ref="H84:H86"/>
    <mergeCell ref="K84:K86"/>
    <mergeCell ref="A87:L87"/>
    <mergeCell ref="AB2:AD2"/>
    <mergeCell ref="AB3:AB4"/>
    <mergeCell ref="AC3:AC4"/>
    <mergeCell ref="AD3:AD4"/>
    <mergeCell ref="AE3:AE4"/>
    <mergeCell ref="AF3:AF4"/>
    <mergeCell ref="AG3:AG4"/>
    <mergeCell ref="AH3:AH4"/>
    <mergeCell ref="AB5:AB6"/>
    <mergeCell ref="AC5:AC6"/>
    <mergeCell ref="AD5:AD6"/>
    <mergeCell ref="AE5:AE6"/>
    <mergeCell ref="AF5:AF6"/>
    <mergeCell ref="AG5:AG6"/>
    <mergeCell ref="AH5:AH6"/>
  </mergeCells>
  <phoneticPr fontId="8"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FDBA-57C1-417B-91EC-DE996FBC26A7}">
  <dimension ref="A1:E63"/>
  <sheetViews>
    <sheetView tabSelected="1" topLeftCell="A21" workbookViewId="0">
      <selection activeCell="A14" sqref="A14:J14"/>
    </sheetView>
    <sheetView workbookViewId="1">
      <selection activeCell="J25" sqref="J25"/>
    </sheetView>
  </sheetViews>
  <sheetFormatPr defaultRowHeight="12.75" x14ac:dyDescent="0.2"/>
  <cols>
    <col min="1" max="1" width="23.6640625" style="162" customWidth="1"/>
    <col min="2" max="2" width="45.6640625" style="162" customWidth="1"/>
    <col min="3" max="3" width="28.6640625" style="162" customWidth="1"/>
    <col min="4" max="5" width="12.6640625" style="162" customWidth="1"/>
  </cols>
  <sheetData>
    <row r="1" spans="1:5" x14ac:dyDescent="0.15">
      <c r="A1" s="166" t="s">
        <v>463</v>
      </c>
      <c r="B1" s="159"/>
      <c r="C1" s="159"/>
      <c r="D1" s="159"/>
      <c r="E1" s="159"/>
    </row>
    <row r="2" spans="1:5" x14ac:dyDescent="0.15">
      <c r="A2" s="167" t="s">
        <v>464</v>
      </c>
      <c r="B2" s="160"/>
      <c r="C2" s="160"/>
      <c r="D2" s="160"/>
      <c r="E2" s="160"/>
    </row>
    <row r="3" spans="1:5" ht="24" x14ac:dyDescent="0.2">
      <c r="A3" s="335" t="s">
        <v>465</v>
      </c>
      <c r="B3" s="336"/>
      <c r="C3" s="337" t="s">
        <v>466</v>
      </c>
      <c r="D3" s="337" t="s">
        <v>467</v>
      </c>
      <c r="E3" s="168" t="s">
        <v>468</v>
      </c>
    </row>
    <row r="4" spans="1:5" x14ac:dyDescent="0.2">
      <c r="A4" s="161" t="s">
        <v>469</v>
      </c>
      <c r="B4" s="161" t="s">
        <v>470</v>
      </c>
      <c r="C4" s="338" t="s">
        <v>471</v>
      </c>
      <c r="D4" s="350">
        <v>59.73</v>
      </c>
      <c r="E4" s="350">
        <v>57.96</v>
      </c>
    </row>
    <row r="5" spans="1:5" x14ac:dyDescent="0.2">
      <c r="A5" s="161" t="s">
        <v>472</v>
      </c>
      <c r="B5" s="161" t="s">
        <v>473</v>
      </c>
      <c r="C5" s="338" t="s">
        <v>471</v>
      </c>
      <c r="D5" s="350">
        <v>19.100000000000001</v>
      </c>
      <c r="E5" s="350">
        <v>18.47</v>
      </c>
    </row>
    <row r="6" spans="1:5" x14ac:dyDescent="0.2">
      <c r="A6" s="161" t="s">
        <v>474</v>
      </c>
      <c r="B6" s="161" t="s">
        <v>475</v>
      </c>
      <c r="C6" s="338" t="s">
        <v>471</v>
      </c>
      <c r="D6" s="350">
        <v>52.64</v>
      </c>
      <c r="E6" s="350">
        <v>52.63</v>
      </c>
    </row>
    <row r="7" spans="1:5" x14ac:dyDescent="0.2">
      <c r="A7" s="161" t="s">
        <v>476</v>
      </c>
      <c r="B7" s="161" t="s">
        <v>477</v>
      </c>
      <c r="C7" s="338" t="s">
        <v>478</v>
      </c>
      <c r="D7" s="350">
        <v>2.89</v>
      </c>
      <c r="E7" s="350">
        <v>2.92</v>
      </c>
    </row>
    <row r="8" spans="1:5" x14ac:dyDescent="0.2">
      <c r="A8" s="161" t="s">
        <v>479</v>
      </c>
      <c r="B8" s="161" t="s">
        <v>480</v>
      </c>
      <c r="C8" s="338" t="s">
        <v>471</v>
      </c>
      <c r="D8" s="350">
        <v>271.79000000000002</v>
      </c>
      <c r="E8" s="350">
        <v>264.68</v>
      </c>
    </row>
    <row r="9" spans="1:5" x14ac:dyDescent="0.2">
      <c r="A9" s="161" t="s">
        <v>481</v>
      </c>
      <c r="B9" s="161" t="s">
        <v>482</v>
      </c>
      <c r="C9" s="338" t="s">
        <v>483</v>
      </c>
      <c r="D9" s="350">
        <v>878.08</v>
      </c>
      <c r="E9" s="350">
        <v>883.14</v>
      </c>
    </row>
    <row r="10" spans="1:5" x14ac:dyDescent="0.2">
      <c r="A10" s="161" t="s">
        <v>484</v>
      </c>
      <c r="B10" s="161" t="s">
        <v>485</v>
      </c>
      <c r="C10" s="338" t="s">
        <v>471</v>
      </c>
      <c r="D10" s="350">
        <v>1.02</v>
      </c>
      <c r="E10" s="350">
        <v>1.1399999999999999</v>
      </c>
    </row>
    <row r="11" spans="1:5" x14ac:dyDescent="0.2">
      <c r="A11" s="161" t="s">
        <v>486</v>
      </c>
      <c r="B11" s="161" t="s">
        <v>487</v>
      </c>
      <c r="C11" s="338" t="s">
        <v>488</v>
      </c>
      <c r="D11" s="350">
        <v>0.95</v>
      </c>
      <c r="E11" s="350">
        <v>0.64</v>
      </c>
    </row>
    <row r="12" spans="1:5" x14ac:dyDescent="0.2">
      <c r="A12" s="161" t="s">
        <v>489</v>
      </c>
      <c r="B12" s="161" t="s">
        <v>490</v>
      </c>
      <c r="C12" s="338" t="s">
        <v>491</v>
      </c>
      <c r="D12" s="350">
        <v>3.05</v>
      </c>
      <c r="E12" s="350">
        <v>3.1</v>
      </c>
    </row>
    <row r="13" spans="1:5" x14ac:dyDescent="0.2">
      <c r="A13" s="161" t="s">
        <v>492</v>
      </c>
      <c r="B13" s="161" t="s">
        <v>493</v>
      </c>
      <c r="C13" s="338" t="s">
        <v>494</v>
      </c>
      <c r="D13" s="350">
        <v>353.67</v>
      </c>
      <c r="E13" s="350">
        <v>365.09</v>
      </c>
    </row>
    <row r="14" spans="1:5" x14ac:dyDescent="0.2">
      <c r="A14" s="161" t="s">
        <v>495</v>
      </c>
      <c r="B14" s="161" t="s">
        <v>496</v>
      </c>
      <c r="C14" s="338" t="s">
        <v>497</v>
      </c>
      <c r="D14" s="170" t="s">
        <v>498</v>
      </c>
      <c r="E14" s="170" t="s">
        <v>499</v>
      </c>
    </row>
    <row r="15" spans="1:5" x14ac:dyDescent="0.2">
      <c r="A15" s="161" t="s">
        <v>500</v>
      </c>
      <c r="B15" s="161" t="s">
        <v>501</v>
      </c>
      <c r="C15" s="338" t="s">
        <v>471</v>
      </c>
      <c r="D15" s="350">
        <v>42.33</v>
      </c>
      <c r="E15" s="350">
        <v>37.92</v>
      </c>
    </row>
    <row r="16" spans="1:5" x14ac:dyDescent="0.2">
      <c r="A16" s="161" t="s">
        <v>502</v>
      </c>
      <c r="B16" s="161" t="s">
        <v>503</v>
      </c>
      <c r="C16" s="338" t="s">
        <v>471</v>
      </c>
      <c r="D16" s="350">
        <v>552.79</v>
      </c>
      <c r="E16" s="350">
        <v>553.98</v>
      </c>
    </row>
    <row r="17" spans="1:5" x14ac:dyDescent="0.2">
      <c r="A17" s="161" t="s">
        <v>504</v>
      </c>
      <c r="B17" s="161" t="s">
        <v>505</v>
      </c>
      <c r="C17" s="338" t="s">
        <v>471</v>
      </c>
      <c r="D17" s="350">
        <v>690.66</v>
      </c>
      <c r="E17" s="350">
        <v>689.7</v>
      </c>
    </row>
    <row r="18" spans="1:5" x14ac:dyDescent="0.2">
      <c r="A18" s="161" t="s">
        <v>506</v>
      </c>
      <c r="B18" s="161" t="s">
        <v>507</v>
      </c>
      <c r="C18" s="338" t="s">
        <v>471</v>
      </c>
      <c r="D18" s="350">
        <v>540.58000000000004</v>
      </c>
      <c r="E18" s="350">
        <v>106.59</v>
      </c>
    </row>
    <row r="19" spans="1:5" x14ac:dyDescent="0.2">
      <c r="A19" s="161" t="s">
        <v>508</v>
      </c>
      <c r="B19" s="161" t="s">
        <v>509</v>
      </c>
      <c r="C19" s="338" t="s">
        <v>471</v>
      </c>
      <c r="D19" s="350">
        <v>5.53</v>
      </c>
      <c r="E19" s="350">
        <v>5.53</v>
      </c>
    </row>
    <row r="20" spans="1:5" x14ac:dyDescent="0.2">
      <c r="A20" s="161" t="s">
        <v>510</v>
      </c>
      <c r="B20" s="161" t="s">
        <v>511</v>
      </c>
      <c r="C20" s="338" t="s">
        <v>471</v>
      </c>
      <c r="D20" s="350">
        <v>76.7</v>
      </c>
      <c r="E20" s="350">
        <v>65.81</v>
      </c>
    </row>
    <row r="21" spans="1:5" x14ac:dyDescent="0.2">
      <c r="A21" s="161" t="s">
        <v>512</v>
      </c>
      <c r="B21" s="161" t="s">
        <v>513</v>
      </c>
      <c r="C21" s="338" t="s">
        <v>471</v>
      </c>
      <c r="D21" s="350">
        <v>206.09</v>
      </c>
      <c r="E21" s="350">
        <v>43.78</v>
      </c>
    </row>
    <row r="22" spans="1:5" ht="24" x14ac:dyDescent="0.2">
      <c r="A22" s="161" t="s">
        <v>514</v>
      </c>
      <c r="B22" s="161" t="s">
        <v>515</v>
      </c>
      <c r="C22" s="338" t="s">
        <v>471</v>
      </c>
      <c r="D22" s="350">
        <v>1.35</v>
      </c>
      <c r="E22" s="350">
        <v>1.32</v>
      </c>
    </row>
    <row r="23" spans="1:5" x14ac:dyDescent="0.2">
      <c r="A23" s="161" t="s">
        <v>516</v>
      </c>
      <c r="B23" s="161" t="s">
        <v>517</v>
      </c>
      <c r="C23" s="338" t="s">
        <v>471</v>
      </c>
      <c r="D23" s="350">
        <v>242.88</v>
      </c>
      <c r="E23" s="350">
        <v>240.69</v>
      </c>
    </row>
    <row r="24" spans="1:5" x14ac:dyDescent="0.2">
      <c r="A24" s="161" t="s">
        <v>518</v>
      </c>
      <c r="B24" s="161" t="s">
        <v>519</v>
      </c>
      <c r="C24" s="338" t="s">
        <v>471</v>
      </c>
      <c r="D24" s="350">
        <v>358.28</v>
      </c>
      <c r="E24" s="350">
        <v>355.93</v>
      </c>
    </row>
    <row r="25" spans="1:5" x14ac:dyDescent="0.2">
      <c r="A25" s="161" t="s">
        <v>520</v>
      </c>
      <c r="B25" s="161" t="s">
        <v>521</v>
      </c>
      <c r="C25" s="338" t="s">
        <v>471</v>
      </c>
      <c r="D25" s="350">
        <v>24.12</v>
      </c>
      <c r="E25" s="350">
        <v>21.23</v>
      </c>
    </row>
    <row r="26" spans="1:5" x14ac:dyDescent="0.2">
      <c r="A26" s="161" t="s">
        <v>522</v>
      </c>
      <c r="B26" s="161" t="s">
        <v>523</v>
      </c>
      <c r="C26" s="338" t="s">
        <v>471</v>
      </c>
      <c r="D26" s="350">
        <v>65.930000000000007</v>
      </c>
      <c r="E26" s="350">
        <v>63.39</v>
      </c>
    </row>
    <row r="27" spans="1:5" x14ac:dyDescent="0.2">
      <c r="A27" s="161" t="s">
        <v>524</v>
      </c>
      <c r="B27" s="161" t="s">
        <v>525</v>
      </c>
      <c r="C27" s="338" t="s">
        <v>471</v>
      </c>
      <c r="D27" s="350">
        <v>5.17</v>
      </c>
      <c r="E27" s="350">
        <v>4.6399999999999997</v>
      </c>
    </row>
    <row r="28" spans="1:5" x14ac:dyDescent="0.2">
      <c r="A28" s="161" t="s">
        <v>526</v>
      </c>
      <c r="B28" s="161" t="s">
        <v>527</v>
      </c>
      <c r="C28" s="338" t="s">
        <v>471</v>
      </c>
      <c r="D28" s="350">
        <v>37.93</v>
      </c>
      <c r="E28" s="350">
        <v>38.68</v>
      </c>
    </row>
    <row r="29" spans="1:5" x14ac:dyDescent="0.2">
      <c r="A29" s="161" t="s">
        <v>528</v>
      </c>
      <c r="B29" s="161" t="s">
        <v>529</v>
      </c>
      <c r="C29" s="338" t="s">
        <v>530</v>
      </c>
      <c r="D29" s="350">
        <v>624.42999999999995</v>
      </c>
      <c r="E29" s="350">
        <v>632.12</v>
      </c>
    </row>
    <row r="30" spans="1:5" x14ac:dyDescent="0.2">
      <c r="A30" s="169" t="s">
        <v>531</v>
      </c>
      <c r="B30" s="169" t="s">
        <v>532</v>
      </c>
      <c r="C30" s="339" t="s">
        <v>471</v>
      </c>
      <c r="D30" s="351">
        <v>389.54</v>
      </c>
      <c r="E30" s="351">
        <v>390.82</v>
      </c>
    </row>
    <row r="32" spans="1:5" x14ac:dyDescent="0.2">
      <c r="A32" s="340"/>
      <c r="B32" s="340"/>
      <c r="C32" s="340"/>
      <c r="D32" s="340"/>
      <c r="E32" s="340"/>
    </row>
    <row r="33" spans="1:5" x14ac:dyDescent="0.15">
      <c r="A33" s="341" t="s">
        <v>533</v>
      </c>
      <c r="B33" s="160"/>
      <c r="C33" s="160"/>
      <c r="D33" s="160"/>
      <c r="E33" s="160"/>
    </row>
    <row r="34" spans="1:5" ht="24" x14ac:dyDescent="0.2">
      <c r="A34" s="342" t="s">
        <v>465</v>
      </c>
      <c r="B34" s="336"/>
      <c r="C34" s="343" t="s">
        <v>466</v>
      </c>
      <c r="D34" s="343" t="s">
        <v>467</v>
      </c>
      <c r="E34" s="344" t="s">
        <v>468</v>
      </c>
    </row>
    <row r="35" spans="1:5" x14ac:dyDescent="0.2">
      <c r="A35" s="345" t="s">
        <v>534</v>
      </c>
      <c r="B35" s="345" t="s">
        <v>535</v>
      </c>
      <c r="C35" s="346" t="s">
        <v>471</v>
      </c>
      <c r="D35" s="347" t="s">
        <v>536</v>
      </c>
      <c r="E35" s="350">
        <v>0.68</v>
      </c>
    </row>
    <row r="36" spans="1:5" x14ac:dyDescent="0.2">
      <c r="A36" s="345" t="s">
        <v>537</v>
      </c>
      <c r="B36" s="345" t="s">
        <v>538</v>
      </c>
      <c r="C36" s="346" t="s">
        <v>471</v>
      </c>
      <c r="D36" s="347" t="s">
        <v>539</v>
      </c>
      <c r="E36" s="350">
        <v>37.31</v>
      </c>
    </row>
    <row r="37" spans="1:5" x14ac:dyDescent="0.2">
      <c r="A37" s="345" t="s">
        <v>540</v>
      </c>
      <c r="B37" s="345" t="s">
        <v>541</v>
      </c>
      <c r="C37" s="346" t="s">
        <v>471</v>
      </c>
      <c r="D37" s="347" t="s">
        <v>542</v>
      </c>
      <c r="E37" s="347" t="s">
        <v>543</v>
      </c>
    </row>
    <row r="38" spans="1:5" x14ac:dyDescent="0.2">
      <c r="A38" s="345" t="s">
        <v>544</v>
      </c>
      <c r="B38" s="345" t="s">
        <v>545</v>
      </c>
      <c r="C38" s="346" t="s">
        <v>471</v>
      </c>
      <c r="D38" s="350">
        <v>25.43</v>
      </c>
      <c r="E38" s="350">
        <v>25.15</v>
      </c>
    </row>
    <row r="39" spans="1:5" x14ac:dyDescent="0.2">
      <c r="A39" s="345" t="s">
        <v>546</v>
      </c>
      <c r="B39" s="345" t="s">
        <v>547</v>
      </c>
      <c r="C39" s="346" t="s">
        <v>548</v>
      </c>
      <c r="D39" s="350">
        <v>739.37</v>
      </c>
      <c r="E39" s="350">
        <v>721.9</v>
      </c>
    </row>
    <row r="40" spans="1:5" x14ac:dyDescent="0.2">
      <c r="A40" s="345" t="s">
        <v>549</v>
      </c>
      <c r="B40" s="345" t="s">
        <v>550</v>
      </c>
      <c r="C40" s="346" t="s">
        <v>551</v>
      </c>
      <c r="D40" s="347" t="s">
        <v>552</v>
      </c>
      <c r="E40" s="347" t="s">
        <v>553</v>
      </c>
    </row>
    <row r="41" spans="1:5" x14ac:dyDescent="0.2">
      <c r="A41" s="345" t="s">
        <v>554</v>
      </c>
      <c r="B41" s="345" t="s">
        <v>555</v>
      </c>
      <c r="C41" s="346" t="s">
        <v>556</v>
      </c>
      <c r="D41" s="350">
        <v>4072</v>
      </c>
      <c r="E41" s="350">
        <v>4088</v>
      </c>
    </row>
    <row r="42" spans="1:5" x14ac:dyDescent="0.2">
      <c r="A42" s="345" t="s">
        <v>557</v>
      </c>
      <c r="B42" s="345" t="s">
        <v>558</v>
      </c>
      <c r="C42" s="346" t="s">
        <v>556</v>
      </c>
      <c r="D42" s="350">
        <v>1393</v>
      </c>
      <c r="E42" s="350">
        <v>1379</v>
      </c>
    </row>
    <row r="43" spans="1:5" x14ac:dyDescent="0.2">
      <c r="A43" s="345" t="s">
        <v>559</v>
      </c>
      <c r="B43" s="345" t="s">
        <v>560</v>
      </c>
      <c r="C43" s="346" t="s">
        <v>561</v>
      </c>
      <c r="D43" s="350">
        <v>264.68</v>
      </c>
      <c r="E43" s="350">
        <v>265.01</v>
      </c>
    </row>
    <row r="44" spans="1:5" x14ac:dyDescent="0.2">
      <c r="A44" s="345" t="s">
        <v>562</v>
      </c>
      <c r="B44" s="345" t="s">
        <v>563</v>
      </c>
      <c r="C44" s="346" t="s">
        <v>561</v>
      </c>
      <c r="D44" s="350">
        <v>144.49</v>
      </c>
      <c r="E44" s="350">
        <v>144.31</v>
      </c>
    </row>
    <row r="45" spans="1:5" x14ac:dyDescent="0.2">
      <c r="A45" s="345" t="s">
        <v>564</v>
      </c>
      <c r="B45" s="345" t="s">
        <v>565</v>
      </c>
      <c r="C45" s="346" t="s">
        <v>561</v>
      </c>
      <c r="D45" s="350">
        <v>23.86</v>
      </c>
      <c r="E45" s="350">
        <v>23.7</v>
      </c>
    </row>
    <row r="46" spans="1:5" ht="24" x14ac:dyDescent="0.2">
      <c r="A46" s="345" t="s">
        <v>566</v>
      </c>
      <c r="B46" s="345" t="s">
        <v>567</v>
      </c>
      <c r="C46" s="346" t="s">
        <v>568</v>
      </c>
      <c r="D46" s="350">
        <v>641.36</v>
      </c>
      <c r="E46" s="350">
        <v>641.36</v>
      </c>
    </row>
    <row r="47" spans="1:5" x14ac:dyDescent="0.2">
      <c r="A47" s="345" t="s">
        <v>569</v>
      </c>
      <c r="B47" s="345" t="s">
        <v>570</v>
      </c>
      <c r="C47" s="346" t="s">
        <v>561</v>
      </c>
      <c r="D47" s="350">
        <v>264.99</v>
      </c>
      <c r="E47" s="350">
        <v>264.99</v>
      </c>
    </row>
    <row r="48" spans="1:5" ht="24" x14ac:dyDescent="0.2">
      <c r="A48" s="345" t="s">
        <v>571</v>
      </c>
      <c r="B48" s="345" t="s">
        <v>572</v>
      </c>
      <c r="C48" s="346" t="s">
        <v>551</v>
      </c>
      <c r="D48" s="347" t="s">
        <v>573</v>
      </c>
      <c r="E48" s="347" t="s">
        <v>574</v>
      </c>
    </row>
    <row r="49" spans="1:5" x14ac:dyDescent="0.2">
      <c r="A49" s="345" t="s">
        <v>575</v>
      </c>
      <c r="B49" s="345" t="s">
        <v>576</v>
      </c>
      <c r="C49" s="346" t="s">
        <v>577</v>
      </c>
      <c r="D49" s="350">
        <v>272.35000000000002</v>
      </c>
      <c r="E49" s="350">
        <v>271.2</v>
      </c>
    </row>
    <row r="50" spans="1:5" x14ac:dyDescent="0.2">
      <c r="A50" s="345" t="s">
        <v>578</v>
      </c>
      <c r="B50" s="345" t="s">
        <v>579</v>
      </c>
      <c r="C50" s="346" t="s">
        <v>580</v>
      </c>
      <c r="D50" s="350">
        <v>21.15</v>
      </c>
      <c r="E50" s="350">
        <v>21.78</v>
      </c>
    </row>
    <row r="51" spans="1:5" x14ac:dyDescent="0.2">
      <c r="A51" s="345" t="s">
        <v>581</v>
      </c>
      <c r="B51" s="345" t="s">
        <v>582</v>
      </c>
      <c r="C51" s="346" t="s">
        <v>580</v>
      </c>
      <c r="D51" s="350">
        <v>231.23</v>
      </c>
      <c r="E51" s="350">
        <v>234.69</v>
      </c>
    </row>
    <row r="52" spans="1:5" x14ac:dyDescent="0.2">
      <c r="A52" s="345" t="s">
        <v>583</v>
      </c>
      <c r="B52" s="345" t="s">
        <v>584</v>
      </c>
      <c r="C52" s="346" t="s">
        <v>580</v>
      </c>
      <c r="D52" s="350">
        <v>10.210000000000001</v>
      </c>
      <c r="E52" s="350">
        <v>10.29</v>
      </c>
    </row>
    <row r="53" spans="1:5" x14ac:dyDescent="0.2">
      <c r="A53" s="345" t="s">
        <v>585</v>
      </c>
      <c r="B53" s="345" t="s">
        <v>586</v>
      </c>
      <c r="C53" s="346" t="s">
        <v>587</v>
      </c>
      <c r="D53" s="350">
        <v>4.97</v>
      </c>
      <c r="E53" s="350">
        <v>5.0199999999999996</v>
      </c>
    </row>
    <row r="54" spans="1:5" x14ac:dyDescent="0.2">
      <c r="A54" s="345" t="s">
        <v>588</v>
      </c>
      <c r="B54" s="345" t="s">
        <v>589</v>
      </c>
      <c r="C54" s="346" t="s">
        <v>580</v>
      </c>
      <c r="D54" s="350">
        <v>245.01</v>
      </c>
      <c r="E54" s="350">
        <v>241.49</v>
      </c>
    </row>
    <row r="55" spans="1:5" x14ac:dyDescent="0.2">
      <c r="A55" s="345" t="s">
        <v>590</v>
      </c>
      <c r="B55" s="345" t="s">
        <v>591</v>
      </c>
      <c r="C55" s="346" t="s">
        <v>580</v>
      </c>
      <c r="D55" s="350">
        <v>133.96</v>
      </c>
      <c r="E55" s="350">
        <v>133.61000000000001</v>
      </c>
    </row>
    <row r="56" spans="1:5" x14ac:dyDescent="0.2">
      <c r="A56" s="345" t="s">
        <v>592</v>
      </c>
      <c r="B56" s="345" t="s">
        <v>593</v>
      </c>
      <c r="C56" s="346" t="s">
        <v>580</v>
      </c>
      <c r="D56" s="350">
        <v>77.08</v>
      </c>
      <c r="E56" s="350">
        <v>75.319999999999993</v>
      </c>
    </row>
    <row r="57" spans="1:5" x14ac:dyDescent="0.2">
      <c r="A57" s="345" t="s">
        <v>594</v>
      </c>
      <c r="B57" s="345" t="s">
        <v>595</v>
      </c>
      <c r="C57" s="346" t="s">
        <v>580</v>
      </c>
      <c r="D57" s="350">
        <v>155.88999999999999</v>
      </c>
      <c r="E57" s="350">
        <v>152.03</v>
      </c>
    </row>
    <row r="58" spans="1:5" x14ac:dyDescent="0.2">
      <c r="A58" s="345" t="s">
        <v>596</v>
      </c>
      <c r="B58" s="345" t="s">
        <v>597</v>
      </c>
      <c r="C58" s="346" t="s">
        <v>580</v>
      </c>
      <c r="D58" s="347" t="s">
        <v>598</v>
      </c>
      <c r="E58" s="347" t="s">
        <v>599</v>
      </c>
    </row>
    <row r="59" spans="1:5" x14ac:dyDescent="0.2">
      <c r="A59" s="345" t="s">
        <v>600</v>
      </c>
      <c r="B59" s="345" t="s">
        <v>601</v>
      </c>
      <c r="C59" s="346" t="s">
        <v>580</v>
      </c>
      <c r="D59" s="347" t="s">
        <v>602</v>
      </c>
      <c r="E59" s="347" t="s">
        <v>603</v>
      </c>
    </row>
    <row r="60" spans="1:5" x14ac:dyDescent="0.2">
      <c r="A60" s="345" t="s">
        <v>604</v>
      </c>
      <c r="B60" s="345" t="s">
        <v>605</v>
      </c>
      <c r="C60" s="346" t="s">
        <v>580</v>
      </c>
      <c r="D60" s="350">
        <v>158.74</v>
      </c>
      <c r="E60" s="350">
        <v>157.07</v>
      </c>
    </row>
    <row r="61" spans="1:5" x14ac:dyDescent="0.2">
      <c r="A61" s="345" t="s">
        <v>606</v>
      </c>
      <c r="B61" s="345" t="s">
        <v>607</v>
      </c>
      <c r="C61" s="346" t="s">
        <v>608</v>
      </c>
      <c r="D61" s="350">
        <v>288.67</v>
      </c>
      <c r="E61" s="350">
        <v>285.95999999999998</v>
      </c>
    </row>
    <row r="62" spans="1:5" x14ac:dyDescent="0.2">
      <c r="A62" s="345" t="s">
        <v>609</v>
      </c>
      <c r="B62" s="345" t="s">
        <v>610</v>
      </c>
      <c r="C62" s="346" t="s">
        <v>611</v>
      </c>
      <c r="D62" s="350">
        <v>876.81</v>
      </c>
      <c r="E62" s="350">
        <v>859.37</v>
      </c>
    </row>
    <row r="63" spans="1:5" x14ac:dyDescent="0.2">
      <c r="A63" s="348" t="s">
        <v>612</v>
      </c>
      <c r="B63" s="348" t="s">
        <v>613</v>
      </c>
      <c r="C63" s="349" t="s">
        <v>580</v>
      </c>
      <c r="D63" s="351">
        <v>107.03</v>
      </c>
      <c r="E63" s="351">
        <v>107.14</v>
      </c>
    </row>
  </sheetData>
  <mergeCells count="2">
    <mergeCell ref="A3:B3"/>
    <mergeCell ref="A34:B34"/>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4A25-A543-4879-9CE2-74ED0F785940}">
  <dimension ref="A1:AF33"/>
  <sheetViews>
    <sheetView workbookViewId="0">
      <selection activeCell="F10" sqref="F10"/>
    </sheetView>
    <sheetView workbookViewId="1">
      <selection activeCell="F8" sqref="F8"/>
    </sheetView>
  </sheetViews>
  <sheetFormatPr defaultRowHeight="12.75" x14ac:dyDescent="0.2"/>
  <sheetData>
    <row r="1" spans="1:32" ht="84" x14ac:dyDescent="0.2">
      <c r="A1" s="53" t="s">
        <v>279</v>
      </c>
      <c r="B1" s="54" t="s">
        <v>280</v>
      </c>
      <c r="C1" s="54" t="s">
        <v>281</v>
      </c>
      <c r="D1" s="54" t="s">
        <v>282</v>
      </c>
      <c r="E1" s="54" t="s">
        <v>283</v>
      </c>
      <c r="F1" s="55" t="s">
        <v>284</v>
      </c>
      <c r="G1" s="54" t="s">
        <v>285</v>
      </c>
      <c r="H1" s="54" t="s">
        <v>286</v>
      </c>
      <c r="I1" s="54" t="s">
        <v>287</v>
      </c>
      <c r="J1" s="54" t="s">
        <v>288</v>
      </c>
      <c r="K1" s="55" t="s">
        <v>289</v>
      </c>
      <c r="L1" s="54" t="s">
        <v>290</v>
      </c>
      <c r="M1" s="54" t="s">
        <v>291</v>
      </c>
      <c r="N1" s="54" t="s">
        <v>292</v>
      </c>
      <c r="O1" s="54" t="s">
        <v>293</v>
      </c>
      <c r="P1" s="55" t="s">
        <v>294</v>
      </c>
      <c r="Q1" s="54" t="s">
        <v>295</v>
      </c>
      <c r="R1" s="54" t="s">
        <v>296</v>
      </c>
      <c r="S1" s="54" t="s">
        <v>297</v>
      </c>
      <c r="T1" s="54" t="s">
        <v>298</v>
      </c>
      <c r="U1" s="54" t="s">
        <v>299</v>
      </c>
      <c r="V1" s="55" t="s">
        <v>300</v>
      </c>
      <c r="W1" s="56" t="s">
        <v>301</v>
      </c>
      <c r="X1" s="57" t="s">
        <v>302</v>
      </c>
      <c r="Y1" s="58" t="s">
        <v>303</v>
      </c>
      <c r="Z1" s="58" t="s">
        <v>304</v>
      </c>
      <c r="AA1" s="56" t="s">
        <v>305</v>
      </c>
      <c r="AB1" s="54" t="s">
        <v>306</v>
      </c>
      <c r="AC1" s="54" t="s">
        <v>307</v>
      </c>
      <c r="AD1" s="54" t="s">
        <v>308</v>
      </c>
      <c r="AE1" s="54" t="s">
        <v>309</v>
      </c>
      <c r="AF1" s="55" t="s">
        <v>310</v>
      </c>
    </row>
    <row r="2" spans="1:32" x14ac:dyDescent="0.2">
      <c r="A2" s="59" t="s">
        <v>311</v>
      </c>
      <c r="B2" s="60">
        <v>5852.68</v>
      </c>
      <c r="C2" s="60">
        <v>1431.3</v>
      </c>
      <c r="D2" s="60">
        <v>3411.11</v>
      </c>
      <c r="E2" s="60">
        <v>23863.73</v>
      </c>
      <c r="F2" s="60">
        <v>459.19</v>
      </c>
      <c r="G2" s="60">
        <v>12700.63</v>
      </c>
      <c r="H2" s="60">
        <v>9238.18</v>
      </c>
      <c r="I2" s="60">
        <v>3673.87</v>
      </c>
      <c r="J2" s="60">
        <v>2812.37</v>
      </c>
      <c r="K2" s="60">
        <v>2159.96</v>
      </c>
      <c r="L2" s="60">
        <v>5495.97</v>
      </c>
      <c r="M2" s="60">
        <v>214.8</v>
      </c>
      <c r="N2" s="60">
        <v>10542.2</v>
      </c>
      <c r="O2" s="60">
        <v>6124.68</v>
      </c>
      <c r="P2" s="60">
        <v>239470.83</v>
      </c>
      <c r="Q2" s="60">
        <v>95227.79</v>
      </c>
      <c r="R2" s="60">
        <v>88897.61</v>
      </c>
      <c r="S2" s="60">
        <v>106476.68</v>
      </c>
      <c r="T2" s="60">
        <v>132489.18</v>
      </c>
      <c r="U2" s="60">
        <v>43.89</v>
      </c>
      <c r="V2" s="60">
        <v>34.520000000000003</v>
      </c>
      <c r="W2" s="60">
        <v>2532.4899999999998</v>
      </c>
      <c r="X2" s="60">
        <v>923.98</v>
      </c>
      <c r="Y2" s="60">
        <v>13384.46</v>
      </c>
      <c r="Z2" s="60">
        <v>9014.7099999999991</v>
      </c>
      <c r="AA2" s="60">
        <v>21035.25</v>
      </c>
      <c r="AB2" s="60">
        <v>8041.87</v>
      </c>
      <c r="AC2" s="60">
        <v>146961.78</v>
      </c>
      <c r="AD2" s="60">
        <v>37800.410000000003</v>
      </c>
      <c r="AE2" s="60">
        <v>2614.23</v>
      </c>
      <c r="AF2" s="60">
        <v>19626.240000000002</v>
      </c>
    </row>
    <row r="3" spans="1:32" x14ac:dyDescent="0.2">
      <c r="A3" s="61" t="s">
        <v>312</v>
      </c>
      <c r="B3" s="62"/>
      <c r="C3" s="62"/>
      <c r="D3" s="60">
        <v>79.260000000000005</v>
      </c>
      <c r="E3" s="60">
        <v>161.82</v>
      </c>
      <c r="F3" s="62"/>
      <c r="G3" s="60">
        <v>3.89</v>
      </c>
      <c r="H3" s="62"/>
      <c r="I3" s="62"/>
      <c r="J3" s="62"/>
      <c r="K3" s="60">
        <v>81.7</v>
      </c>
      <c r="L3" s="62"/>
      <c r="M3" s="62"/>
      <c r="N3" s="60">
        <v>112.7</v>
      </c>
      <c r="O3" s="60">
        <v>0.26</v>
      </c>
      <c r="P3" s="60">
        <v>286.89999999999998</v>
      </c>
      <c r="Q3" s="60">
        <v>51.73</v>
      </c>
      <c r="R3" s="62"/>
      <c r="S3" s="62"/>
      <c r="T3" s="60">
        <v>184.42</v>
      </c>
      <c r="U3" s="60">
        <v>0.88</v>
      </c>
      <c r="V3" s="62"/>
      <c r="W3" s="60">
        <v>166.01</v>
      </c>
      <c r="X3" s="60">
        <v>65.31</v>
      </c>
      <c r="Y3" s="60">
        <v>555.67999999999995</v>
      </c>
      <c r="Z3" s="62"/>
      <c r="AA3" s="62"/>
      <c r="AB3" s="62"/>
      <c r="AC3" s="60">
        <v>9928.5400000000009</v>
      </c>
      <c r="AD3" s="60">
        <v>552.41999999999996</v>
      </c>
      <c r="AE3" s="60">
        <v>170.71</v>
      </c>
      <c r="AF3" s="60">
        <v>279.41000000000003</v>
      </c>
    </row>
    <row r="4" spans="1:32" x14ac:dyDescent="0.2">
      <c r="A4" s="61" t="s">
        <v>313</v>
      </c>
      <c r="B4" s="60">
        <v>195.61</v>
      </c>
      <c r="C4" s="62"/>
      <c r="D4" s="60">
        <v>16.420000000000002</v>
      </c>
      <c r="E4" s="60">
        <v>210.62</v>
      </c>
      <c r="F4" s="60">
        <v>0.39</v>
      </c>
      <c r="G4" s="60">
        <v>266.7</v>
      </c>
      <c r="H4" s="60">
        <v>21.59</v>
      </c>
      <c r="I4" s="60">
        <v>82.32</v>
      </c>
      <c r="J4" s="60">
        <v>62.82</v>
      </c>
      <c r="K4" s="60">
        <v>111.82</v>
      </c>
      <c r="L4" s="60">
        <v>14.78</v>
      </c>
      <c r="M4" s="62"/>
      <c r="N4" s="60">
        <v>339.7</v>
      </c>
      <c r="O4" s="60">
        <v>7.49</v>
      </c>
      <c r="P4" s="60">
        <v>551.5</v>
      </c>
      <c r="Q4" s="60">
        <v>3152.11</v>
      </c>
      <c r="R4" s="60">
        <v>2198.87</v>
      </c>
      <c r="S4" s="60">
        <v>2171.8200000000002</v>
      </c>
      <c r="T4" s="60">
        <v>5724.05</v>
      </c>
      <c r="U4" s="60">
        <v>0.09</v>
      </c>
      <c r="V4" s="60">
        <v>0.41</v>
      </c>
      <c r="W4" s="60">
        <v>94.57</v>
      </c>
      <c r="X4" s="60">
        <v>53.73</v>
      </c>
      <c r="Y4" s="60">
        <v>775.98</v>
      </c>
      <c r="Z4" s="60">
        <v>22.15</v>
      </c>
      <c r="AA4" s="60">
        <v>158.75</v>
      </c>
      <c r="AB4" s="60">
        <v>220.39</v>
      </c>
      <c r="AC4" s="60">
        <v>6.73</v>
      </c>
      <c r="AD4" s="62"/>
      <c r="AE4" s="60">
        <v>18.920000000000002</v>
      </c>
      <c r="AF4" s="60">
        <v>49.29</v>
      </c>
    </row>
    <row r="5" spans="1:32" x14ac:dyDescent="0.2">
      <c r="A5" s="61" t="s">
        <v>314</v>
      </c>
      <c r="B5" s="60">
        <v>291.17</v>
      </c>
      <c r="C5" s="60">
        <v>51.34</v>
      </c>
      <c r="D5" s="60">
        <v>178.2</v>
      </c>
      <c r="E5" s="60">
        <v>773.54</v>
      </c>
      <c r="F5" s="60">
        <v>11.67</v>
      </c>
      <c r="G5" s="60">
        <v>340.17</v>
      </c>
      <c r="H5" s="60">
        <v>181.07</v>
      </c>
      <c r="I5" s="60">
        <v>135.26</v>
      </c>
      <c r="J5" s="60">
        <v>218.46</v>
      </c>
      <c r="K5" s="62"/>
      <c r="L5" s="60">
        <v>212.82</v>
      </c>
      <c r="M5" s="60">
        <v>3.59</v>
      </c>
      <c r="N5" s="60">
        <v>183.14</v>
      </c>
      <c r="O5" s="60">
        <v>96.5</v>
      </c>
      <c r="P5" s="60">
        <v>11859.97</v>
      </c>
      <c r="Q5" s="60">
        <v>13728.37</v>
      </c>
      <c r="R5" s="60">
        <v>22903.759999999998</v>
      </c>
      <c r="S5" s="60">
        <v>24976.95</v>
      </c>
      <c r="T5" s="60">
        <v>31320.12</v>
      </c>
      <c r="U5" s="60">
        <v>0.2</v>
      </c>
      <c r="V5" s="62"/>
      <c r="W5" s="60">
        <v>97.53</v>
      </c>
      <c r="X5" s="60">
        <v>14.11</v>
      </c>
      <c r="Y5" s="60">
        <v>356.28</v>
      </c>
      <c r="Z5" s="62"/>
      <c r="AA5" s="60">
        <v>1197.98</v>
      </c>
      <c r="AB5" s="60">
        <v>8.6199999999999992</v>
      </c>
      <c r="AC5" s="62"/>
      <c r="AD5" s="62"/>
      <c r="AE5" s="60">
        <v>0.47</v>
      </c>
      <c r="AF5" s="62"/>
    </row>
    <row r="6" spans="1:32" x14ac:dyDescent="0.2">
      <c r="A6" s="61" t="s">
        <v>315</v>
      </c>
      <c r="B6" s="62"/>
      <c r="C6" s="62"/>
      <c r="D6" s="60">
        <v>17.82</v>
      </c>
      <c r="E6" s="60">
        <v>151.1</v>
      </c>
      <c r="F6" s="60">
        <v>0.17</v>
      </c>
      <c r="G6" s="60">
        <v>69.64</v>
      </c>
      <c r="H6" s="60">
        <v>44.43</v>
      </c>
      <c r="I6" s="60">
        <v>48.66</v>
      </c>
      <c r="J6" s="60">
        <v>3.38</v>
      </c>
      <c r="K6" s="62"/>
      <c r="L6" s="60">
        <v>400.21</v>
      </c>
      <c r="M6" s="60">
        <v>0.06</v>
      </c>
      <c r="N6" s="60">
        <v>102.37</v>
      </c>
      <c r="O6" s="62"/>
      <c r="P6" s="60">
        <v>5616.66</v>
      </c>
      <c r="Q6" s="60">
        <v>2252.16</v>
      </c>
      <c r="R6" s="60">
        <v>6089.08</v>
      </c>
      <c r="S6" s="60">
        <v>6637.78</v>
      </c>
      <c r="T6" s="60">
        <v>6181.45</v>
      </c>
      <c r="U6" s="62"/>
      <c r="V6" s="62"/>
      <c r="W6" s="60">
        <v>4.8899999999999997</v>
      </c>
      <c r="X6" s="60">
        <v>0.46</v>
      </c>
      <c r="Y6" s="60">
        <v>30.23</v>
      </c>
      <c r="Z6" s="62"/>
      <c r="AA6" s="62"/>
      <c r="AB6" s="62"/>
      <c r="AC6" s="60">
        <v>2261.35</v>
      </c>
      <c r="AD6" s="60">
        <v>0.53</v>
      </c>
      <c r="AE6" s="62"/>
      <c r="AF6" s="62"/>
    </row>
    <row r="7" spans="1:32" x14ac:dyDescent="0.2">
      <c r="A7" s="61" t="s">
        <v>316</v>
      </c>
      <c r="B7" s="60">
        <v>103.86</v>
      </c>
      <c r="C7" s="60">
        <v>81.510000000000005</v>
      </c>
      <c r="D7" s="60">
        <v>58.52</v>
      </c>
      <c r="E7" s="60">
        <v>305.10000000000002</v>
      </c>
      <c r="F7" s="62"/>
      <c r="G7" s="60">
        <v>7.37</v>
      </c>
      <c r="H7" s="60">
        <v>494.87</v>
      </c>
      <c r="I7" s="60">
        <v>332.19</v>
      </c>
      <c r="J7" s="60">
        <v>4.2300000000000004</v>
      </c>
      <c r="K7" s="60">
        <v>3.97</v>
      </c>
      <c r="L7" s="60">
        <v>424.17</v>
      </c>
      <c r="M7" s="60">
        <v>4.3</v>
      </c>
      <c r="N7" s="60">
        <v>860.16</v>
      </c>
      <c r="O7" s="60">
        <v>0.71</v>
      </c>
      <c r="P7" s="60">
        <v>3610.88</v>
      </c>
      <c r="Q7" s="60">
        <v>1041.24</v>
      </c>
      <c r="R7" s="60">
        <v>2380.83</v>
      </c>
      <c r="S7" s="60">
        <v>3119.87</v>
      </c>
      <c r="T7" s="60">
        <v>2883.92</v>
      </c>
      <c r="U7" s="62"/>
      <c r="V7" s="62"/>
      <c r="W7" s="60">
        <v>2.9</v>
      </c>
      <c r="X7" s="60">
        <v>2.89</v>
      </c>
      <c r="Y7" s="60">
        <v>85.95</v>
      </c>
      <c r="Z7" s="62"/>
      <c r="AA7" s="62"/>
      <c r="AB7" s="62"/>
      <c r="AC7" s="62"/>
      <c r="AD7" s="62"/>
      <c r="AE7" s="62"/>
      <c r="AF7" s="60">
        <v>173.24</v>
      </c>
    </row>
    <row r="8" spans="1:32" x14ac:dyDescent="0.2">
      <c r="A8" s="61" t="s">
        <v>317</v>
      </c>
      <c r="B8" s="60">
        <v>92.97</v>
      </c>
      <c r="C8" s="62"/>
      <c r="D8" s="60">
        <v>171.39</v>
      </c>
      <c r="E8" s="60">
        <v>274.25</v>
      </c>
      <c r="F8" s="60">
        <v>0.77</v>
      </c>
      <c r="G8" s="60">
        <v>186.28</v>
      </c>
      <c r="H8" s="60">
        <v>142.36000000000001</v>
      </c>
      <c r="I8" s="60">
        <v>76.47</v>
      </c>
      <c r="J8" s="62"/>
      <c r="K8" s="60">
        <v>183.87</v>
      </c>
      <c r="L8" s="60">
        <v>35.6</v>
      </c>
      <c r="M8" s="60">
        <v>1.55</v>
      </c>
      <c r="N8" s="60">
        <v>542.72</v>
      </c>
      <c r="O8" s="60">
        <v>18.79</v>
      </c>
      <c r="P8" s="60">
        <v>5447.01</v>
      </c>
      <c r="Q8" s="60">
        <v>4682.6899999999996</v>
      </c>
      <c r="R8" s="60">
        <v>7235.2</v>
      </c>
      <c r="S8" s="60">
        <v>7609.4</v>
      </c>
      <c r="T8" s="60">
        <v>7578.4</v>
      </c>
      <c r="U8" s="60">
        <v>2.77</v>
      </c>
      <c r="V8" s="62"/>
      <c r="W8" s="60">
        <v>74.819999999999993</v>
      </c>
      <c r="X8" s="60">
        <v>37.24</v>
      </c>
      <c r="Y8" s="60">
        <v>57.9</v>
      </c>
      <c r="Z8" s="60">
        <v>156.88</v>
      </c>
      <c r="AA8" s="60">
        <v>92.63</v>
      </c>
      <c r="AB8" s="62"/>
      <c r="AC8" s="60">
        <v>15.95</v>
      </c>
      <c r="AD8" s="60">
        <v>46.26</v>
      </c>
      <c r="AE8" s="60">
        <v>7.4</v>
      </c>
      <c r="AF8" s="60">
        <v>11.68</v>
      </c>
    </row>
    <row r="9" spans="1:32" x14ac:dyDescent="0.2">
      <c r="A9" s="61" t="s">
        <v>318</v>
      </c>
      <c r="B9" s="62"/>
      <c r="C9" s="60">
        <v>0.32</v>
      </c>
      <c r="D9" s="60">
        <v>72.430000000000007</v>
      </c>
      <c r="E9" s="60">
        <v>528.23</v>
      </c>
      <c r="F9" s="60">
        <v>0.25</v>
      </c>
      <c r="G9" s="60">
        <v>52.24</v>
      </c>
      <c r="H9" s="60">
        <v>79.91</v>
      </c>
      <c r="I9" s="60">
        <v>2.58</v>
      </c>
      <c r="J9" s="62"/>
      <c r="K9" s="60">
        <v>86</v>
      </c>
      <c r="L9" s="60">
        <v>21.88</v>
      </c>
      <c r="M9" s="60">
        <v>1.82</v>
      </c>
      <c r="N9" s="60">
        <v>135.51</v>
      </c>
      <c r="O9" s="60">
        <v>40.28</v>
      </c>
      <c r="P9" s="60">
        <v>2232.8000000000002</v>
      </c>
      <c r="Q9" s="60">
        <v>1199.02</v>
      </c>
      <c r="R9" s="60">
        <v>1407.74</v>
      </c>
      <c r="S9" s="60">
        <v>1525.61</v>
      </c>
      <c r="T9" s="60">
        <v>1661.62</v>
      </c>
      <c r="U9" s="62"/>
      <c r="V9" s="62"/>
      <c r="W9" s="60">
        <v>265.64</v>
      </c>
      <c r="X9" s="60">
        <v>143.97</v>
      </c>
      <c r="Y9" s="62"/>
      <c r="Z9" s="62"/>
      <c r="AA9" s="62"/>
      <c r="AB9" s="62"/>
      <c r="AC9" s="62"/>
      <c r="AD9" s="62"/>
      <c r="AE9" s="62"/>
      <c r="AF9" s="62"/>
    </row>
    <row r="10" spans="1:32" x14ac:dyDescent="0.2">
      <c r="A10" s="61" t="s">
        <v>319</v>
      </c>
      <c r="B10" s="62"/>
      <c r="C10" s="60">
        <v>20.88</v>
      </c>
      <c r="D10" s="60">
        <v>128.53</v>
      </c>
      <c r="E10" s="60">
        <v>384.7</v>
      </c>
      <c r="F10" s="60">
        <v>0.03</v>
      </c>
      <c r="G10" s="60">
        <v>31.86</v>
      </c>
      <c r="H10" s="60">
        <v>5.55</v>
      </c>
      <c r="I10" s="60">
        <v>22.67</v>
      </c>
      <c r="J10" s="60">
        <v>15.09</v>
      </c>
      <c r="K10" s="60">
        <v>131.1</v>
      </c>
      <c r="L10" s="60">
        <v>55.27</v>
      </c>
      <c r="M10" s="60">
        <v>0.5</v>
      </c>
      <c r="N10" s="60">
        <v>247.07</v>
      </c>
      <c r="O10" s="60">
        <v>2.5099999999999998</v>
      </c>
      <c r="P10" s="60">
        <v>2409.91</v>
      </c>
      <c r="Q10" s="60">
        <v>399.14</v>
      </c>
      <c r="R10" s="60">
        <v>863.13</v>
      </c>
      <c r="S10" s="60">
        <v>986.55</v>
      </c>
      <c r="T10" s="60">
        <v>878.96</v>
      </c>
      <c r="U10" s="60">
        <v>0.04</v>
      </c>
      <c r="V10" s="60">
        <v>1.33</v>
      </c>
      <c r="W10" s="60">
        <v>7.17</v>
      </c>
      <c r="X10" s="60">
        <v>7.17</v>
      </c>
      <c r="Y10" s="60">
        <v>1806.75</v>
      </c>
      <c r="Z10" s="62"/>
      <c r="AA10" s="62"/>
      <c r="AB10" s="62"/>
      <c r="AC10" s="60">
        <v>36.840000000000003</v>
      </c>
      <c r="AD10" s="62"/>
      <c r="AE10" s="60">
        <v>2.65</v>
      </c>
      <c r="AF10" s="62"/>
    </row>
    <row r="11" spans="1:32" x14ac:dyDescent="0.2">
      <c r="A11" s="121" t="s">
        <v>320</v>
      </c>
      <c r="B11" s="165"/>
      <c r="C11" s="165"/>
      <c r="D11" s="122">
        <v>28.88</v>
      </c>
      <c r="E11" s="122">
        <v>878.08</v>
      </c>
      <c r="F11" s="122">
        <v>1.03</v>
      </c>
      <c r="G11" s="122">
        <v>42.33</v>
      </c>
      <c r="H11" s="122">
        <v>5.53</v>
      </c>
      <c r="I11" s="122">
        <v>70.7</v>
      </c>
      <c r="J11" s="165"/>
      <c r="K11" s="122">
        <v>206.09</v>
      </c>
      <c r="L11" s="122">
        <v>0.96</v>
      </c>
      <c r="M11" s="122">
        <v>1.35</v>
      </c>
      <c r="N11" s="122">
        <v>421.62</v>
      </c>
      <c r="O11" s="122">
        <v>37.93</v>
      </c>
      <c r="P11" s="122">
        <v>398.89</v>
      </c>
      <c r="Q11" s="165"/>
      <c r="R11" s="122">
        <v>1411.33</v>
      </c>
      <c r="S11" s="122">
        <v>1575.6</v>
      </c>
      <c r="T11" s="122">
        <v>1879.61</v>
      </c>
      <c r="U11" s="122">
        <v>0.41</v>
      </c>
      <c r="V11" s="165"/>
      <c r="W11" s="122">
        <v>264.68</v>
      </c>
      <c r="X11" s="122">
        <v>145.47999999999999</v>
      </c>
      <c r="Y11" s="122">
        <v>1882.25</v>
      </c>
      <c r="Z11" s="122">
        <v>21.15</v>
      </c>
      <c r="AA11" s="122">
        <v>231.23</v>
      </c>
      <c r="AB11" s="122">
        <v>133.96</v>
      </c>
      <c r="AC11" s="122">
        <v>3686.58</v>
      </c>
      <c r="AD11" s="122">
        <v>1799.51</v>
      </c>
      <c r="AE11" s="122">
        <v>288.67</v>
      </c>
      <c r="AF11" s="122">
        <v>158.74</v>
      </c>
    </row>
    <row r="12" spans="1:32" x14ac:dyDescent="0.2">
      <c r="A12" s="61" t="s">
        <v>321</v>
      </c>
      <c r="B12" s="60">
        <v>581.92999999999995</v>
      </c>
      <c r="C12" s="60">
        <v>6.93</v>
      </c>
      <c r="D12" s="60">
        <v>173.75</v>
      </c>
      <c r="E12" s="60">
        <v>1039.45</v>
      </c>
      <c r="F12" s="60">
        <v>87.25</v>
      </c>
      <c r="G12" s="60">
        <v>1411.25</v>
      </c>
      <c r="H12" s="60">
        <v>252.91</v>
      </c>
      <c r="I12" s="60">
        <v>261.77</v>
      </c>
      <c r="J12" s="60">
        <v>484.07</v>
      </c>
      <c r="K12" s="60">
        <v>220.33</v>
      </c>
      <c r="L12" s="60">
        <v>200.77</v>
      </c>
      <c r="M12" s="60">
        <v>58.2</v>
      </c>
      <c r="N12" s="60">
        <v>1135.5999999999999</v>
      </c>
      <c r="O12" s="60">
        <v>1534.12</v>
      </c>
      <c r="P12" s="60">
        <v>15275.13</v>
      </c>
      <c r="Q12" s="60">
        <v>1757.21</v>
      </c>
      <c r="R12" s="60">
        <v>10022.92</v>
      </c>
      <c r="S12" s="60">
        <v>12108.2</v>
      </c>
      <c r="T12" s="60">
        <v>15004.86</v>
      </c>
      <c r="U12" s="60">
        <v>5.37</v>
      </c>
      <c r="V12" s="60">
        <v>7.74</v>
      </c>
      <c r="W12" s="60">
        <v>75.209999999999994</v>
      </c>
      <c r="X12" s="60">
        <v>30.14</v>
      </c>
      <c r="Y12" s="60">
        <v>1365.86</v>
      </c>
      <c r="Z12" s="60">
        <v>1265.22</v>
      </c>
      <c r="AA12" s="60">
        <v>401.51</v>
      </c>
      <c r="AB12" s="60">
        <v>2238.61</v>
      </c>
      <c r="AC12" s="60">
        <v>5527.48</v>
      </c>
      <c r="AD12" s="60">
        <v>5029.46</v>
      </c>
      <c r="AE12" s="60">
        <v>836.45</v>
      </c>
      <c r="AF12" s="60">
        <v>796.37</v>
      </c>
    </row>
    <row r="13" spans="1:32" x14ac:dyDescent="0.2">
      <c r="A13" s="61" t="s">
        <v>322</v>
      </c>
      <c r="B13" s="62"/>
      <c r="C13" s="60">
        <v>0.64</v>
      </c>
      <c r="D13" s="60">
        <v>259.64</v>
      </c>
      <c r="E13" s="60">
        <v>920.43</v>
      </c>
      <c r="F13" s="60">
        <v>113.09</v>
      </c>
      <c r="G13" s="60">
        <v>1452.75</v>
      </c>
      <c r="H13" s="60">
        <v>274.33</v>
      </c>
      <c r="I13" s="60">
        <v>208.35</v>
      </c>
      <c r="J13" s="60">
        <v>29.59</v>
      </c>
      <c r="K13" s="60">
        <v>204.2</v>
      </c>
      <c r="L13" s="60">
        <v>63.96</v>
      </c>
      <c r="M13" s="60">
        <v>19.190000000000001</v>
      </c>
      <c r="N13" s="60">
        <v>1132.52</v>
      </c>
      <c r="O13" s="60">
        <v>2964.24</v>
      </c>
      <c r="P13" s="60">
        <v>13260</v>
      </c>
      <c r="Q13" s="60">
        <v>4270.37</v>
      </c>
      <c r="R13" s="60">
        <v>852.84</v>
      </c>
      <c r="S13" s="60">
        <v>1457.03</v>
      </c>
      <c r="T13" s="60">
        <v>3806.68</v>
      </c>
      <c r="U13" s="60">
        <v>11.04</v>
      </c>
      <c r="V13" s="60">
        <v>1.79</v>
      </c>
      <c r="W13" s="60">
        <v>90.43</v>
      </c>
      <c r="X13" s="60">
        <v>52.35</v>
      </c>
      <c r="Y13" s="60">
        <v>757.38</v>
      </c>
      <c r="Z13" s="60">
        <v>592.71</v>
      </c>
      <c r="AA13" s="60">
        <v>1583.33</v>
      </c>
      <c r="AB13" s="60">
        <v>907.21</v>
      </c>
      <c r="AC13" s="60">
        <v>3704.59</v>
      </c>
      <c r="AD13" s="60">
        <v>139.21</v>
      </c>
      <c r="AE13" s="60">
        <v>174.1</v>
      </c>
      <c r="AF13" s="60">
        <v>1.1100000000000001</v>
      </c>
    </row>
    <row r="14" spans="1:32" x14ac:dyDescent="0.2">
      <c r="A14" s="61" t="s">
        <v>323</v>
      </c>
      <c r="B14" s="60">
        <v>155.35</v>
      </c>
      <c r="C14" s="62"/>
      <c r="D14" s="60">
        <v>75.989999999999995</v>
      </c>
      <c r="E14" s="60">
        <v>1203.47</v>
      </c>
      <c r="F14" s="60">
        <v>7.41</v>
      </c>
      <c r="G14" s="60">
        <v>406.64</v>
      </c>
      <c r="H14" s="60">
        <v>673.87</v>
      </c>
      <c r="I14" s="60">
        <v>85.49</v>
      </c>
      <c r="J14" s="60">
        <v>88.81</v>
      </c>
      <c r="K14" s="62"/>
      <c r="L14" s="60">
        <v>268</v>
      </c>
      <c r="M14" s="60">
        <v>16.07</v>
      </c>
      <c r="N14" s="60">
        <v>328.09</v>
      </c>
      <c r="O14" s="60">
        <v>51.46</v>
      </c>
      <c r="P14" s="60">
        <v>14189.26</v>
      </c>
      <c r="Q14" s="60">
        <v>4466.2299999999996</v>
      </c>
      <c r="R14" s="60">
        <v>2537.3200000000002</v>
      </c>
      <c r="S14" s="60">
        <v>3696.69</v>
      </c>
      <c r="T14" s="60">
        <v>3607.46</v>
      </c>
      <c r="U14" s="60">
        <v>1.97</v>
      </c>
      <c r="V14" s="60">
        <v>0.09</v>
      </c>
      <c r="W14" s="60">
        <v>116.07</v>
      </c>
      <c r="X14" s="60">
        <v>13.24</v>
      </c>
      <c r="Y14" s="62"/>
      <c r="Z14" s="60">
        <v>2437.87</v>
      </c>
      <c r="AA14" s="60">
        <v>3009.7</v>
      </c>
      <c r="AB14" s="60">
        <v>2380.4</v>
      </c>
      <c r="AC14" s="60">
        <v>91.35</v>
      </c>
      <c r="AD14" s="60">
        <v>3097.13</v>
      </c>
      <c r="AE14" s="60">
        <v>9.18</v>
      </c>
      <c r="AF14" s="60">
        <v>1611.76</v>
      </c>
    </row>
    <row r="15" spans="1:32" x14ac:dyDescent="0.2">
      <c r="A15" s="61" t="s">
        <v>324</v>
      </c>
      <c r="B15" s="60">
        <v>34.340000000000003</v>
      </c>
      <c r="C15" s="60">
        <v>15.01</v>
      </c>
      <c r="D15" s="60">
        <v>156.94</v>
      </c>
      <c r="E15" s="60">
        <v>886.45</v>
      </c>
      <c r="F15" s="60">
        <v>77.81</v>
      </c>
      <c r="G15" s="60">
        <v>798.49</v>
      </c>
      <c r="H15" s="60">
        <v>343.73</v>
      </c>
      <c r="I15" s="60">
        <v>35.9</v>
      </c>
      <c r="J15" s="60">
        <v>25.49</v>
      </c>
      <c r="K15" s="60">
        <v>138.74</v>
      </c>
      <c r="L15" s="60">
        <v>86.25</v>
      </c>
      <c r="M15" s="62"/>
      <c r="N15" s="60">
        <v>398.33</v>
      </c>
      <c r="O15" s="60">
        <v>856.36</v>
      </c>
      <c r="P15" s="60">
        <v>9718.36</v>
      </c>
      <c r="Q15" s="60">
        <v>5362.13</v>
      </c>
      <c r="R15" s="60">
        <v>1106.21</v>
      </c>
      <c r="S15" s="60">
        <v>2466.5</v>
      </c>
      <c r="T15" s="60">
        <v>3861.65</v>
      </c>
      <c r="U15" s="60">
        <v>1.1599999999999999</v>
      </c>
      <c r="V15" s="62"/>
      <c r="W15" s="60">
        <v>18.04</v>
      </c>
      <c r="X15" s="60">
        <v>2.64</v>
      </c>
      <c r="Y15" s="60">
        <v>38.520000000000003</v>
      </c>
      <c r="Z15" s="62"/>
      <c r="AA15" s="60">
        <v>141.63</v>
      </c>
      <c r="AB15" s="62"/>
      <c r="AC15" s="60">
        <v>2382.81</v>
      </c>
      <c r="AD15" s="60">
        <v>1493.63</v>
      </c>
      <c r="AE15" s="60">
        <v>16.95</v>
      </c>
      <c r="AF15" s="60">
        <v>1330.02</v>
      </c>
    </row>
    <row r="16" spans="1:32" x14ac:dyDescent="0.2">
      <c r="A16" s="61" t="s">
        <v>325</v>
      </c>
      <c r="B16" s="60">
        <v>212.3</v>
      </c>
      <c r="C16" s="60">
        <v>1.52</v>
      </c>
      <c r="D16" s="60">
        <v>69.97</v>
      </c>
      <c r="E16" s="60">
        <v>630.71</v>
      </c>
      <c r="F16" s="60">
        <v>7.81</v>
      </c>
      <c r="G16" s="60">
        <v>291.06</v>
      </c>
      <c r="H16" s="60">
        <v>287.52</v>
      </c>
      <c r="I16" s="60">
        <v>179.99</v>
      </c>
      <c r="J16" s="60">
        <v>40.159999999999997</v>
      </c>
      <c r="K16" s="60">
        <v>0.61</v>
      </c>
      <c r="L16" s="60">
        <v>23.43</v>
      </c>
      <c r="M16" s="60">
        <v>1.36</v>
      </c>
      <c r="N16" s="60">
        <v>84.68</v>
      </c>
      <c r="O16" s="60">
        <v>86.9</v>
      </c>
      <c r="P16" s="60">
        <v>10030.74</v>
      </c>
      <c r="Q16" s="60">
        <v>488.37</v>
      </c>
      <c r="R16" s="60">
        <v>2332.0700000000002</v>
      </c>
      <c r="S16" s="60">
        <v>2682.07</v>
      </c>
      <c r="T16" s="60">
        <v>3093.92</v>
      </c>
      <c r="U16" s="60">
        <v>0.35</v>
      </c>
      <c r="V16" s="60">
        <v>0.02</v>
      </c>
      <c r="W16" s="60">
        <v>45.2</v>
      </c>
      <c r="X16" s="60">
        <v>0.73</v>
      </c>
      <c r="Y16" s="60">
        <v>34.54</v>
      </c>
      <c r="Z16" s="60">
        <v>78.14</v>
      </c>
      <c r="AA16" s="60">
        <v>486.56</v>
      </c>
      <c r="AB16" s="60">
        <v>20.45</v>
      </c>
      <c r="AC16" s="60">
        <v>5649.09</v>
      </c>
      <c r="AD16" s="60">
        <v>2188.4499999999998</v>
      </c>
      <c r="AE16" s="60">
        <v>3.31</v>
      </c>
      <c r="AF16" s="60">
        <v>84.24</v>
      </c>
    </row>
    <row r="17" spans="1:32" x14ac:dyDescent="0.2">
      <c r="A17" s="61" t="s">
        <v>326</v>
      </c>
      <c r="B17" s="60">
        <v>1295.75</v>
      </c>
      <c r="C17" s="60">
        <v>105.33</v>
      </c>
      <c r="D17" s="60">
        <v>457.96</v>
      </c>
      <c r="E17" s="60">
        <v>1267.1199999999999</v>
      </c>
      <c r="F17" s="60">
        <v>42.06</v>
      </c>
      <c r="G17" s="60">
        <v>2297.6999999999998</v>
      </c>
      <c r="H17" s="60">
        <v>541.09</v>
      </c>
      <c r="I17" s="60">
        <v>988.61</v>
      </c>
      <c r="J17" s="60">
        <v>383.75</v>
      </c>
      <c r="K17" s="60">
        <v>119.88</v>
      </c>
      <c r="L17" s="60">
        <v>352.64</v>
      </c>
      <c r="M17" s="60">
        <v>28.54</v>
      </c>
      <c r="N17" s="60">
        <v>945.98</v>
      </c>
      <c r="O17" s="60">
        <v>74.75</v>
      </c>
      <c r="P17" s="60">
        <v>15970.42</v>
      </c>
      <c r="Q17" s="60">
        <v>7792.64</v>
      </c>
      <c r="R17" s="60">
        <v>7668.42</v>
      </c>
      <c r="S17" s="60">
        <v>7993.51</v>
      </c>
      <c r="T17" s="60">
        <v>11269.32</v>
      </c>
      <c r="U17" s="60">
        <v>4.93</v>
      </c>
      <c r="V17" s="60">
        <v>15.87</v>
      </c>
      <c r="W17" s="60">
        <v>115.82</v>
      </c>
      <c r="X17" s="60">
        <v>5.92</v>
      </c>
      <c r="Y17" s="60">
        <v>584.5</v>
      </c>
      <c r="Z17" s="60">
        <v>832.37</v>
      </c>
      <c r="AA17" s="60">
        <v>1479.23</v>
      </c>
      <c r="AB17" s="60">
        <v>662.19</v>
      </c>
      <c r="AC17" s="60">
        <v>606.47</v>
      </c>
      <c r="AD17" s="60">
        <v>0.26</v>
      </c>
      <c r="AE17" s="60">
        <v>22.16</v>
      </c>
      <c r="AF17" s="60">
        <v>1774.86</v>
      </c>
    </row>
    <row r="18" spans="1:32" x14ac:dyDescent="0.2">
      <c r="A18" s="61" t="s">
        <v>327</v>
      </c>
      <c r="B18" s="60">
        <v>107.5</v>
      </c>
      <c r="C18" s="60">
        <v>0.26</v>
      </c>
      <c r="D18" s="60">
        <v>192.9</v>
      </c>
      <c r="E18" s="60">
        <v>1550.43</v>
      </c>
      <c r="F18" s="60">
        <v>14.53</v>
      </c>
      <c r="G18" s="60">
        <v>355.66</v>
      </c>
      <c r="H18" s="60">
        <v>435.6</v>
      </c>
      <c r="I18" s="60">
        <v>170.72</v>
      </c>
      <c r="J18" s="60">
        <v>470.56</v>
      </c>
      <c r="K18" s="60">
        <v>24.86</v>
      </c>
      <c r="L18" s="60">
        <v>489.2</v>
      </c>
      <c r="M18" s="60">
        <v>8.2200000000000006</v>
      </c>
      <c r="N18" s="60">
        <v>215.5</v>
      </c>
      <c r="O18" s="60">
        <v>75.33</v>
      </c>
      <c r="P18" s="60">
        <v>11767.92</v>
      </c>
      <c r="Q18" s="60">
        <v>1907.57</v>
      </c>
      <c r="R18" s="60">
        <v>2769.49</v>
      </c>
      <c r="S18" s="60">
        <v>3530.16</v>
      </c>
      <c r="T18" s="60">
        <v>4233.3599999999997</v>
      </c>
      <c r="U18" s="60">
        <v>0.23</v>
      </c>
      <c r="V18" s="60">
        <v>6.46</v>
      </c>
      <c r="W18" s="60">
        <v>54.54</v>
      </c>
      <c r="X18" s="60">
        <v>17.84</v>
      </c>
      <c r="Y18" s="60">
        <v>123.16</v>
      </c>
      <c r="Z18" s="60">
        <v>216.11</v>
      </c>
      <c r="AA18" s="60">
        <v>1248.03</v>
      </c>
      <c r="AB18" s="60">
        <v>49.2</v>
      </c>
      <c r="AC18" s="60">
        <v>13625.32</v>
      </c>
      <c r="AD18" s="60">
        <v>1.48</v>
      </c>
      <c r="AE18" s="60">
        <v>0.03</v>
      </c>
      <c r="AF18" s="60">
        <v>24.72</v>
      </c>
    </row>
    <row r="19" spans="1:32" x14ac:dyDescent="0.2">
      <c r="A19" s="61" t="s">
        <v>328</v>
      </c>
      <c r="B19" s="60">
        <v>426.58</v>
      </c>
      <c r="C19" s="62"/>
      <c r="D19" s="60">
        <v>97.54</v>
      </c>
      <c r="E19" s="60">
        <v>1330.46</v>
      </c>
      <c r="F19" s="60">
        <v>41.34</v>
      </c>
      <c r="G19" s="60">
        <v>467.54</v>
      </c>
      <c r="H19" s="60">
        <v>1330.48</v>
      </c>
      <c r="I19" s="60">
        <v>85.69</v>
      </c>
      <c r="J19" s="60">
        <v>173.29</v>
      </c>
      <c r="K19" s="60">
        <v>69.78</v>
      </c>
      <c r="L19" s="60">
        <v>490.03</v>
      </c>
      <c r="M19" s="60">
        <v>14.91</v>
      </c>
      <c r="N19" s="60">
        <v>174.51</v>
      </c>
      <c r="O19" s="60">
        <v>32.54</v>
      </c>
      <c r="P19" s="60">
        <v>9826.6299999999992</v>
      </c>
      <c r="Q19" s="60">
        <v>9566.4599999999991</v>
      </c>
      <c r="R19" s="60">
        <v>2727.44</v>
      </c>
      <c r="S19" s="60">
        <v>3557.23</v>
      </c>
      <c r="T19" s="60">
        <v>3649.11</v>
      </c>
      <c r="U19" s="60">
        <v>0.83</v>
      </c>
      <c r="V19" s="60">
        <v>0.54</v>
      </c>
      <c r="W19" s="60">
        <v>209.34</v>
      </c>
      <c r="X19" s="60">
        <v>84.95</v>
      </c>
      <c r="Y19" s="60">
        <v>113.91</v>
      </c>
      <c r="Z19" s="60">
        <v>570.05999999999995</v>
      </c>
      <c r="AA19" s="60">
        <v>1760.31</v>
      </c>
      <c r="AB19" s="62"/>
      <c r="AC19" s="60">
        <v>2667.01</v>
      </c>
      <c r="AD19" s="60">
        <v>1720.01</v>
      </c>
      <c r="AE19" s="60">
        <v>0.56999999999999995</v>
      </c>
      <c r="AF19" s="60">
        <v>178.78</v>
      </c>
    </row>
    <row r="20" spans="1:32" x14ac:dyDescent="0.2">
      <c r="A20" s="61" t="s">
        <v>329</v>
      </c>
      <c r="B20" s="60">
        <v>330.46</v>
      </c>
      <c r="C20" s="60">
        <v>1.36</v>
      </c>
      <c r="D20" s="60">
        <v>66.64</v>
      </c>
      <c r="E20" s="60">
        <v>1624.96</v>
      </c>
      <c r="F20" s="60">
        <v>1.65</v>
      </c>
      <c r="G20" s="60">
        <v>316.10000000000002</v>
      </c>
      <c r="H20" s="60">
        <v>207.55</v>
      </c>
      <c r="I20" s="60">
        <v>59.74</v>
      </c>
      <c r="J20" s="60">
        <v>32.86</v>
      </c>
      <c r="K20" s="60">
        <v>0.64</v>
      </c>
      <c r="L20" s="60">
        <v>65.09</v>
      </c>
      <c r="M20" s="60">
        <v>13.02</v>
      </c>
      <c r="N20" s="60">
        <v>60.2</v>
      </c>
      <c r="O20" s="60">
        <v>6.95</v>
      </c>
      <c r="P20" s="60">
        <v>11043.16</v>
      </c>
      <c r="Q20" s="60">
        <v>4318.3100000000004</v>
      </c>
      <c r="R20" s="60">
        <v>2105.44</v>
      </c>
      <c r="S20" s="60">
        <v>2612.9</v>
      </c>
      <c r="T20" s="60">
        <v>2729.73</v>
      </c>
      <c r="U20" s="60">
        <v>0.33</v>
      </c>
      <c r="V20" s="62"/>
      <c r="W20" s="60">
        <v>39.130000000000003</v>
      </c>
      <c r="X20" s="60">
        <v>7.83</v>
      </c>
      <c r="Y20" s="60">
        <v>493.97</v>
      </c>
      <c r="Z20" s="62"/>
      <c r="AA20" s="60">
        <v>622.75</v>
      </c>
      <c r="AB20" s="62"/>
      <c r="AC20" s="60">
        <v>2369.1999999999998</v>
      </c>
      <c r="AD20" s="60">
        <v>184.51</v>
      </c>
      <c r="AE20" s="60">
        <v>17.850000000000001</v>
      </c>
      <c r="AF20" s="62"/>
    </row>
    <row r="21" spans="1:32" x14ac:dyDescent="0.2">
      <c r="A21" s="61" t="s">
        <v>330</v>
      </c>
      <c r="B21" s="60">
        <v>4.38</v>
      </c>
      <c r="C21" s="60">
        <v>126.02</v>
      </c>
      <c r="D21" s="60">
        <v>357.46</v>
      </c>
      <c r="E21" s="60">
        <v>1278.3699999999999</v>
      </c>
      <c r="F21" s="60">
        <v>20.71</v>
      </c>
      <c r="G21" s="60">
        <v>2435.96</v>
      </c>
      <c r="H21" s="60">
        <v>229.43</v>
      </c>
      <c r="I21" s="60">
        <v>33.159999999999997</v>
      </c>
      <c r="J21" s="60">
        <v>54.39</v>
      </c>
      <c r="K21" s="60">
        <v>365.68</v>
      </c>
      <c r="L21" s="60">
        <v>11.3</v>
      </c>
      <c r="M21" s="60">
        <v>1.98</v>
      </c>
      <c r="N21" s="60">
        <v>713.44</v>
      </c>
      <c r="O21" s="60">
        <v>67.150000000000006</v>
      </c>
      <c r="P21" s="60">
        <v>17165.52</v>
      </c>
      <c r="Q21" s="60">
        <v>10027.52</v>
      </c>
      <c r="R21" s="60">
        <v>2158.7399999999998</v>
      </c>
      <c r="S21" s="60">
        <v>3382.34</v>
      </c>
      <c r="T21" s="60">
        <v>4866.1899999999996</v>
      </c>
      <c r="U21" s="60">
        <v>5.48</v>
      </c>
      <c r="V21" s="62"/>
      <c r="W21" s="60">
        <v>313.29000000000002</v>
      </c>
      <c r="X21" s="60">
        <v>172.7</v>
      </c>
      <c r="Y21" s="60">
        <v>624.79</v>
      </c>
      <c r="Z21" s="60">
        <v>2305.7600000000002</v>
      </c>
      <c r="AA21" s="60">
        <v>6714.61</v>
      </c>
      <c r="AB21" s="60">
        <v>741.57</v>
      </c>
      <c r="AC21" s="60">
        <v>61951.12</v>
      </c>
      <c r="AD21" s="60">
        <v>4621.58</v>
      </c>
      <c r="AE21" s="60">
        <v>373.57</v>
      </c>
      <c r="AF21" s="60">
        <v>11233.36</v>
      </c>
    </row>
    <row r="22" spans="1:32" x14ac:dyDescent="0.2">
      <c r="A22" s="61" t="s">
        <v>331</v>
      </c>
      <c r="B22" s="60">
        <v>3.85</v>
      </c>
      <c r="C22" s="60">
        <v>677.03</v>
      </c>
      <c r="D22" s="60">
        <v>111.84</v>
      </c>
      <c r="E22" s="60">
        <v>706.71</v>
      </c>
      <c r="F22" s="60">
        <v>0.39</v>
      </c>
      <c r="G22" s="60">
        <v>313.38</v>
      </c>
      <c r="H22" s="60">
        <v>444.1</v>
      </c>
      <c r="I22" s="60">
        <v>82.37</v>
      </c>
      <c r="J22" s="62"/>
      <c r="K22" s="62"/>
      <c r="L22" s="60">
        <v>47.71</v>
      </c>
      <c r="M22" s="60">
        <v>3.11</v>
      </c>
      <c r="N22" s="60">
        <v>28.6</v>
      </c>
      <c r="O22" s="62"/>
      <c r="P22" s="60">
        <v>12129.05</v>
      </c>
      <c r="Q22" s="60">
        <v>2650.24</v>
      </c>
      <c r="R22" s="60">
        <v>1457.14</v>
      </c>
      <c r="S22" s="60">
        <v>3452.23</v>
      </c>
      <c r="T22" s="60">
        <v>4731.16</v>
      </c>
      <c r="U22" s="60">
        <v>0.11</v>
      </c>
      <c r="V22" s="62"/>
      <c r="W22" s="60">
        <v>174.49</v>
      </c>
      <c r="X22" s="60">
        <v>23.8</v>
      </c>
      <c r="Y22" s="60">
        <v>8.1999999999999993</v>
      </c>
      <c r="Z22" s="60">
        <v>99.38</v>
      </c>
      <c r="AA22" s="62"/>
      <c r="AB22" s="60">
        <v>141.11000000000001</v>
      </c>
      <c r="AC22" s="60">
        <v>1504.9</v>
      </c>
      <c r="AD22" s="60">
        <v>185.05</v>
      </c>
      <c r="AE22" s="60">
        <v>0.2</v>
      </c>
      <c r="AF22" s="60">
        <v>670.91</v>
      </c>
    </row>
    <row r="23" spans="1:32" x14ac:dyDescent="0.2">
      <c r="A23" s="61" t="s">
        <v>332</v>
      </c>
      <c r="B23" s="60">
        <v>5.62</v>
      </c>
      <c r="C23" s="60">
        <v>11.43</v>
      </c>
      <c r="D23" s="60">
        <v>3.38</v>
      </c>
      <c r="E23" s="60">
        <v>115</v>
      </c>
      <c r="F23" s="62"/>
      <c r="G23" s="60">
        <v>174.95</v>
      </c>
      <c r="H23" s="62"/>
      <c r="I23" s="62"/>
      <c r="J23" s="62"/>
      <c r="K23" s="62"/>
      <c r="L23" s="60">
        <v>65.25</v>
      </c>
      <c r="M23" s="60">
        <v>0.19</v>
      </c>
      <c r="N23" s="60">
        <v>34.869999999999997</v>
      </c>
      <c r="O23" s="62"/>
      <c r="P23" s="60">
        <v>1838.85</v>
      </c>
      <c r="Q23" s="60">
        <v>424.67</v>
      </c>
      <c r="R23" s="62"/>
      <c r="S23" s="62"/>
      <c r="T23" s="62"/>
      <c r="U23" s="62"/>
      <c r="V23" s="62"/>
      <c r="W23" s="60">
        <v>0.13</v>
      </c>
      <c r="X23" s="62"/>
      <c r="Y23" s="62"/>
      <c r="Z23" s="62"/>
      <c r="AA23" s="62"/>
      <c r="AB23" s="62"/>
      <c r="AC23" s="62"/>
      <c r="AD23" s="62"/>
      <c r="AE23" s="62"/>
      <c r="AF23" s="62"/>
    </row>
    <row r="24" spans="1:32" x14ac:dyDescent="0.2">
      <c r="A24" s="61" t="s">
        <v>333</v>
      </c>
      <c r="B24" s="60">
        <v>372.16</v>
      </c>
      <c r="C24" s="60">
        <v>0.8</v>
      </c>
      <c r="D24" s="60">
        <v>65.540000000000006</v>
      </c>
      <c r="E24" s="60">
        <v>557.5</v>
      </c>
      <c r="F24" s="60">
        <v>1.7</v>
      </c>
      <c r="G24" s="60">
        <v>402.48</v>
      </c>
      <c r="H24" s="60">
        <v>59.36</v>
      </c>
      <c r="I24" s="60">
        <v>35.119999999999997</v>
      </c>
      <c r="J24" s="60">
        <v>117.64</v>
      </c>
      <c r="K24" s="62"/>
      <c r="L24" s="60">
        <v>167.2</v>
      </c>
      <c r="M24" s="60">
        <v>0.21</v>
      </c>
      <c r="N24" s="60">
        <v>48.08</v>
      </c>
      <c r="O24" s="60">
        <v>17.96</v>
      </c>
      <c r="P24" s="60">
        <v>6524.41</v>
      </c>
      <c r="Q24" s="60">
        <v>1596.5</v>
      </c>
      <c r="R24" s="60">
        <v>637.84</v>
      </c>
      <c r="S24" s="60">
        <v>899.95</v>
      </c>
      <c r="T24" s="60">
        <v>1309.95</v>
      </c>
      <c r="U24" s="60">
        <v>0.77</v>
      </c>
      <c r="V24" s="62"/>
      <c r="W24" s="60">
        <v>158</v>
      </c>
      <c r="X24" s="60">
        <v>28.78</v>
      </c>
      <c r="Y24" s="60">
        <v>102.67</v>
      </c>
      <c r="Z24" s="60">
        <v>148.69999999999999</v>
      </c>
      <c r="AA24" s="60">
        <v>1696.19</v>
      </c>
      <c r="AB24" s="60">
        <v>523.4</v>
      </c>
      <c r="AC24" s="60">
        <v>13450.47</v>
      </c>
      <c r="AD24" s="60">
        <v>9130.26</v>
      </c>
      <c r="AE24" s="60">
        <v>45.49</v>
      </c>
      <c r="AF24" s="62"/>
    </row>
    <row r="25" spans="1:32" x14ac:dyDescent="0.2">
      <c r="A25" s="61" t="s">
        <v>334</v>
      </c>
      <c r="B25" s="60">
        <v>514.1</v>
      </c>
      <c r="C25" s="60">
        <v>2.67</v>
      </c>
      <c r="D25" s="60">
        <v>217.97</v>
      </c>
      <c r="E25" s="60">
        <v>895.22</v>
      </c>
      <c r="F25" s="60">
        <v>14.92</v>
      </c>
      <c r="G25" s="60">
        <v>365.83</v>
      </c>
      <c r="H25" s="60">
        <v>513.04999999999995</v>
      </c>
      <c r="I25" s="60">
        <v>120.42</v>
      </c>
      <c r="J25" s="60">
        <v>128.93</v>
      </c>
      <c r="K25" s="62"/>
      <c r="L25" s="60">
        <v>359.13</v>
      </c>
      <c r="M25" s="60">
        <v>27.61</v>
      </c>
      <c r="N25" s="60">
        <v>284.79000000000002</v>
      </c>
      <c r="O25" s="60">
        <v>79.010000000000005</v>
      </c>
      <c r="P25" s="60">
        <v>14517.47</v>
      </c>
      <c r="Q25" s="60">
        <v>5902.06</v>
      </c>
      <c r="R25" s="60">
        <v>2136.79</v>
      </c>
      <c r="S25" s="60">
        <v>2792.63</v>
      </c>
      <c r="T25" s="60">
        <v>3437.18</v>
      </c>
      <c r="U25" s="60">
        <v>0.85</v>
      </c>
      <c r="V25" s="60">
        <v>0.01</v>
      </c>
      <c r="W25" s="60">
        <v>71.34</v>
      </c>
      <c r="X25" s="60">
        <v>2.2599999999999998</v>
      </c>
      <c r="Y25" s="60">
        <v>2589.29</v>
      </c>
      <c r="Z25" s="60">
        <v>111.13</v>
      </c>
      <c r="AA25" s="60">
        <v>210.8</v>
      </c>
      <c r="AB25" s="60">
        <v>14.76</v>
      </c>
      <c r="AC25" s="60">
        <v>13319.83</v>
      </c>
      <c r="AD25" s="60">
        <v>7527.01</v>
      </c>
      <c r="AE25" s="60">
        <v>106.37</v>
      </c>
      <c r="AF25" s="60">
        <v>970.1</v>
      </c>
    </row>
    <row r="26" spans="1:32" x14ac:dyDescent="0.2">
      <c r="A26" s="61" t="s">
        <v>335</v>
      </c>
      <c r="B26" s="62"/>
      <c r="C26" s="60">
        <v>3.58</v>
      </c>
      <c r="D26" s="60">
        <v>100.5</v>
      </c>
      <c r="E26" s="60">
        <v>1160.07</v>
      </c>
      <c r="F26" s="60">
        <v>0.33</v>
      </c>
      <c r="G26" s="60">
        <v>32.79</v>
      </c>
      <c r="H26" s="60">
        <v>597.79999999999995</v>
      </c>
      <c r="I26" s="62"/>
      <c r="J26" s="62"/>
      <c r="K26" s="62"/>
      <c r="L26" s="60">
        <v>338.91</v>
      </c>
      <c r="M26" s="62"/>
      <c r="N26" s="60">
        <v>4.7300000000000004</v>
      </c>
      <c r="O26" s="60">
        <v>1.37</v>
      </c>
      <c r="P26" s="60">
        <v>10820.86</v>
      </c>
      <c r="Q26" s="60">
        <v>1648.07</v>
      </c>
      <c r="R26" s="60">
        <v>368.63</v>
      </c>
      <c r="S26" s="60">
        <v>461.94</v>
      </c>
      <c r="T26" s="60">
        <v>741.09</v>
      </c>
      <c r="U26" s="60">
        <v>0.19</v>
      </c>
      <c r="V26" s="62"/>
      <c r="W26" s="60">
        <v>7.52</v>
      </c>
      <c r="X26" s="62"/>
      <c r="Y26" s="62"/>
      <c r="Z26" s="60">
        <v>157.08000000000001</v>
      </c>
      <c r="AA26" s="62"/>
      <c r="AB26" s="62"/>
      <c r="AC26" s="60">
        <v>1352.91</v>
      </c>
      <c r="AD26" s="60">
        <v>7.0000000000000007E-2</v>
      </c>
      <c r="AE26" s="60">
        <v>0.69</v>
      </c>
      <c r="AF26" s="60">
        <v>183.62</v>
      </c>
    </row>
    <row r="27" spans="1:32" x14ac:dyDescent="0.2">
      <c r="A27" s="61" t="s">
        <v>336</v>
      </c>
      <c r="B27" s="60">
        <v>160.30000000000001</v>
      </c>
      <c r="C27" s="60">
        <v>257.18</v>
      </c>
      <c r="D27" s="60">
        <v>69.650000000000006</v>
      </c>
      <c r="E27" s="60">
        <v>3515.88</v>
      </c>
      <c r="F27" s="62"/>
      <c r="G27" s="60">
        <v>74.290000000000006</v>
      </c>
      <c r="H27" s="60">
        <v>1566.39</v>
      </c>
      <c r="I27" s="60">
        <v>22.87</v>
      </c>
      <c r="J27" s="60">
        <v>9.5399999999999991</v>
      </c>
      <c r="K27" s="62"/>
      <c r="L27" s="60">
        <v>224.33</v>
      </c>
      <c r="M27" s="60">
        <v>0.12</v>
      </c>
      <c r="N27" s="60">
        <v>34.56</v>
      </c>
      <c r="O27" s="60">
        <v>4.01</v>
      </c>
      <c r="P27" s="60">
        <v>13130.31</v>
      </c>
      <c r="Q27" s="60">
        <v>2459.27</v>
      </c>
      <c r="R27" s="60">
        <v>1873.25</v>
      </c>
      <c r="S27" s="60">
        <v>2233.02</v>
      </c>
      <c r="T27" s="60">
        <v>2640.72</v>
      </c>
      <c r="U27" s="60">
        <v>3.49</v>
      </c>
      <c r="V27" s="60">
        <v>0.27</v>
      </c>
      <c r="W27" s="60">
        <v>2</v>
      </c>
      <c r="X27" s="62"/>
      <c r="Y27" s="60">
        <v>40.08</v>
      </c>
      <c r="Z27" s="62"/>
      <c r="AA27" s="62"/>
      <c r="AB27" s="62"/>
      <c r="AC27" s="60">
        <v>574.74</v>
      </c>
      <c r="AD27" s="60">
        <v>82.57</v>
      </c>
      <c r="AE27" s="60">
        <v>5.15</v>
      </c>
      <c r="AF27" s="60">
        <v>26.74</v>
      </c>
    </row>
    <row r="28" spans="1:32" x14ac:dyDescent="0.2">
      <c r="A28" s="61" t="s">
        <v>337</v>
      </c>
      <c r="B28" s="62"/>
      <c r="C28" s="62"/>
      <c r="D28" s="60">
        <v>12.53</v>
      </c>
      <c r="E28" s="62"/>
      <c r="F28" s="62"/>
      <c r="G28" s="62"/>
      <c r="H28" s="62"/>
      <c r="I28" s="62"/>
      <c r="J28" s="62"/>
      <c r="K28" s="62"/>
      <c r="L28" s="62"/>
      <c r="M28" s="62"/>
      <c r="N28" s="62"/>
      <c r="O28" s="62"/>
      <c r="P28" s="60">
        <v>1085.04</v>
      </c>
      <c r="Q28" s="62"/>
      <c r="R28" s="62"/>
      <c r="S28" s="62"/>
      <c r="T28" s="62"/>
      <c r="U28" s="62"/>
      <c r="V28" s="62"/>
      <c r="W28" s="62"/>
      <c r="X28" s="62"/>
      <c r="Y28" s="62"/>
      <c r="Z28" s="62"/>
      <c r="AA28" s="62"/>
      <c r="AB28" s="62"/>
      <c r="AC28" s="62"/>
      <c r="AD28" s="62"/>
      <c r="AE28" s="62"/>
      <c r="AF28" s="62"/>
    </row>
    <row r="29" spans="1:32" x14ac:dyDescent="0.2">
      <c r="A29" s="332" t="s">
        <v>338</v>
      </c>
      <c r="B29" s="333"/>
      <c r="C29" s="333"/>
      <c r="D29" s="334">
        <v>67.08</v>
      </c>
      <c r="E29" s="334">
        <v>798.5</v>
      </c>
      <c r="F29" s="334">
        <v>8.24</v>
      </c>
      <c r="G29" s="334">
        <v>58.34</v>
      </c>
      <c r="H29" s="334">
        <v>119.24</v>
      </c>
      <c r="I29" s="334">
        <v>113.51</v>
      </c>
      <c r="J29" s="334">
        <v>25.6</v>
      </c>
      <c r="K29" s="333"/>
      <c r="L29" s="334">
        <v>145.78</v>
      </c>
      <c r="M29" s="334">
        <v>0.48</v>
      </c>
      <c r="N29" s="334">
        <v>593.24</v>
      </c>
      <c r="O29" s="334">
        <v>3.97</v>
      </c>
      <c r="P29" s="334">
        <v>6809.85</v>
      </c>
      <c r="Q29" s="334">
        <v>2222.5100000000002</v>
      </c>
      <c r="R29" s="334">
        <v>1232.21</v>
      </c>
      <c r="S29" s="334">
        <v>1521.53</v>
      </c>
      <c r="T29" s="334">
        <v>2019.98</v>
      </c>
      <c r="U29" s="334">
        <v>2.0699999999999998</v>
      </c>
      <c r="V29" s="333"/>
      <c r="W29" s="334">
        <v>62.83</v>
      </c>
      <c r="X29" s="334">
        <v>10.11</v>
      </c>
      <c r="Y29" s="334">
        <v>30.18</v>
      </c>
      <c r="Z29" s="333"/>
      <c r="AA29" s="333"/>
      <c r="AB29" s="333"/>
      <c r="AC29" s="334">
        <v>1707.75</v>
      </c>
      <c r="AD29" s="333"/>
      <c r="AE29" s="334">
        <v>56.06</v>
      </c>
      <c r="AF29" s="334">
        <v>67.28</v>
      </c>
    </row>
    <row r="30" spans="1:32" x14ac:dyDescent="0.2">
      <c r="A30" s="61" t="s">
        <v>339</v>
      </c>
      <c r="B30" s="60">
        <v>15.14</v>
      </c>
      <c r="C30" s="60">
        <v>6.27</v>
      </c>
      <c r="D30" s="60">
        <v>34.9</v>
      </c>
      <c r="E30" s="60">
        <v>461.2</v>
      </c>
      <c r="F30" s="62"/>
      <c r="G30" s="60">
        <v>5.54</v>
      </c>
      <c r="H30" s="60">
        <v>248.32</v>
      </c>
      <c r="I30" s="60">
        <v>36.39</v>
      </c>
      <c r="J30" s="62"/>
      <c r="K30" s="60">
        <v>69.7</v>
      </c>
      <c r="L30" s="60">
        <v>24.54</v>
      </c>
      <c r="M30" s="60">
        <v>3.7</v>
      </c>
      <c r="N30" s="60">
        <v>159.43</v>
      </c>
      <c r="O30" s="62"/>
      <c r="P30" s="60">
        <v>4716.7299999999996</v>
      </c>
      <c r="Q30" s="60">
        <v>534.26</v>
      </c>
      <c r="R30" s="60">
        <v>782.29</v>
      </c>
      <c r="S30" s="60">
        <v>1059.17</v>
      </c>
      <c r="T30" s="60">
        <v>1102.6500000000001</v>
      </c>
      <c r="U30" s="60">
        <v>0.13</v>
      </c>
      <c r="V30" s="62"/>
      <c r="W30" s="60">
        <v>0.04</v>
      </c>
      <c r="X30" s="62"/>
      <c r="Y30" s="60">
        <v>1.2</v>
      </c>
      <c r="Z30" s="62"/>
      <c r="AA30" s="62"/>
      <c r="AB30" s="62"/>
      <c r="AC30" s="60">
        <v>51.57</v>
      </c>
      <c r="AD30" s="62"/>
      <c r="AE30" s="60">
        <v>457.29</v>
      </c>
      <c r="AF30" s="62"/>
    </row>
    <row r="31" spans="1:32" x14ac:dyDescent="0.2">
      <c r="A31" s="61" t="s">
        <v>340</v>
      </c>
      <c r="B31" s="60">
        <v>465.33</v>
      </c>
      <c r="C31" s="62"/>
      <c r="D31" s="60">
        <v>1.3</v>
      </c>
      <c r="E31" s="62"/>
      <c r="F31" s="62"/>
      <c r="G31" s="62"/>
      <c r="H31" s="60">
        <v>13.72</v>
      </c>
      <c r="I31" s="60">
        <v>19.61</v>
      </c>
      <c r="J31" s="60">
        <v>413.79</v>
      </c>
      <c r="K31" s="62"/>
      <c r="L31" s="60">
        <v>523.14</v>
      </c>
      <c r="M31" s="62"/>
      <c r="N31" s="60">
        <v>53.98</v>
      </c>
      <c r="O31" s="62"/>
      <c r="P31" s="60">
        <v>1225.79</v>
      </c>
      <c r="Q31" s="60">
        <v>74.34</v>
      </c>
      <c r="R31" s="60">
        <v>160.34</v>
      </c>
      <c r="S31" s="60">
        <v>193.24</v>
      </c>
      <c r="T31" s="60">
        <v>189.11</v>
      </c>
      <c r="U31" s="60">
        <v>0.01</v>
      </c>
      <c r="V31" s="62"/>
      <c r="W31" s="62"/>
      <c r="X31" s="62"/>
      <c r="Y31" s="60">
        <v>97.5</v>
      </c>
      <c r="Z31" s="62"/>
      <c r="AA31" s="62"/>
      <c r="AB31" s="62"/>
      <c r="AC31" s="62"/>
      <c r="AD31" s="62"/>
      <c r="AE31" s="62"/>
      <c r="AF31" s="62"/>
    </row>
    <row r="32" spans="1:32" x14ac:dyDescent="0.2">
      <c r="A32" s="61" t="s">
        <v>341</v>
      </c>
      <c r="B32" s="60">
        <v>90.89</v>
      </c>
      <c r="C32" s="60">
        <v>0.28000000000000003</v>
      </c>
      <c r="D32" s="60">
        <v>19.96</v>
      </c>
      <c r="E32" s="60">
        <v>80</v>
      </c>
      <c r="F32" s="60">
        <v>0.59</v>
      </c>
      <c r="G32" s="60">
        <v>23.27</v>
      </c>
      <c r="H32" s="60">
        <v>63.22</v>
      </c>
      <c r="I32" s="60">
        <v>73.09</v>
      </c>
      <c r="J32" s="60">
        <v>29.91</v>
      </c>
      <c r="K32" s="62"/>
      <c r="L32" s="60">
        <v>68.22</v>
      </c>
      <c r="M32" s="60">
        <v>3.6</v>
      </c>
      <c r="N32" s="60">
        <v>439.27</v>
      </c>
      <c r="O32" s="60">
        <v>2.27</v>
      </c>
      <c r="P32" s="60">
        <v>1979.94</v>
      </c>
      <c r="Q32" s="60">
        <v>422.68</v>
      </c>
      <c r="R32" s="60">
        <v>319.98</v>
      </c>
      <c r="S32" s="60">
        <v>466.62</v>
      </c>
      <c r="T32" s="60">
        <v>481.99</v>
      </c>
      <c r="U32" s="60">
        <v>0.19</v>
      </c>
      <c r="V32" s="62"/>
      <c r="W32" s="60">
        <v>0.01</v>
      </c>
      <c r="X32" s="62"/>
      <c r="Y32" s="60">
        <v>94.89</v>
      </c>
      <c r="Z32" s="62"/>
      <c r="AA32" s="62"/>
      <c r="AB32" s="62"/>
      <c r="AC32" s="62"/>
      <c r="AD32" s="62"/>
      <c r="AE32" s="62"/>
      <c r="AF32" s="62"/>
    </row>
    <row r="33" spans="1:32" x14ac:dyDescent="0.2">
      <c r="A33" s="63" t="s">
        <v>342</v>
      </c>
      <c r="B33" s="64">
        <v>393.08</v>
      </c>
      <c r="C33" s="64">
        <v>60.93</v>
      </c>
      <c r="D33" s="64">
        <v>46.2</v>
      </c>
      <c r="E33" s="64">
        <v>174.35</v>
      </c>
      <c r="F33" s="64">
        <v>5.07</v>
      </c>
      <c r="G33" s="64">
        <v>16.13</v>
      </c>
      <c r="H33" s="64">
        <v>61.16</v>
      </c>
      <c r="I33" s="64">
        <v>290.23</v>
      </c>
      <c r="J33" s="65"/>
      <c r="K33" s="64">
        <v>141</v>
      </c>
      <c r="L33" s="64">
        <v>315.39999999999998</v>
      </c>
      <c r="M33" s="64">
        <v>1.1100000000000001</v>
      </c>
      <c r="N33" s="64">
        <v>726.79</v>
      </c>
      <c r="O33" s="64">
        <v>61.81</v>
      </c>
      <c r="P33" s="64">
        <v>4030.88</v>
      </c>
      <c r="Q33" s="64">
        <v>829.9</v>
      </c>
      <c r="R33" s="64">
        <v>1158.32</v>
      </c>
      <c r="S33" s="64">
        <v>1306.1300000000001</v>
      </c>
      <c r="T33" s="64">
        <v>1420.52</v>
      </c>
      <c r="U33" s="65"/>
      <c r="V33" s="65"/>
      <c r="W33" s="64">
        <v>0.87</v>
      </c>
      <c r="X33" s="64">
        <v>0.32</v>
      </c>
      <c r="Y33" s="64">
        <v>732.8</v>
      </c>
      <c r="Z33" s="65"/>
      <c r="AA33" s="65"/>
      <c r="AB33" s="65"/>
      <c r="AC33" s="64">
        <v>489.19</v>
      </c>
      <c r="AD33" s="64">
        <v>1</v>
      </c>
      <c r="AE33" s="65"/>
      <c r="AF33" s="65"/>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005D3-7F64-4A11-9486-032009E6074C}">
  <dimension ref="A1:U109"/>
  <sheetViews>
    <sheetView topLeftCell="A62" workbookViewId="0">
      <selection activeCell="Q39" sqref="Q39"/>
    </sheetView>
    <sheetView topLeftCell="A63" workbookViewId="1">
      <selection activeCell="D44" sqref="D44"/>
    </sheetView>
  </sheetViews>
  <sheetFormatPr defaultRowHeight="12.75" x14ac:dyDescent="0.2"/>
  <cols>
    <col min="1" max="1" width="26.83203125" customWidth="1"/>
    <col min="2" max="2" width="31.6640625" customWidth="1"/>
    <col min="3" max="3" width="15.1640625" customWidth="1"/>
    <col min="4" max="4" width="22.5" customWidth="1"/>
    <col min="5" max="5" width="17" customWidth="1"/>
    <col min="6" max="6" width="16.5" customWidth="1"/>
    <col min="7" max="7" width="16.33203125" customWidth="1"/>
    <col min="8" max="8" width="16.83203125" customWidth="1"/>
    <col min="9" max="9" width="21.5" customWidth="1"/>
    <col min="10" max="10" width="18.1640625" customWidth="1"/>
    <col min="11" max="11" width="17.83203125" customWidth="1"/>
    <col min="12" max="12" width="14" customWidth="1"/>
    <col min="13" max="13" width="15" customWidth="1"/>
    <col min="14" max="14" width="21" bestFit="1" customWidth="1"/>
    <col min="15" max="15" width="20.6640625" bestFit="1" customWidth="1"/>
    <col min="16" max="16" width="25.5" bestFit="1" customWidth="1"/>
    <col min="17" max="17" width="25.83203125" bestFit="1" customWidth="1"/>
    <col min="18" max="18" width="18.1640625" bestFit="1" customWidth="1"/>
    <col min="19" max="19" width="23.1640625" bestFit="1" customWidth="1"/>
    <col min="20" max="20" width="15.6640625" bestFit="1" customWidth="1"/>
    <col min="21" max="21" width="12.1640625" bestFit="1" customWidth="1"/>
  </cols>
  <sheetData>
    <row r="1" spans="1:21" ht="13.5" x14ac:dyDescent="0.2">
      <c r="A1" s="68" t="s">
        <v>276</v>
      </c>
      <c r="B1" s="69" t="s">
        <v>277</v>
      </c>
      <c r="C1" s="69" t="s">
        <v>278</v>
      </c>
      <c r="D1" s="69" t="s">
        <v>363</v>
      </c>
      <c r="E1" s="69" t="s">
        <v>357</v>
      </c>
      <c r="F1" s="69" t="s">
        <v>358</v>
      </c>
      <c r="G1" s="69" t="s">
        <v>359</v>
      </c>
      <c r="H1" s="69" t="s">
        <v>360</v>
      </c>
      <c r="I1" s="69" t="s">
        <v>420</v>
      </c>
      <c r="J1" s="69" t="s">
        <v>372</v>
      </c>
      <c r="K1" s="69" t="s">
        <v>373</v>
      </c>
      <c r="L1" s="93" t="s">
        <v>375</v>
      </c>
      <c r="M1" s="71" t="s">
        <v>374</v>
      </c>
      <c r="N1" s="145" t="s">
        <v>445</v>
      </c>
      <c r="O1" s="145" t="s">
        <v>446</v>
      </c>
      <c r="P1" s="145" t="s">
        <v>447</v>
      </c>
      <c r="Q1" s="145" t="s">
        <v>448</v>
      </c>
      <c r="R1" s="145" t="s">
        <v>449</v>
      </c>
      <c r="S1" s="145" t="s">
        <v>450</v>
      </c>
      <c r="T1" s="146" t="s">
        <v>375</v>
      </c>
      <c r="U1" s="147" t="s">
        <v>451</v>
      </c>
    </row>
    <row r="2" spans="1:21" x14ac:dyDescent="0.2">
      <c r="A2" s="72" t="s">
        <v>234</v>
      </c>
      <c r="B2" s="73"/>
      <c r="C2" s="73"/>
      <c r="D2" s="73"/>
      <c r="E2" s="73"/>
      <c r="F2" s="73"/>
      <c r="G2" s="73"/>
      <c r="H2" s="73"/>
      <c r="I2" s="73"/>
      <c r="J2" s="73"/>
      <c r="K2" s="73"/>
      <c r="L2" s="73"/>
      <c r="M2" s="74"/>
      <c r="N2" s="73"/>
      <c r="O2" s="73"/>
      <c r="P2" s="73"/>
      <c r="Q2" s="73"/>
      <c r="R2" s="73"/>
      <c r="S2" s="73"/>
      <c r="T2" s="73"/>
      <c r="U2" s="74"/>
    </row>
    <row r="3" spans="1:21" x14ac:dyDescent="0.2">
      <c r="A3" s="75" t="s">
        <v>235</v>
      </c>
      <c r="M3" s="76"/>
      <c r="U3" s="76"/>
    </row>
    <row r="4" spans="1:21" x14ac:dyDescent="0.2">
      <c r="A4" s="75" t="s">
        <v>236</v>
      </c>
      <c r="M4" s="76"/>
      <c r="U4" s="76"/>
    </row>
    <row r="5" spans="1:21" x14ac:dyDescent="0.2">
      <c r="A5" s="75" t="s">
        <v>237</v>
      </c>
      <c r="M5" s="76"/>
      <c r="U5" s="76"/>
    </row>
    <row r="6" spans="1:21" x14ac:dyDescent="0.2">
      <c r="A6" s="75" t="s">
        <v>238</v>
      </c>
      <c r="M6" s="76"/>
      <c r="U6" s="76"/>
    </row>
    <row r="7" spans="1:21" x14ac:dyDescent="0.2">
      <c r="A7" s="75" t="s">
        <v>239</v>
      </c>
      <c r="M7" s="76"/>
      <c r="U7" s="76"/>
    </row>
    <row r="8" spans="1:21" x14ac:dyDescent="0.2">
      <c r="A8" s="75" t="s">
        <v>240</v>
      </c>
      <c r="M8" s="76"/>
      <c r="U8" s="76"/>
    </row>
    <row r="9" spans="1:21" x14ac:dyDescent="0.2">
      <c r="A9" s="75" t="s">
        <v>241</v>
      </c>
      <c r="M9" s="76"/>
      <c r="U9" s="76"/>
    </row>
    <row r="10" spans="1:21" x14ac:dyDescent="0.2">
      <c r="A10" s="75" t="s">
        <v>242</v>
      </c>
      <c r="M10" s="76"/>
      <c r="U10" s="76"/>
    </row>
    <row r="11" spans="1:21" x14ac:dyDescent="0.2">
      <c r="A11" s="75" t="s">
        <v>243</v>
      </c>
      <c r="M11" s="76"/>
      <c r="U11" s="76"/>
    </row>
    <row r="12" spans="1:21" x14ac:dyDescent="0.2">
      <c r="A12" s="75" t="s">
        <v>244</v>
      </c>
      <c r="M12" s="76"/>
      <c r="U12" s="76"/>
    </row>
    <row r="13" spans="1:21" x14ac:dyDescent="0.2">
      <c r="A13" s="75" t="s">
        <v>245</v>
      </c>
      <c r="M13" s="76"/>
      <c r="U13" s="76"/>
    </row>
    <row r="14" spans="1:21" x14ac:dyDescent="0.2">
      <c r="A14" s="75" t="s">
        <v>246</v>
      </c>
      <c r="E14">
        <f>'Benchmark and Baseline Level'!Q5</f>
        <v>32</v>
      </c>
      <c r="F14">
        <f>'Benchmark and Baseline Level'!W5</f>
        <v>29.190331259610691</v>
      </c>
      <c r="G14">
        <f>'Benchmark and Baseline Level'!Z5</f>
        <v>5.1975934445016803E-2</v>
      </c>
      <c r="H14">
        <f>'Benchmark and Baseline Level'!AA5</f>
        <v>3.5826213692149111E-2</v>
      </c>
      <c r="L14" s="155">
        <f>G14</f>
        <v>5.1975934445016803E-2</v>
      </c>
      <c r="M14" s="156">
        <f>H14</f>
        <v>3.5826213692149111E-2</v>
      </c>
      <c r="N14" s="148">
        <f>'Benchmark and Baseline Level'!AD5</f>
        <v>28</v>
      </c>
      <c r="O14" s="149">
        <f>'Benchmark and Baseline Level'!AG5</f>
        <v>5.1975934445016803E-2</v>
      </c>
      <c r="P14" s="149">
        <f>'Benchmark and Baseline Level'!AH5</f>
        <v>7.3024065554983197E-2</v>
      </c>
      <c r="T14" s="150">
        <f>O14</f>
        <v>5.1975934445016803E-2</v>
      </c>
      <c r="U14" s="151">
        <f>P14</f>
        <v>7.3024065554983197E-2</v>
      </c>
    </row>
    <row r="15" spans="1:21" x14ac:dyDescent="0.2">
      <c r="A15" s="75" t="s">
        <v>247</v>
      </c>
      <c r="L15" s="155"/>
      <c r="M15" s="156"/>
      <c r="T15" s="152"/>
      <c r="U15" s="153"/>
    </row>
    <row r="16" spans="1:21" x14ac:dyDescent="0.2">
      <c r="A16" s="75" t="s">
        <v>248</v>
      </c>
      <c r="L16" s="155"/>
      <c r="M16" s="156"/>
      <c r="T16" s="152"/>
      <c r="U16" s="153"/>
    </row>
    <row r="17" spans="1:21" x14ac:dyDescent="0.2">
      <c r="A17" s="75" t="s">
        <v>249</v>
      </c>
      <c r="L17" s="155"/>
      <c r="M17" s="156"/>
      <c r="T17" s="152"/>
      <c r="U17" s="153"/>
    </row>
    <row r="18" spans="1:21" x14ac:dyDescent="0.2">
      <c r="A18" s="75" t="s">
        <v>250</v>
      </c>
      <c r="L18" s="155"/>
      <c r="M18" s="156"/>
      <c r="T18" s="152"/>
      <c r="U18" s="153"/>
    </row>
    <row r="19" spans="1:21" x14ac:dyDescent="0.2">
      <c r="A19" s="75" t="s">
        <v>251</v>
      </c>
      <c r="L19" s="155"/>
      <c r="M19" s="156"/>
      <c r="T19" s="152"/>
      <c r="U19" s="153"/>
    </row>
    <row r="20" spans="1:21" x14ac:dyDescent="0.2">
      <c r="A20" s="75" t="s">
        <v>252</v>
      </c>
      <c r="L20" s="155"/>
      <c r="M20" s="156"/>
      <c r="T20" s="152"/>
      <c r="U20" s="153"/>
    </row>
    <row r="21" spans="1:21" x14ac:dyDescent="0.2">
      <c r="A21" s="75" t="s">
        <v>253</v>
      </c>
      <c r="L21" s="155"/>
      <c r="M21" s="156"/>
      <c r="T21" s="152"/>
      <c r="U21" s="153"/>
    </row>
    <row r="22" spans="1:21" x14ac:dyDescent="0.2">
      <c r="A22" s="75" t="s">
        <v>254</v>
      </c>
      <c r="B22" s="50" t="s">
        <v>343</v>
      </c>
      <c r="C22">
        <f>0</f>
        <v>0</v>
      </c>
      <c r="D22" s="52" t="s">
        <v>362</v>
      </c>
      <c r="E22">
        <f>'Benchmark and Baseline Level'!Q10</f>
        <v>7.9448815142274904</v>
      </c>
      <c r="F22">
        <f>'Benchmark and Baseline Level'!W10</f>
        <v>7.6487914074513359</v>
      </c>
      <c r="G22" s="154">
        <f>'Benchmark and Baseline Level'!Z10</f>
        <v>2.9052971500264757E-2</v>
      </c>
      <c r="H22" s="154">
        <f>'Benchmark and Baseline Level'!AA10</f>
        <v>8.2150615403695504E-3</v>
      </c>
      <c r="I22">
        <f>(E22-F22)*C22/B59</f>
        <v>0</v>
      </c>
      <c r="J22">
        <f>I22*G22</f>
        <v>0</v>
      </c>
      <c r="K22">
        <f>I22*H22</f>
        <v>0</v>
      </c>
      <c r="L22" s="155"/>
      <c r="M22" s="156"/>
      <c r="N22">
        <f>'Benchmark and Baseline Level'!AD10</f>
        <v>7.5</v>
      </c>
      <c r="O22" s="154">
        <f>'Benchmark and Baseline Level'!AG10</f>
        <v>2.9052971500264757E-2</v>
      </c>
      <c r="P22" s="154">
        <f>'Benchmark and Baseline Level'!AH10</f>
        <v>2.6943019557727488E-2</v>
      </c>
      <c r="Q22">
        <f>(E22-N22)*C22/B60*10^4</f>
        <v>0</v>
      </c>
      <c r="R22">
        <f>Q22*O22</f>
        <v>0</v>
      </c>
      <c r="S22">
        <f>Q22*P22</f>
        <v>0</v>
      </c>
      <c r="T22" s="152"/>
      <c r="U22" s="153"/>
    </row>
    <row r="23" spans="1:21" x14ac:dyDescent="0.2">
      <c r="A23" s="75"/>
      <c r="B23" s="50" t="s">
        <v>344</v>
      </c>
      <c r="C23" s="120">
        <f>'Shanghai Industrial Output'!D18</f>
        <v>540.58000000000004</v>
      </c>
      <c r="D23" s="50" t="s">
        <v>364</v>
      </c>
      <c r="E23">
        <f>'Benchmark and Baseline Level'!Q11</f>
        <v>132.254697012782</v>
      </c>
      <c r="F23">
        <f>'Benchmark and Baseline Level'!W11</f>
        <v>113.71978518628342</v>
      </c>
      <c r="G23" s="154">
        <f>'Benchmark and Baseline Level'!Z11</f>
        <v>5.2757536491539136E-2</v>
      </c>
      <c r="H23" s="154">
        <f>'Benchmark and Baseline Level'!AA11</f>
        <v>8.7388048089908632E-2</v>
      </c>
      <c r="I23">
        <f>(E23-F23)*C23</f>
        <v>10019.602635168607</v>
      </c>
      <c r="J23">
        <f t="shared" ref="J23:J40" si="0">I23*G23</f>
        <v>528.6095516556295</v>
      </c>
      <c r="K23">
        <f t="shared" ref="K23:K40" si="1">I23*H23</f>
        <v>875.59351692388952</v>
      </c>
      <c r="L23" s="155">
        <f>SUM(J22:J23)/SUM(I22:I23)</f>
        <v>5.2757536491539136E-2</v>
      </c>
      <c r="M23" s="156">
        <f>SUM(K22:K23)/SUM(I22:I23)</f>
        <v>8.7388048089908632E-2</v>
      </c>
      <c r="N23">
        <f>'Benchmark and Baseline Level'!AD11</f>
        <v>110</v>
      </c>
      <c r="O23" s="154">
        <f>'Benchmark and Baseline Level'!AG11</f>
        <v>5.2757536491539136E-2</v>
      </c>
      <c r="P23" s="154">
        <f>'Benchmark and Baseline Level'!AH11</f>
        <v>0.11551396928818491</v>
      </c>
      <c r="Q23">
        <f>(E23-N23)*C23*10^4</f>
        <v>120304441.11169696</v>
      </c>
      <c r="R23">
        <f t="shared" ref="R23:R26" si="2">Q23*O23</f>
        <v>6346965.9420445738</v>
      </c>
      <c r="S23">
        <f t="shared" ref="S23:S27" si="3">Q23*P23</f>
        <v>13896843.515808813</v>
      </c>
      <c r="T23" s="155">
        <f>SUM(R22:R23)/SUM(Q22:Q23)</f>
        <v>5.2757536491539143E-2</v>
      </c>
      <c r="U23" s="156">
        <f>SUM(S22:S23)/SUM(Q22:Q23)</f>
        <v>0.11551396928818491</v>
      </c>
    </row>
    <row r="24" spans="1:21" x14ac:dyDescent="0.2">
      <c r="A24" s="75" t="s">
        <v>255</v>
      </c>
      <c r="B24" s="50" t="s">
        <v>345</v>
      </c>
      <c r="C24" s="115">
        <f>'Regional Industrial Output'!I11</f>
        <v>70.7</v>
      </c>
      <c r="D24" s="50" t="s">
        <v>364</v>
      </c>
      <c r="E24">
        <f>'Benchmark and Baseline Level'!Q18</f>
        <v>336.20210299970461</v>
      </c>
      <c r="F24">
        <f>'Benchmark and Baseline Level'!W18</f>
        <v>317.72554643837611</v>
      </c>
      <c r="G24" s="154">
        <f>'Benchmark and Baseline Level'!Z18</f>
        <v>2.57808796767518E-2</v>
      </c>
      <c r="H24" s="154">
        <f>'Benchmark and Baseline Level'!AA18</f>
        <v>2.9175815705206332E-2</v>
      </c>
      <c r="I24">
        <f>(E24-F24)*C24</f>
        <v>1306.2925488859246</v>
      </c>
      <c r="J24">
        <f t="shared" si="0"/>
        <v>33.67737102546544</v>
      </c>
      <c r="K24">
        <f t="shared" si="1"/>
        <v>38.112150663379971</v>
      </c>
      <c r="L24" s="155"/>
      <c r="M24" s="156"/>
      <c r="N24">
        <f>'Benchmark and Baseline Level'!AD18</f>
        <v>315</v>
      </c>
      <c r="O24" s="154">
        <f>'Benchmark and Baseline Level'!AG18</f>
        <v>2.57808796767518E-2</v>
      </c>
      <c r="P24" s="154">
        <f>'Benchmark and Baseline Level'!AH18</f>
        <v>3.7282684799890498E-2</v>
      </c>
      <c r="Q24">
        <f>(E24-N24)*C24</f>
        <v>1498.9886820791157</v>
      </c>
      <c r="R24">
        <f>Q24*O24</f>
        <v>38.645246849494441</v>
      </c>
      <c r="S24">
        <f t="shared" si="3"/>
        <v>55.886322552558937</v>
      </c>
      <c r="T24" s="152"/>
      <c r="U24" s="153"/>
    </row>
    <row r="25" spans="1:21" x14ac:dyDescent="0.2">
      <c r="A25" s="75"/>
      <c r="B25" s="50" t="s">
        <v>346</v>
      </c>
      <c r="C25">
        <f>'Regional Industrial Output'!J11</f>
        <v>0</v>
      </c>
      <c r="D25" s="50" t="s">
        <v>364</v>
      </c>
      <c r="E25">
        <f>'Benchmark and Baseline Level'!Q21</f>
        <v>330.92855271702058</v>
      </c>
      <c r="F25">
        <f>'Benchmark and Baseline Level'!W21</f>
        <v>320</v>
      </c>
      <c r="G25" s="154">
        <f>'Benchmark and Baseline Level'!Z21</f>
        <v>1.7964687075944674E-2</v>
      </c>
      <c r="H25" s="154">
        <f>'Benchmark and Baseline Level'!AA21</f>
        <v>1.5059216806914466E-2</v>
      </c>
      <c r="I25">
        <f>(E25-F25)*C25</f>
        <v>0</v>
      </c>
      <c r="J25">
        <f t="shared" si="0"/>
        <v>0</v>
      </c>
      <c r="K25">
        <f t="shared" si="1"/>
        <v>0</v>
      </c>
      <c r="L25" s="155"/>
      <c r="M25" s="156"/>
      <c r="N25">
        <f>'Benchmark and Baseline Level'!AD21</f>
        <v>320</v>
      </c>
      <c r="O25" s="154">
        <f>'Benchmark and Baseline Level'!AG21</f>
        <v>1.7964687075944674E-2</v>
      </c>
      <c r="P25" s="154">
        <f>'Benchmark and Baseline Level'!AH21</f>
        <v>1.5059216806914466E-2</v>
      </c>
      <c r="Q25">
        <f t="shared" ref="Q25:Q28" si="4">(E25-N25)*C25</f>
        <v>0</v>
      </c>
      <c r="R25">
        <f>Q25*O25</f>
        <v>0</v>
      </c>
      <c r="S25">
        <f t="shared" si="3"/>
        <v>0</v>
      </c>
      <c r="T25" s="152"/>
      <c r="U25" s="153"/>
    </row>
    <row r="26" spans="1:21" x14ac:dyDescent="0.2">
      <c r="A26" s="75"/>
      <c r="B26" s="50" t="s">
        <v>347</v>
      </c>
      <c r="C26">
        <f>'Shanghai Industrial Output'!C32</f>
        <v>0</v>
      </c>
      <c r="D26" s="50" t="s">
        <v>364</v>
      </c>
      <c r="E26">
        <f>'Benchmark and Baseline Level'!Q29</f>
        <v>904.36555031009834</v>
      </c>
      <c r="F26">
        <f>'Benchmark and Baseline Level'!W29</f>
        <v>825.08684000593041</v>
      </c>
      <c r="G26" s="154">
        <f>'Benchmark and Baseline Level'!Z29</f>
        <v>2.4752057470233013E-2</v>
      </c>
      <c r="H26" s="154">
        <f>'Benchmark and Baseline Level'!AA29</f>
        <v>6.2910182955647875E-2</v>
      </c>
      <c r="I26">
        <f t="shared" ref="I26" si="5">(E26-F26)*C26</f>
        <v>0</v>
      </c>
      <c r="J26">
        <f t="shared" si="0"/>
        <v>0</v>
      </c>
      <c r="K26">
        <f t="shared" si="1"/>
        <v>0</v>
      </c>
      <c r="L26" s="155"/>
      <c r="M26" s="156"/>
      <c r="N26">
        <f>'Benchmark and Baseline Level'!AD29</f>
        <v>805</v>
      </c>
      <c r="O26" s="154">
        <f>'Benchmark and Baseline Level'!AG29</f>
        <v>2.4752057470233013E-2</v>
      </c>
      <c r="P26" s="154">
        <f>'Benchmark and Baseline Level'!AH29</f>
        <v>8.5121157266912606E-2</v>
      </c>
      <c r="Q26">
        <f t="shared" si="4"/>
        <v>0</v>
      </c>
      <c r="R26">
        <f t="shared" si="2"/>
        <v>0</v>
      </c>
      <c r="S26">
        <f t="shared" si="3"/>
        <v>0</v>
      </c>
      <c r="T26" s="152"/>
      <c r="U26" s="153"/>
    </row>
    <row r="27" spans="1:21" x14ac:dyDescent="0.2">
      <c r="A27" s="75"/>
      <c r="B27" s="50" t="s">
        <v>348</v>
      </c>
      <c r="C27">
        <f>'Regional Industrial Output'!K11</f>
        <v>206.09</v>
      </c>
      <c r="D27" s="52" t="s">
        <v>366</v>
      </c>
      <c r="E27">
        <f>'Benchmark and Baseline Level'!Q30</f>
        <v>620.80555766642294</v>
      </c>
      <c r="F27">
        <f>'Benchmark and Baseline Level'!W30</f>
        <v>597.43957037256678</v>
      </c>
      <c r="G27" s="154">
        <f>'Benchmark and Baseline Level'!Z30</f>
        <v>2.9285606345829107E-2</v>
      </c>
      <c r="H27" s="154">
        <f>'Benchmark and Baseline Level'!AA30</f>
        <v>8.3525671616500041E-3</v>
      </c>
      <c r="I27">
        <f>(E27-F27)*C27/B59</f>
        <v>6879.280459129739</v>
      </c>
      <c r="J27">
        <f t="shared" si="0"/>
        <v>201.46389946862806</v>
      </c>
      <c r="K27">
        <f t="shared" si="1"/>
        <v>57.459652058707618</v>
      </c>
      <c r="L27" s="155"/>
      <c r="M27" s="156"/>
      <c r="N27">
        <f>'Benchmark and Baseline Level'!AD30</f>
        <v>590</v>
      </c>
      <c r="O27" s="154">
        <f>'Benchmark and Baseline Level'!AG30</f>
        <v>2.9285606345829107E-2</v>
      </c>
      <c r="P27" s="154">
        <f>'Benchmark and Baseline Level'!AH30</f>
        <v>2.0336303906101416E-2</v>
      </c>
      <c r="Q27">
        <f>(E27-N27)*C27/B59</f>
        <v>9069.5962563901503</v>
      </c>
      <c r="R27">
        <f>Q27*O27</f>
        <v>265.60862568024731</v>
      </c>
      <c r="S27">
        <f t="shared" si="3"/>
        <v>184.44206577558978</v>
      </c>
      <c r="T27" s="152"/>
      <c r="U27" s="153"/>
    </row>
    <row r="28" spans="1:21" x14ac:dyDescent="0.2">
      <c r="A28" s="75"/>
      <c r="B28" s="50" t="s">
        <v>349</v>
      </c>
      <c r="C28">
        <f>0</f>
        <v>0</v>
      </c>
      <c r="D28" s="50" t="s">
        <v>364</v>
      </c>
      <c r="E28">
        <f>'Benchmark and Baseline Level'!Q34</f>
        <v>1256.7530884002117</v>
      </c>
      <c r="F28">
        <f>'Benchmark and Baseline Level'!W34</f>
        <v>1164.1924001639334</v>
      </c>
      <c r="G28" s="154">
        <f>'Benchmark and Baseline Level'!Z34</f>
        <v>2.8314606729368141E-2</v>
      </c>
      <c r="H28" s="154">
        <f>'Benchmark and Baseline Level'!AA34</f>
        <v>4.5336048352055847E-2</v>
      </c>
      <c r="I28">
        <f>(E28-F28)*C28</f>
        <v>0</v>
      </c>
      <c r="J28">
        <f>I28*G28</f>
        <v>0</v>
      </c>
      <c r="K28">
        <f t="shared" si="1"/>
        <v>0</v>
      </c>
      <c r="L28" s="155"/>
      <c r="M28" s="156"/>
      <c r="N28" s="148">
        <f>'Benchmark and Baseline Level'!AD34</f>
        <v>1100</v>
      </c>
      <c r="O28" s="154">
        <f>'Benchmark and Baseline Level'!AG34</f>
        <v>2.8314606729368141E-2</v>
      </c>
      <c r="P28" s="154">
        <f>'Benchmark and Baseline Level'!AH34</f>
        <v>9.641402123028231E-2</v>
      </c>
      <c r="Q28">
        <f t="shared" si="4"/>
        <v>0</v>
      </c>
      <c r="R28">
        <f>Q28*O28</f>
        <v>0</v>
      </c>
      <c r="S28">
        <f>Q28*P28</f>
        <v>0</v>
      </c>
      <c r="T28" s="152"/>
      <c r="U28" s="153"/>
    </row>
    <row r="29" spans="1:21" x14ac:dyDescent="0.2">
      <c r="A29" s="75"/>
      <c r="B29" s="161" t="s">
        <v>457</v>
      </c>
      <c r="C29">
        <f>0</f>
        <v>0</v>
      </c>
      <c r="D29" s="50" t="s">
        <v>364</v>
      </c>
      <c r="E29">
        <f>'Benchmark and Baseline Level'!Q40</f>
        <v>278.51029014854845</v>
      </c>
      <c r="F29">
        <f>'Benchmark and Baseline Level'!W40</f>
        <v>257.97582814902671</v>
      </c>
      <c r="G29" s="154">
        <f>'Benchmark and Baseline Level'!Z40</f>
        <v>4.2497234821830432E-2</v>
      </c>
      <c r="H29" s="154">
        <f>'Benchmark and Baseline Level'!AA40</f>
        <v>3.1232400045769326E-2</v>
      </c>
      <c r="I29">
        <f t="shared" ref="I29" si="6">(E29-F29)*C29</f>
        <v>0</v>
      </c>
      <c r="J29">
        <f t="shared" ref="J29" si="7">I29*G29</f>
        <v>0</v>
      </c>
      <c r="K29">
        <f t="shared" si="1"/>
        <v>0</v>
      </c>
      <c r="L29" s="155">
        <f>SUM(J24:J29)/SUM(I24:I29)</f>
        <v>2.8726305447869454E-2</v>
      </c>
      <c r="M29" s="156">
        <f>SUM(K24:K29)/SUM(I24:I29)</f>
        <v>1.1675639888435372E-2</v>
      </c>
      <c r="N29" s="148">
        <f>'Benchmark and Baseline Level'!AD40</f>
        <v>253.94001985948725</v>
      </c>
      <c r="O29" s="154">
        <f>'Benchmark and Baseline Level'!AG40</f>
        <v>4.2497234821830432E-2</v>
      </c>
      <c r="P29" s="154">
        <f>'Benchmark and Baseline Level'!AH40</f>
        <v>4.5723097274180113E-2</v>
      </c>
      <c r="Q29">
        <f>(E29-N29)*C29</f>
        <v>0</v>
      </c>
      <c r="R29">
        <f t="shared" ref="R29" si="8">Q29*O29</f>
        <v>0</v>
      </c>
      <c r="S29">
        <f t="shared" ref="S29" si="9">Q29*P29</f>
        <v>0</v>
      </c>
      <c r="T29" s="155">
        <f>SUM(R24:R29)/SUM(Q24:Q29)</f>
        <v>2.8788515615015657E-2</v>
      </c>
      <c r="U29" s="156">
        <f>SUM(S24:S29)/SUM(Q24:Q29)</f>
        <v>2.2739883317147037E-2</v>
      </c>
    </row>
    <row r="30" spans="1:21" x14ac:dyDescent="0.2">
      <c r="A30" s="75" t="s">
        <v>256</v>
      </c>
      <c r="L30" s="155"/>
      <c r="M30" s="156"/>
      <c r="T30" s="152"/>
      <c r="U30" s="153"/>
    </row>
    <row r="31" spans="1:21" x14ac:dyDescent="0.2">
      <c r="A31" s="75" t="s">
        <v>257</v>
      </c>
      <c r="L31" s="155"/>
      <c r="M31" s="156"/>
      <c r="O31" s="149"/>
      <c r="P31" s="149"/>
      <c r="T31" s="150"/>
      <c r="U31" s="151"/>
    </row>
    <row r="32" spans="1:21" x14ac:dyDescent="0.2">
      <c r="A32" s="75" t="s">
        <v>258</v>
      </c>
      <c r="L32" s="155"/>
      <c r="M32" s="156"/>
      <c r="T32" s="152"/>
      <c r="U32" s="153"/>
    </row>
    <row r="33" spans="1:21" x14ac:dyDescent="0.2">
      <c r="A33" s="75" t="s">
        <v>259</v>
      </c>
      <c r="B33" s="52" t="s">
        <v>350</v>
      </c>
      <c r="C33" s="120">
        <f>'Regional Industrial Output'!P11</f>
        <v>398.89</v>
      </c>
      <c r="D33" s="50" t="s">
        <v>364</v>
      </c>
      <c r="E33">
        <f>'Benchmark and Baseline Level'!Q57</f>
        <v>111.89308978262905</v>
      </c>
      <c r="F33">
        <f>'Benchmark and Baseline Level'!W57</f>
        <v>102.52945392667272</v>
      </c>
      <c r="G33" s="154">
        <f>'Benchmark and Baseline Level'!Z57</f>
        <v>2.6432233140074146E-2</v>
      </c>
      <c r="H33" s="154">
        <f>'Benchmark and Baseline Level'!AA57</f>
        <v>5.72515392371723E-2</v>
      </c>
      <c r="I33" s="119">
        <f>(E33-F33)*C33</f>
        <v>3735.0607065824211</v>
      </c>
      <c r="J33">
        <f t="shared" si="0"/>
        <v>98.725995388716626</v>
      </c>
      <c r="K33">
        <f t="shared" si="1"/>
        <v>213.83797459612398</v>
      </c>
      <c r="L33" s="155"/>
      <c r="M33" s="156"/>
      <c r="N33" s="148">
        <f>'Benchmark and Baseline Level'!AD57</f>
        <v>100</v>
      </c>
      <c r="O33" s="149">
        <f>'Benchmark and Baseline Level'!AG57</f>
        <v>2.6432233140074146E-2</v>
      </c>
      <c r="P33" s="149">
        <f>'Benchmark and Baseline Level'!AH57</f>
        <v>7.9857527967902686E-2</v>
      </c>
      <c r="Q33" s="119">
        <f>(E33-N33)*C33</f>
        <v>4744.0345833929005</v>
      </c>
      <c r="R33">
        <f>Q33*O33</f>
        <v>125.39542813281567</v>
      </c>
      <c r="S33">
        <f t="shared" ref="S33:S40" si="10">Q33*P33</f>
        <v>378.8468744239961</v>
      </c>
      <c r="T33" s="152"/>
      <c r="U33" s="153"/>
    </row>
    <row r="34" spans="1:21" x14ac:dyDescent="0.2">
      <c r="A34" s="75"/>
      <c r="B34" s="50" t="s">
        <v>351</v>
      </c>
      <c r="C34">
        <f>'Regional Industrial Output'!Q11</f>
        <v>0</v>
      </c>
      <c r="D34" s="50" t="s">
        <v>367</v>
      </c>
      <c r="E34">
        <f>'Benchmark and Baseline Level'!Q58</f>
        <v>10.157237998914438</v>
      </c>
      <c r="F34">
        <f>'Benchmark and Baseline Level'!W58</f>
        <v>8.8763188064640737</v>
      </c>
      <c r="G34" s="154">
        <f>'Benchmark and Baseline Level'!Z58</f>
        <v>2.0865061358923298E-2</v>
      </c>
      <c r="H34" s="154">
        <f>'Benchmark and Baseline Level'!AA58</f>
        <v>0.10524394510398161</v>
      </c>
      <c r="I34">
        <f t="shared" ref="I34:I39" si="11">(E34-F34)*C34</f>
        <v>0</v>
      </c>
      <c r="J34">
        <f t="shared" si="0"/>
        <v>0</v>
      </c>
      <c r="K34">
        <f t="shared" si="1"/>
        <v>0</v>
      </c>
      <c r="L34" s="155">
        <f>SUM(J33:J34)/SUM(I33:I34)</f>
        <v>2.6432233140074146E-2</v>
      </c>
      <c r="M34" s="156">
        <f>SUM(K33:K34)/SUM(I33:I34)</f>
        <v>5.72515392371723E-2</v>
      </c>
      <c r="N34" s="148">
        <f>'Benchmark and Baseline Level'!AD58</f>
        <v>8</v>
      </c>
      <c r="O34" s="149">
        <f>'Benchmark and Baseline Level'!AG58</f>
        <v>2.0865061358923298E-2</v>
      </c>
      <c r="P34" s="149">
        <f>'Benchmark and Baseline Level'!AH58</f>
        <v>0.19151925011876325</v>
      </c>
      <c r="Q34" s="119">
        <f t="shared" ref="Q34:Q39" si="12">(E34-N34)*C34</f>
        <v>0</v>
      </c>
      <c r="R34">
        <f t="shared" ref="R34:R39" si="13">Q34*O34</f>
        <v>0</v>
      </c>
      <c r="S34">
        <f t="shared" si="10"/>
        <v>0</v>
      </c>
      <c r="T34" s="150">
        <f>SUM(R33:R34)/SUM(Q33:Q34)</f>
        <v>2.6432233140074146E-2</v>
      </c>
      <c r="U34" s="151">
        <f>SUM(S33:S34)/SUM(Q33:Q34)</f>
        <v>7.9857527967902686E-2</v>
      </c>
    </row>
    <row r="35" spans="1:21" x14ac:dyDescent="0.2">
      <c r="A35" s="75" t="s">
        <v>352</v>
      </c>
      <c r="B35" s="50" t="s">
        <v>353</v>
      </c>
      <c r="C35" s="115">
        <f>'Regional Industrial Output'!R11</f>
        <v>1411.33</v>
      </c>
      <c r="D35" s="50" t="s">
        <v>364</v>
      </c>
      <c r="E35">
        <f>'Benchmark and Baseline Level'!Q64</f>
        <v>417.94322589127722</v>
      </c>
      <c r="F35">
        <f>'Benchmark and Baseline Level'!W64</f>
        <v>372.01056415139891</v>
      </c>
      <c r="G35" s="154">
        <f>'Benchmark and Baseline Level'!Z64</f>
        <v>3.8655734090471183E-2</v>
      </c>
      <c r="H35" s="154">
        <f>'Benchmark and Baseline Level'!AA64</f>
        <v>7.1245943683885482E-2</v>
      </c>
      <c r="I35">
        <f t="shared" si="11"/>
        <v>64826.143493342453</v>
      </c>
      <c r="J35">
        <f t="shared" si="0"/>
        <v>2505.9021649893743</v>
      </c>
      <c r="K35">
        <f t="shared" si="1"/>
        <v>4618.5997685701559</v>
      </c>
      <c r="L35" s="155"/>
      <c r="M35" s="156"/>
      <c r="N35" s="148">
        <f>'Benchmark and Baseline Level'!AD64</f>
        <v>361</v>
      </c>
      <c r="O35" s="149">
        <f>'Benchmark and Baseline Level'!AG64</f>
        <v>3.8655734090471183E-2</v>
      </c>
      <c r="P35" s="149">
        <f>'Benchmark and Baseline Level'!AH64</f>
        <v>9.7590584461154983E-2</v>
      </c>
      <c r="Q35" s="119">
        <f t="shared" si="12"/>
        <v>80365.682997136275</v>
      </c>
      <c r="R35">
        <f t="shared" si="13"/>
        <v>3106.5944719364011</v>
      </c>
      <c r="S35">
        <f t="shared" si="10"/>
        <v>7842.9339743104347</v>
      </c>
      <c r="T35" s="150"/>
      <c r="U35" s="151"/>
    </row>
    <row r="36" spans="1:21" x14ac:dyDescent="0.2">
      <c r="A36" s="75"/>
      <c r="B36" s="50" t="s">
        <v>354</v>
      </c>
      <c r="C36" s="115">
        <f>'Regional Industrial Output'!S11</f>
        <v>1575.6</v>
      </c>
      <c r="D36" s="50" t="s">
        <v>364</v>
      </c>
      <c r="E36">
        <f>'Benchmark and Baseline Level'!Q65</f>
        <v>-15.044315537266757</v>
      </c>
      <c r="F36">
        <f>'Benchmark and Baseline Level'!W65</f>
        <v>-27.024171850973275</v>
      </c>
      <c r="G36" s="154">
        <f>'Benchmark and Baseline Level'!Z65</f>
        <v>0.31758803283033732</v>
      </c>
      <c r="H36" s="154">
        <f>'Benchmark and Baseline Level'!AA65</f>
        <v>0.47871647727055966</v>
      </c>
      <c r="I36">
        <f t="shared" si="11"/>
        <v>18875.46160787599</v>
      </c>
      <c r="J36">
        <f t="shared" si="0"/>
        <v>5994.6207208098913</v>
      </c>
      <c r="K36">
        <f t="shared" si="1"/>
        <v>9035.9944877780872</v>
      </c>
      <c r="L36" s="155"/>
      <c r="M36" s="156"/>
      <c r="N36" s="148">
        <f>'Benchmark and Baseline Level'!AD65</f>
        <v>-30</v>
      </c>
      <c r="O36" s="149">
        <f>'Benchmark and Baseline Level'!AG65</f>
        <v>0.31758803283033732</v>
      </c>
      <c r="P36" s="149">
        <f>'Benchmark and Baseline Level'!AH65</f>
        <v>0.67652063404028495</v>
      </c>
      <c r="Q36" s="119">
        <f t="shared" si="12"/>
        <v>23564.176439482497</v>
      </c>
      <c r="R36">
        <f t="shared" si="13"/>
        <v>7483.700440682228</v>
      </c>
      <c r="S36">
        <f t="shared" si="10"/>
        <v>15941.651585475844</v>
      </c>
      <c r="T36" s="150"/>
      <c r="U36" s="151"/>
    </row>
    <row r="37" spans="1:21" x14ac:dyDescent="0.2">
      <c r="A37" s="75"/>
      <c r="B37" s="50" t="s">
        <v>456</v>
      </c>
      <c r="C37">
        <f>0</f>
        <v>0</v>
      </c>
      <c r="D37" s="50" t="s">
        <v>364</v>
      </c>
      <c r="E37">
        <f>'Benchmark and Baseline Level'!Q68</f>
        <v>1831.5602442067861</v>
      </c>
      <c r="F37">
        <f>'Benchmark and Baseline Level'!W68</f>
        <v>1781.9033125961068</v>
      </c>
      <c r="G37" s="154">
        <f>'Benchmark and Baseline Level'!Z68</f>
        <v>9.5360446247019226E-3</v>
      </c>
      <c r="H37" s="154">
        <f>'Benchmark and Baseline Level'!AA68</f>
        <v>1.7575775348320444E-2</v>
      </c>
      <c r="I37">
        <f t="shared" si="11"/>
        <v>0</v>
      </c>
      <c r="J37">
        <f t="shared" si="0"/>
        <v>0</v>
      </c>
      <c r="K37">
        <f t="shared" si="1"/>
        <v>0</v>
      </c>
      <c r="L37" s="155">
        <f>SUM(J35:J37)/SUM(I35:I37)</f>
        <v>0.10155746566054231</v>
      </c>
      <c r="M37" s="156">
        <f>SUM(K35:K37)/SUM(I35:I37)</f>
        <v>0.16313419844023364</v>
      </c>
      <c r="N37" s="148">
        <f>'Benchmark and Baseline Level'!AD68</f>
        <v>1770</v>
      </c>
      <c r="O37" s="149">
        <f>'Benchmark and Baseline Level'!AG68</f>
        <v>9.5360446247019226E-3</v>
      </c>
      <c r="P37" s="149">
        <f>'Benchmark and Baseline Level'!AH68</f>
        <v>2.4074776750953486E-2</v>
      </c>
      <c r="Q37" s="119">
        <f t="shared" si="12"/>
        <v>0</v>
      </c>
      <c r="R37">
        <f t="shared" si="13"/>
        <v>0</v>
      </c>
      <c r="S37">
        <f t="shared" si="10"/>
        <v>0</v>
      </c>
      <c r="T37" s="150">
        <f>SUM(R35:R37)/SUM(Q35:Q37)</f>
        <v>0.10189848201495047</v>
      </c>
      <c r="U37" s="151">
        <f>SUM(S35:S37)/SUM(Q35:Q37)</f>
        <v>0.22885228257516518</v>
      </c>
    </row>
    <row r="38" spans="1:21" x14ac:dyDescent="0.2">
      <c r="A38" s="75" t="s">
        <v>260</v>
      </c>
      <c r="B38" s="50" t="s">
        <v>355</v>
      </c>
      <c r="C38">
        <v>0</v>
      </c>
      <c r="D38" s="50" t="s">
        <v>364</v>
      </c>
      <c r="E38">
        <f>'Benchmark and Baseline Level'!Q71</f>
        <v>279.80694426064832</v>
      </c>
      <c r="F38">
        <f>'Benchmark and Baseline Level'!W71</f>
        <v>260</v>
      </c>
      <c r="G38" s="154">
        <f>'Benchmark and Baseline Level'!Z71</f>
        <v>5.4484570477941308E-2</v>
      </c>
      <c r="H38" s="154">
        <f>'Benchmark and Baseline Level'!AA71</f>
        <v>1.6303323342869547E-2</v>
      </c>
      <c r="I38">
        <f t="shared" si="11"/>
        <v>0</v>
      </c>
      <c r="J38">
        <f t="shared" si="0"/>
        <v>0</v>
      </c>
      <c r="K38">
        <f t="shared" si="1"/>
        <v>0</v>
      </c>
      <c r="L38" s="155"/>
      <c r="M38" s="156"/>
      <c r="N38" s="148">
        <f>'Benchmark and Baseline Level'!AD71</f>
        <v>260</v>
      </c>
      <c r="O38" s="149">
        <f>'Benchmark and Baseline Level'!AG71</f>
        <v>5.4484570477941308E-2</v>
      </c>
      <c r="P38" s="149">
        <f>'Benchmark and Baseline Level'!AH71</f>
        <v>1.6303323342869547E-2</v>
      </c>
      <c r="Q38" s="119">
        <f t="shared" si="12"/>
        <v>0</v>
      </c>
      <c r="R38">
        <f t="shared" si="13"/>
        <v>0</v>
      </c>
      <c r="S38">
        <f t="shared" si="10"/>
        <v>0</v>
      </c>
      <c r="T38" s="152"/>
      <c r="U38" s="153"/>
    </row>
    <row r="39" spans="1:21" x14ac:dyDescent="0.2">
      <c r="A39" s="75"/>
      <c r="B39" s="50" t="s">
        <v>458</v>
      </c>
      <c r="C39">
        <v>0</v>
      </c>
      <c r="D39" s="50" t="s">
        <v>364</v>
      </c>
      <c r="E39">
        <f>'Benchmark and Baseline Level'!Q78</f>
        <v>1507.1156783784668</v>
      </c>
      <c r="F39">
        <f>'Benchmark and Baseline Level'!W78</f>
        <v>1450</v>
      </c>
      <c r="G39" s="154">
        <f>'Benchmark and Baseline Level'!Z78</f>
        <v>1.9823415487955964E-2</v>
      </c>
      <c r="H39" s="154">
        <f>'Benchmark and Baseline Level'!AA78</f>
        <v>1.807392656605189E-2</v>
      </c>
      <c r="I39">
        <f t="shared" si="11"/>
        <v>0</v>
      </c>
      <c r="J39">
        <f t="shared" si="0"/>
        <v>0</v>
      </c>
      <c r="K39">
        <f t="shared" si="1"/>
        <v>0</v>
      </c>
      <c r="L39" s="155"/>
      <c r="M39" s="156"/>
      <c r="N39" s="148">
        <f>'Benchmark and Baseline Level'!AD78</f>
        <v>1450</v>
      </c>
      <c r="O39" s="149">
        <f>'Benchmark and Baseline Level'!AG78</f>
        <v>1.9823415487955964E-2</v>
      </c>
      <c r="P39" s="149">
        <f>'Benchmark and Baseline Level'!AH78</f>
        <v>1.807392656605189E-2</v>
      </c>
      <c r="Q39" s="119">
        <f t="shared" si="12"/>
        <v>0</v>
      </c>
      <c r="R39">
        <f t="shared" si="13"/>
        <v>0</v>
      </c>
      <c r="S39">
        <f t="shared" si="10"/>
        <v>0</v>
      </c>
      <c r="T39" s="152"/>
      <c r="U39" s="153"/>
    </row>
    <row r="40" spans="1:21" x14ac:dyDescent="0.2">
      <c r="A40" s="75"/>
      <c r="B40" s="50" t="s">
        <v>356</v>
      </c>
      <c r="C40">
        <v>1</v>
      </c>
      <c r="D40" s="50" t="s">
        <v>368</v>
      </c>
      <c r="E40">
        <f>'Benchmark and Baseline Level'!Q83</f>
        <v>13211.260735879361</v>
      </c>
      <c r="F40">
        <f>'Benchmark and Baseline Level'!W83</f>
        <v>13052.076992607968</v>
      </c>
      <c r="G40" s="154">
        <f>'Benchmark and Baseline Level'!Z83</f>
        <v>4.3666402721430631E-3</v>
      </c>
      <c r="H40" s="154">
        <f>'Benchmark and Baseline Level'!AA83</f>
        <v>7.6824553027462494E-3</v>
      </c>
      <c r="I40">
        <f>(E40-F40)*C40/100000000/B60*10000*1000</f>
        <v>12.942522682093518</v>
      </c>
      <c r="J40">
        <f t="shared" si="0"/>
        <v>5.6515340766754608E-2</v>
      </c>
      <c r="K40">
        <f t="shared" si="1"/>
        <v>9.9430352009962961E-2</v>
      </c>
      <c r="L40" s="155">
        <f>SUM(J38:J40)/SUM(I38:I40)</f>
        <v>4.3666402721430631E-3</v>
      </c>
      <c r="M40" s="156">
        <f>SUM(K38:K40)/SUM(I38:I40)</f>
        <v>7.6824553027462494E-3</v>
      </c>
      <c r="N40" s="148">
        <f>'Benchmark and Baseline Level'!AD83</f>
        <v>13000</v>
      </c>
      <c r="O40" s="149">
        <f>'Benchmark and Baseline Level'!AG83</f>
        <v>4.3666402721430631E-3</v>
      </c>
      <c r="P40" s="149">
        <f>'Benchmark and Baseline Level'!AH83</f>
        <v>1.1624319266307026E-2</v>
      </c>
      <c r="Q40" s="120">
        <f>(E40-N40)*C40/100000000/B60*10000*1000</f>
        <v>17.176671497746945</v>
      </c>
      <c r="R40">
        <f>Q40*O40</f>
        <v>7.5004345503433711E-2</v>
      </c>
      <c r="S40">
        <f t="shared" si="10"/>
        <v>0.19966711342228657</v>
      </c>
      <c r="T40" s="150">
        <f>SUM(R38:R40)/SUM(Q38:Q40)</f>
        <v>4.3666402721430631E-3</v>
      </c>
      <c r="U40" s="151">
        <f>SUM(S38:S40)/SUM(Q38:Q40)</f>
        <v>1.1624319266307026E-2</v>
      </c>
    </row>
    <row r="41" spans="1:21" x14ac:dyDescent="0.2">
      <c r="A41" s="75" t="s">
        <v>261</v>
      </c>
      <c r="M41" s="76"/>
      <c r="U41" s="76"/>
    </row>
    <row r="42" spans="1:21" x14ac:dyDescent="0.2">
      <c r="A42" s="75" t="s">
        <v>262</v>
      </c>
      <c r="M42" s="76"/>
      <c r="U42" s="76"/>
    </row>
    <row r="43" spans="1:21" x14ac:dyDescent="0.2">
      <c r="A43" s="75" t="s">
        <v>263</v>
      </c>
      <c r="M43" s="76"/>
      <c r="U43" s="76"/>
    </row>
    <row r="44" spans="1:21" x14ac:dyDescent="0.2">
      <c r="A44" s="75" t="s">
        <v>264</v>
      </c>
      <c r="M44" s="76"/>
      <c r="U44" s="76"/>
    </row>
    <row r="45" spans="1:21" x14ac:dyDescent="0.2">
      <c r="A45" s="75" t="s">
        <v>265</v>
      </c>
      <c r="M45" s="76"/>
      <c r="U45" s="76"/>
    </row>
    <row r="46" spans="1:21" x14ac:dyDescent="0.2">
      <c r="A46" s="75" t="s">
        <v>266</v>
      </c>
      <c r="M46" s="76"/>
      <c r="U46" s="76"/>
    </row>
    <row r="47" spans="1:21" x14ac:dyDescent="0.2">
      <c r="A47" s="75" t="s">
        <v>267</v>
      </c>
      <c r="M47" s="76"/>
      <c r="U47" s="76"/>
    </row>
    <row r="48" spans="1:21" x14ac:dyDescent="0.2">
      <c r="A48" s="75" t="s">
        <v>268</v>
      </c>
      <c r="M48" s="76"/>
      <c r="U48" s="76"/>
    </row>
    <row r="49" spans="1:21" x14ac:dyDescent="0.2">
      <c r="A49" s="75" t="s">
        <v>269</v>
      </c>
      <c r="M49" s="76"/>
      <c r="U49" s="76"/>
    </row>
    <row r="50" spans="1:21" x14ac:dyDescent="0.2">
      <c r="A50" s="75" t="s">
        <v>270</v>
      </c>
      <c r="M50" s="76"/>
      <c r="U50" s="76"/>
    </row>
    <row r="51" spans="1:21" x14ac:dyDescent="0.2">
      <c r="A51" s="75" t="s">
        <v>271</v>
      </c>
      <c r="M51" s="76"/>
      <c r="U51" s="76"/>
    </row>
    <row r="52" spans="1:21" x14ac:dyDescent="0.2">
      <c r="A52" s="75" t="s">
        <v>272</v>
      </c>
      <c r="M52" s="76"/>
      <c r="U52" s="76"/>
    </row>
    <row r="53" spans="1:21" x14ac:dyDescent="0.2">
      <c r="A53" s="75" t="s">
        <v>273</v>
      </c>
      <c r="M53" s="76"/>
      <c r="U53" s="76"/>
    </row>
    <row r="54" spans="1:21" x14ac:dyDescent="0.2">
      <c r="A54" s="77" t="s">
        <v>274</v>
      </c>
      <c r="B54" s="78"/>
      <c r="C54" s="78"/>
      <c r="D54" s="78"/>
      <c r="E54" s="78"/>
      <c r="F54" s="78"/>
      <c r="G54" s="78"/>
      <c r="H54" s="78"/>
      <c r="I54" s="78"/>
      <c r="J54" s="78"/>
      <c r="K54" s="78"/>
      <c r="L54" s="78"/>
      <c r="M54" s="79"/>
      <c r="N54" s="78"/>
      <c r="O54" s="78"/>
      <c r="P54" s="78"/>
      <c r="Q54" s="78"/>
      <c r="R54" s="78"/>
      <c r="S54" s="78"/>
      <c r="T54" s="78"/>
      <c r="U54" s="79"/>
    </row>
    <row r="55" spans="1:21" x14ac:dyDescent="0.2">
      <c r="A55" s="68" t="s">
        <v>275</v>
      </c>
      <c r="B55" s="70"/>
      <c r="C55" s="70"/>
      <c r="D55" s="70"/>
      <c r="E55" s="70"/>
      <c r="F55" s="70"/>
      <c r="G55" s="70"/>
      <c r="H55" s="70"/>
      <c r="I55" s="70"/>
      <c r="J55" s="70"/>
      <c r="K55" s="70"/>
      <c r="L55" s="70"/>
      <c r="M55" s="80"/>
      <c r="N55" s="70"/>
      <c r="O55" s="70"/>
      <c r="P55" s="70"/>
      <c r="Q55" s="70"/>
      <c r="R55" s="70"/>
      <c r="S55" s="70"/>
      <c r="T55" s="70"/>
      <c r="U55" s="80"/>
    </row>
    <row r="58" spans="1:21" x14ac:dyDescent="0.2">
      <c r="A58" s="67" t="s">
        <v>369</v>
      </c>
    </row>
    <row r="59" spans="1:21" x14ac:dyDescent="0.2">
      <c r="A59" s="50" t="s">
        <v>370</v>
      </c>
      <c r="B59">
        <v>0.7</v>
      </c>
    </row>
    <row r="60" spans="1:21" x14ac:dyDescent="0.2">
      <c r="A60" s="50" t="s">
        <v>371</v>
      </c>
      <c r="B60">
        <v>1.2299282541851726</v>
      </c>
    </row>
    <row r="66" spans="1:5" x14ac:dyDescent="0.2">
      <c r="C66" s="97" t="s">
        <v>375</v>
      </c>
      <c r="D66" s="129" t="s">
        <v>452</v>
      </c>
      <c r="E66" s="129" t="s">
        <v>452</v>
      </c>
    </row>
    <row r="67" spans="1:5" x14ac:dyDescent="0.2">
      <c r="A67" s="82" t="s">
        <v>234</v>
      </c>
      <c r="B67" s="89" t="str">
        <f>VLOOKUP($A67,'Sector matching'!$B$1:$C$43,2,0)</f>
        <v>agriculture and forestry 01T03</v>
      </c>
      <c r="C67" s="81"/>
      <c r="D67" s="80"/>
      <c r="E67" s="80"/>
    </row>
    <row r="68" spans="1:5" x14ac:dyDescent="0.2">
      <c r="A68" s="83" t="s">
        <v>235</v>
      </c>
      <c r="B68" s="90" t="str">
        <f>VLOOKUP($A68,'Sector matching'!$B$1:$C$43,2,0)</f>
        <v>coal mining 05</v>
      </c>
      <c r="C68" s="86"/>
      <c r="D68" s="74"/>
      <c r="E68" s="74"/>
    </row>
    <row r="69" spans="1:5" x14ac:dyDescent="0.2">
      <c r="A69" s="84" t="s">
        <v>236</v>
      </c>
      <c r="B69" s="91" t="str">
        <f>VLOOKUP($A69,'Sector matching'!$B$1:$C$43,2,0)</f>
        <v>oil and gas extraction 06</v>
      </c>
      <c r="C69" s="87"/>
      <c r="D69" s="76"/>
      <c r="E69" s="76"/>
    </row>
    <row r="70" spans="1:5" x14ac:dyDescent="0.2">
      <c r="A70" s="84" t="s">
        <v>237</v>
      </c>
      <c r="B70" s="91" t="str">
        <f>VLOOKUP($A70,'Sector matching'!$B$1:$C$43,2,0)</f>
        <v>other mining and quarrying 07T08</v>
      </c>
      <c r="C70" s="87"/>
      <c r="D70" s="76"/>
      <c r="E70" s="76"/>
    </row>
    <row r="71" spans="1:5" x14ac:dyDescent="0.2">
      <c r="A71" s="84" t="s">
        <v>238</v>
      </c>
      <c r="B71" s="91" t="str">
        <f>VLOOKUP($A71,'Sector matching'!$B$1:$C$43,2,0)</f>
        <v>other mining and quarrying 07T08</v>
      </c>
      <c r="C71" s="87"/>
      <c r="D71" s="76"/>
      <c r="E71" s="76"/>
    </row>
    <row r="72" spans="1:5" x14ac:dyDescent="0.2">
      <c r="A72" s="84" t="s">
        <v>239</v>
      </c>
      <c r="B72" s="91" t="str">
        <f>VLOOKUP($A72,'Sector matching'!$B$1:$C$43,2,0)</f>
        <v>other mining and quarrying 07T08</v>
      </c>
      <c r="C72" s="87"/>
      <c r="D72" s="76"/>
      <c r="E72" s="76"/>
    </row>
    <row r="73" spans="1:5" x14ac:dyDescent="0.2">
      <c r="A73" s="84" t="s">
        <v>240</v>
      </c>
      <c r="B73" s="91" t="str">
        <f>VLOOKUP($A73,'Sector matching'!$B$1:$C$43,2,0)</f>
        <v>Mining Support Service Activities 09</v>
      </c>
      <c r="C73" s="87"/>
      <c r="D73" s="76"/>
      <c r="E73" s="76"/>
    </row>
    <row r="74" spans="1:5" x14ac:dyDescent="0.2">
      <c r="A74" s="84" t="s">
        <v>241</v>
      </c>
      <c r="B74" s="91" t="str">
        <f>VLOOKUP($A74,'Sector matching'!$B$1:$C$43,2,0)</f>
        <v>Mining Support Service Activities 09</v>
      </c>
      <c r="C74" s="87"/>
      <c r="D74" s="76"/>
      <c r="E74" s="76"/>
    </row>
    <row r="75" spans="1:5" x14ac:dyDescent="0.2">
      <c r="A75" s="84" t="s">
        <v>242</v>
      </c>
      <c r="B75" s="91" t="str">
        <f>VLOOKUP($A75,'Sector matching'!$B$1:$C$43,2,0)</f>
        <v>food beverage and tobacco 10T12</v>
      </c>
      <c r="C75" s="87"/>
      <c r="D75" s="76"/>
      <c r="E75" s="76"/>
    </row>
    <row r="76" spans="1:5" x14ac:dyDescent="0.2">
      <c r="A76" s="84" t="s">
        <v>243</v>
      </c>
      <c r="B76" s="91" t="str">
        <f>VLOOKUP($A76,'Sector matching'!$B$1:$C$43,2,0)</f>
        <v>food beverage and tobacco 10T12</v>
      </c>
      <c r="C76" s="87"/>
      <c r="D76" s="76"/>
      <c r="E76" s="76"/>
    </row>
    <row r="77" spans="1:5" x14ac:dyDescent="0.2">
      <c r="A77" s="84" t="s">
        <v>244</v>
      </c>
      <c r="B77" s="91" t="str">
        <f>VLOOKUP($A77,'Sector matching'!$B$1:$C$43,2,0)</f>
        <v>food beverage and tobacco 10T12</v>
      </c>
      <c r="C77" s="87"/>
      <c r="D77" s="76"/>
      <c r="E77" s="76"/>
    </row>
    <row r="78" spans="1:5" x14ac:dyDescent="0.2">
      <c r="A78" s="84" t="s">
        <v>245</v>
      </c>
      <c r="B78" s="91" t="str">
        <f>VLOOKUP($A78,'Sector matching'!$B$1:$C$43,2,0)</f>
        <v>food beverage and tobacco 10T12</v>
      </c>
      <c r="C78" s="87"/>
      <c r="D78" s="76"/>
      <c r="E78" s="76"/>
    </row>
    <row r="79" spans="1:5" x14ac:dyDescent="0.2">
      <c r="A79" s="84" t="s">
        <v>246</v>
      </c>
      <c r="B79" s="91" t="str">
        <f>VLOOKUP($A79,'Sector matching'!$B$1:$C$43,2,0)</f>
        <v>textiles apparel and leather 13T15</v>
      </c>
      <c r="C79" s="87">
        <f>L14</f>
        <v>5.1975934445016803E-2</v>
      </c>
      <c r="D79" s="76">
        <f>M14</f>
        <v>3.5826213692149111E-2</v>
      </c>
      <c r="E79" s="157">
        <f>U14</f>
        <v>7.3024065554983197E-2</v>
      </c>
    </row>
    <row r="80" spans="1:5" x14ac:dyDescent="0.2">
      <c r="A80" s="84" t="s">
        <v>247</v>
      </c>
      <c r="B80" s="91" t="str">
        <f>VLOOKUP($A80,'Sector matching'!$B$1:$C$43,2,0)</f>
        <v>textiles apparel and leather 13T15</v>
      </c>
      <c r="C80" s="87"/>
      <c r="D80" s="76"/>
      <c r="E80" s="157"/>
    </row>
    <row r="81" spans="1:5" x14ac:dyDescent="0.2">
      <c r="A81" s="84" t="s">
        <v>248</v>
      </c>
      <c r="B81" s="91" t="str">
        <f>VLOOKUP($A81,'Sector matching'!$B$1:$C$43,2,0)</f>
        <v>textiles apparel and leather 13T15</v>
      </c>
      <c r="C81" s="87"/>
      <c r="D81" s="76"/>
      <c r="E81" s="157"/>
    </row>
    <row r="82" spans="1:5" x14ac:dyDescent="0.2">
      <c r="A82" s="84" t="s">
        <v>249</v>
      </c>
      <c r="B82" s="91" t="str">
        <f>VLOOKUP($A82,'Sector matching'!$B$1:$C$43,2,0)</f>
        <v>wood products 16</v>
      </c>
      <c r="C82" s="87"/>
      <c r="D82" s="76"/>
      <c r="E82" s="157"/>
    </row>
    <row r="83" spans="1:5" x14ac:dyDescent="0.2">
      <c r="A83" s="84" t="s">
        <v>250</v>
      </c>
      <c r="B83" s="91" t="str">
        <f>VLOOKUP($A83,'Sector matching'!$B$1:$C$43,2,0)</f>
        <v>wood products 16</v>
      </c>
      <c r="C83" s="87"/>
      <c r="D83" s="76"/>
      <c r="E83" s="157"/>
    </row>
    <row r="84" spans="1:5" x14ac:dyDescent="0.2">
      <c r="A84" s="84" t="s">
        <v>251</v>
      </c>
      <c r="B84" s="91" t="str">
        <f>VLOOKUP($A84,'Sector matching'!$B$1:$C$43,2,0)</f>
        <v>pulp paper and printing 17T18</v>
      </c>
      <c r="C84" s="87"/>
      <c r="D84" s="76"/>
      <c r="E84" s="157"/>
    </row>
    <row r="85" spans="1:5" x14ac:dyDescent="0.2">
      <c r="A85" s="84" t="s">
        <v>252</v>
      </c>
      <c r="B85" s="91" t="str">
        <f>VLOOKUP($A85,'Sector matching'!$B$1:$C$43,2,0)</f>
        <v>pulp paper and printing 17T18</v>
      </c>
      <c r="C85" s="87"/>
      <c r="D85" s="76"/>
      <c r="E85" s="157"/>
    </row>
    <row r="86" spans="1:5" x14ac:dyDescent="0.2">
      <c r="A86" s="84" t="s">
        <v>253</v>
      </c>
      <c r="B86" s="91" t="str">
        <f>VLOOKUP($A86,'Sector matching'!$B$1:$C$43,2,0)</f>
        <v>pulp paper and printing 17T18</v>
      </c>
      <c r="C86" s="87"/>
      <c r="D86" s="76"/>
      <c r="E86" s="157"/>
    </row>
    <row r="87" spans="1:5" x14ac:dyDescent="0.2">
      <c r="A87" s="84" t="s">
        <v>254</v>
      </c>
      <c r="B87" s="91" t="str">
        <f>VLOOKUP($A87,'Sector matching'!$B$1:$C$43,2,0)</f>
        <v>refined petroleum and coke 19</v>
      </c>
      <c r="C87" s="87">
        <f>L23</f>
        <v>5.2757536491539136E-2</v>
      </c>
      <c r="D87" s="76">
        <f>M23</f>
        <v>8.7388048089908632E-2</v>
      </c>
      <c r="E87" s="157">
        <f>U23</f>
        <v>0.11551396928818491</v>
      </c>
    </row>
    <row r="88" spans="1:5" x14ac:dyDescent="0.2">
      <c r="A88" s="84" t="s">
        <v>255</v>
      </c>
      <c r="B88" s="91" t="str">
        <f>VLOOKUP($A88,'Sector matching'!$B$1:$C$43,2,0)</f>
        <v>chemicals 20</v>
      </c>
      <c r="C88" s="163">
        <f>L29</f>
        <v>2.8726305447869454E-2</v>
      </c>
      <c r="D88" s="164">
        <f>M29</f>
        <v>1.1675639888435372E-2</v>
      </c>
      <c r="E88" s="157">
        <f>U29</f>
        <v>2.2739883317147037E-2</v>
      </c>
    </row>
    <row r="89" spans="1:5" x14ac:dyDescent="0.2">
      <c r="A89" s="84" t="s">
        <v>256</v>
      </c>
      <c r="B89" s="91">
        <f>VLOOKUP($A89,'Sector matching'!$B$1:$C$43,2,0)</f>
        <v>0</v>
      </c>
      <c r="C89" s="87"/>
      <c r="D89" s="76"/>
      <c r="E89" s="157"/>
    </row>
    <row r="90" spans="1:5" x14ac:dyDescent="0.2">
      <c r="A90" s="84" t="s">
        <v>257</v>
      </c>
      <c r="B90" s="91" t="str">
        <f>VLOOKUP($A90,'Sector matching'!$B$1:$C$43,2,0)</f>
        <v>chemicals 20</v>
      </c>
      <c r="C90" s="87"/>
      <c r="D90" s="76"/>
      <c r="E90" s="157"/>
    </row>
    <row r="91" spans="1:5" x14ac:dyDescent="0.2">
      <c r="A91" s="84" t="s">
        <v>258</v>
      </c>
      <c r="B91" s="91" t="str">
        <f>VLOOKUP($A91,'Sector matching'!$B$1:$C$43,2,0)</f>
        <v>rubber and plastic products 22</v>
      </c>
      <c r="C91" s="87"/>
      <c r="D91" s="76"/>
      <c r="E91" s="157"/>
    </row>
    <row r="92" spans="1:5" x14ac:dyDescent="0.2">
      <c r="A92" s="84" t="s">
        <v>259</v>
      </c>
      <c r="B92" s="91" t="str">
        <f>VLOOKUP($A92,'Sector matching'!$B$1:$C$43,2,0)</f>
        <v>cement and other nonmetallic minerals 239</v>
      </c>
      <c r="C92" s="87">
        <f>L34</f>
        <v>2.6432233140074146E-2</v>
      </c>
      <c r="D92" s="76">
        <f>M34</f>
        <v>5.72515392371723E-2</v>
      </c>
      <c r="E92" s="157">
        <f>U34</f>
        <v>7.9857527967902686E-2</v>
      </c>
    </row>
    <row r="93" spans="1:5" x14ac:dyDescent="0.2">
      <c r="A93" s="84" t="s">
        <v>352</v>
      </c>
      <c r="B93" s="91" t="str">
        <f>VLOOKUP($A93,'Sector matching'!$B$1:$C$43,2,0)</f>
        <v>iron and steel 241</v>
      </c>
      <c r="C93" s="87">
        <f>L37</f>
        <v>0.10155746566054231</v>
      </c>
      <c r="D93" s="76">
        <f>M37</f>
        <v>0.16313419844023364</v>
      </c>
      <c r="E93" s="157">
        <f>U37</f>
        <v>0.22885228257516518</v>
      </c>
    </row>
    <row r="94" spans="1:5" x14ac:dyDescent="0.2">
      <c r="A94" s="84" t="s">
        <v>260</v>
      </c>
      <c r="B94" s="91" t="str">
        <f>VLOOKUP($A94,'Sector matching'!$B$1:$C$43,2,0)</f>
        <v>other metals 242</v>
      </c>
      <c r="C94" s="87">
        <f>L40</f>
        <v>4.3666402721430631E-3</v>
      </c>
      <c r="D94" s="76">
        <f>M40</f>
        <v>7.6824553027462494E-3</v>
      </c>
      <c r="E94" s="157">
        <f>U40</f>
        <v>1.1624319266307026E-2</v>
      </c>
    </row>
    <row r="95" spans="1:5" x14ac:dyDescent="0.2">
      <c r="A95" s="84" t="s">
        <v>261</v>
      </c>
      <c r="B95" s="91" t="str">
        <f>VLOOKUP($A95,'Sector matching'!$B$1:$C$43,2,0)</f>
        <v>metal products except machinery and vehicles 25</v>
      </c>
      <c r="C95" s="87"/>
      <c r="D95" s="76"/>
      <c r="E95" s="76"/>
    </row>
    <row r="96" spans="1:5" x14ac:dyDescent="0.2">
      <c r="A96" s="84" t="s">
        <v>262</v>
      </c>
      <c r="B96" s="91" t="str">
        <f>VLOOKUP($A96,'Sector matching'!$B$1:$C$43,2,0)</f>
        <v>other manufacturing 31T33</v>
      </c>
      <c r="C96" s="87"/>
      <c r="D96" s="76"/>
      <c r="E96" s="76"/>
    </row>
    <row r="97" spans="1:5" x14ac:dyDescent="0.2">
      <c r="A97" s="84" t="s">
        <v>263</v>
      </c>
      <c r="B97" s="91" t="str">
        <f>VLOOKUP($A97,'Sector matching'!$B$1:$C$43,2,0)</f>
        <v>glass and glass products 231</v>
      </c>
      <c r="C97" s="87"/>
      <c r="D97" s="76"/>
      <c r="E97" s="76"/>
    </row>
    <row r="98" spans="1:5" x14ac:dyDescent="0.2">
      <c r="A98" s="84" t="s">
        <v>264</v>
      </c>
      <c r="B98" s="91" t="str">
        <f>VLOOKUP($A98,'Sector matching'!$B$1:$C$43,2,0)</f>
        <v>road vehicles 29</v>
      </c>
      <c r="C98" s="87"/>
      <c r="D98" s="76"/>
      <c r="E98" s="76"/>
    </row>
    <row r="99" spans="1:5" x14ac:dyDescent="0.2">
      <c r="A99" s="84" t="s">
        <v>265</v>
      </c>
      <c r="B99" s="91" t="str">
        <f>VLOOKUP($A99,'Sector matching'!$B$1:$C$43,2,0)</f>
        <v>nonroad vehicles 30</v>
      </c>
      <c r="C99" s="87"/>
      <c r="D99" s="76"/>
      <c r="E99" s="76"/>
    </row>
    <row r="100" spans="1:5" x14ac:dyDescent="0.2">
      <c r="A100" s="84" t="s">
        <v>266</v>
      </c>
      <c r="B100" s="91" t="str">
        <f>VLOOKUP($A100,'Sector matching'!$B$1:$C$43,2,0)</f>
        <v>appliances and electrical equipment 27</v>
      </c>
      <c r="C100" s="87"/>
      <c r="D100" s="76"/>
      <c r="E100" s="76"/>
    </row>
    <row r="101" spans="1:5" x14ac:dyDescent="0.2">
      <c r="A101" s="84" t="s">
        <v>267</v>
      </c>
      <c r="B101" s="91" t="str">
        <f>VLOOKUP($A101,'Sector matching'!$B$1:$C$43,2,0)</f>
        <v>computers and electronics 26</v>
      </c>
      <c r="C101" s="87"/>
      <c r="D101" s="76"/>
      <c r="E101" s="76"/>
    </row>
    <row r="102" spans="1:5" x14ac:dyDescent="0.2">
      <c r="A102" s="84" t="s">
        <v>268</v>
      </c>
      <c r="B102" s="91" t="str">
        <f>VLOOKUP($A102,'Sector matching'!$B$1:$C$43,2,0)</f>
        <v>computers and electronics 26</v>
      </c>
      <c r="C102" s="87"/>
      <c r="D102" s="76"/>
      <c r="E102" s="76"/>
    </row>
    <row r="103" spans="1:5" x14ac:dyDescent="0.2">
      <c r="A103" s="84" t="s">
        <v>269</v>
      </c>
      <c r="B103" s="91" t="str">
        <f>VLOOKUP($A103,'Sector matching'!$B$1:$C$43,2,0)</f>
        <v>other machinery 28</v>
      </c>
      <c r="C103" s="87"/>
      <c r="D103" s="76"/>
      <c r="E103" s="76"/>
    </row>
    <row r="104" spans="1:5" x14ac:dyDescent="0.2">
      <c r="A104" s="84" t="s">
        <v>270</v>
      </c>
      <c r="B104" s="91" t="str">
        <f>VLOOKUP($A104,'Sector matching'!$B$1:$C$43,2,0)</f>
        <v>water and waste 36T39</v>
      </c>
      <c r="C104" s="87"/>
      <c r="D104" s="76"/>
      <c r="E104" s="76"/>
    </row>
    <row r="105" spans="1:5" x14ac:dyDescent="0.2">
      <c r="A105" s="84" t="s">
        <v>271</v>
      </c>
      <c r="B105" s="91" t="str">
        <f>VLOOKUP($A105,'Sector matching'!$B$1:$C$43,2,0)</f>
        <v>other machinery 28</v>
      </c>
      <c r="C105" s="87"/>
      <c r="D105" s="76"/>
      <c r="E105" s="76"/>
    </row>
    <row r="106" spans="1:5" x14ac:dyDescent="0.2">
      <c r="A106" s="84" t="s">
        <v>272</v>
      </c>
      <c r="B106" s="91">
        <f>VLOOKUP($A106,'Sector matching'!$B$1:$C$43,2,0)</f>
        <v>0</v>
      </c>
      <c r="C106" s="87"/>
      <c r="D106" s="76"/>
      <c r="E106" s="76"/>
    </row>
    <row r="107" spans="1:5" x14ac:dyDescent="0.2">
      <c r="A107" s="84" t="s">
        <v>273</v>
      </c>
      <c r="B107" s="91" t="str">
        <f>VLOOKUP($A107,'Sector matching'!$B$1:$C$43,2,0)</f>
        <v>energy pipelines and gas processing 352T353</v>
      </c>
      <c r="C107" s="87"/>
      <c r="D107" s="76"/>
      <c r="E107" s="76"/>
    </row>
    <row r="108" spans="1:5" x14ac:dyDescent="0.2">
      <c r="A108" s="85" t="s">
        <v>274</v>
      </c>
      <c r="B108" s="92" t="str">
        <f>VLOOKUP($A108,'Sector matching'!$B$1:$C$43,2,0)</f>
        <v>water and waste 36T39</v>
      </c>
      <c r="C108" s="88"/>
      <c r="D108" s="79"/>
      <c r="E108" s="79"/>
    </row>
    <row r="109" spans="1:5" x14ac:dyDescent="0.2">
      <c r="A109" s="68" t="s">
        <v>275</v>
      </c>
      <c r="B109" s="89" t="str">
        <f>VLOOKUP($A109,'Sector matching'!$B$1:$C$43,2,0)</f>
        <v>construction 41T43</v>
      </c>
      <c r="C109" s="81"/>
      <c r="D109" s="80"/>
      <c r="E109" s="80"/>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EEEB-3378-4B15-8718-09AFD508BDCB}">
  <dimension ref="A1:C43"/>
  <sheetViews>
    <sheetView workbookViewId="0"/>
    <sheetView workbookViewId="1"/>
  </sheetViews>
  <sheetFormatPr defaultRowHeight="12.75" x14ac:dyDescent="0.2"/>
  <cols>
    <col min="1" max="1" width="26.83203125" customWidth="1"/>
    <col min="2" max="3" width="35.5" customWidth="1"/>
  </cols>
  <sheetData>
    <row r="1" spans="1:3" x14ac:dyDescent="0.2">
      <c r="A1" s="98" t="s">
        <v>402</v>
      </c>
      <c r="B1" s="99" t="s">
        <v>234</v>
      </c>
      <c r="C1" s="100" t="s">
        <v>403</v>
      </c>
    </row>
    <row r="2" spans="1:3" x14ac:dyDescent="0.2">
      <c r="A2" s="101" t="s">
        <v>235</v>
      </c>
      <c r="B2" s="102" t="s">
        <v>235</v>
      </c>
      <c r="C2" s="103" t="s">
        <v>377</v>
      </c>
    </row>
    <row r="3" spans="1:3" x14ac:dyDescent="0.2">
      <c r="A3" s="104" t="s">
        <v>236</v>
      </c>
      <c r="B3" s="105" t="s">
        <v>236</v>
      </c>
      <c r="C3" s="106" t="s">
        <v>378</v>
      </c>
    </row>
    <row r="4" spans="1:3" x14ac:dyDescent="0.2">
      <c r="A4" s="104" t="s">
        <v>237</v>
      </c>
      <c r="B4" s="105" t="s">
        <v>237</v>
      </c>
      <c r="C4" s="106" t="s">
        <v>379</v>
      </c>
    </row>
    <row r="5" spans="1:3" x14ac:dyDescent="0.2">
      <c r="A5" s="104" t="s">
        <v>238</v>
      </c>
      <c r="B5" s="105" t="s">
        <v>238</v>
      </c>
      <c r="C5" s="106" t="s">
        <v>379</v>
      </c>
    </row>
    <row r="6" spans="1:3" x14ac:dyDescent="0.2">
      <c r="A6" s="104" t="s">
        <v>239</v>
      </c>
      <c r="B6" s="105" t="s">
        <v>239</v>
      </c>
      <c r="C6" s="106" t="s">
        <v>379</v>
      </c>
    </row>
    <row r="7" spans="1:3" x14ac:dyDescent="0.2">
      <c r="A7" s="104" t="s">
        <v>240</v>
      </c>
      <c r="B7" s="105" t="s">
        <v>240</v>
      </c>
      <c r="C7" s="106" t="s">
        <v>404</v>
      </c>
    </row>
    <row r="8" spans="1:3" x14ac:dyDescent="0.2">
      <c r="A8" s="104" t="s">
        <v>241</v>
      </c>
      <c r="B8" s="105" t="s">
        <v>241</v>
      </c>
      <c r="C8" s="106" t="s">
        <v>404</v>
      </c>
    </row>
    <row r="9" spans="1:3" x14ac:dyDescent="0.2">
      <c r="A9" s="104" t="s">
        <v>242</v>
      </c>
      <c r="B9" s="105" t="s">
        <v>242</v>
      </c>
      <c r="C9" s="106" t="s">
        <v>380</v>
      </c>
    </row>
    <row r="10" spans="1:3" x14ac:dyDescent="0.2">
      <c r="A10" s="104" t="s">
        <v>243</v>
      </c>
      <c r="B10" s="105" t="s">
        <v>243</v>
      </c>
      <c r="C10" s="106" t="s">
        <v>380</v>
      </c>
    </row>
    <row r="11" spans="1:3" x14ac:dyDescent="0.2">
      <c r="A11" s="104" t="s">
        <v>244</v>
      </c>
      <c r="B11" s="105" t="s">
        <v>244</v>
      </c>
      <c r="C11" s="106" t="s">
        <v>380</v>
      </c>
    </row>
    <row r="12" spans="1:3" x14ac:dyDescent="0.2">
      <c r="A12" s="104" t="s">
        <v>245</v>
      </c>
      <c r="B12" s="105" t="s">
        <v>245</v>
      </c>
      <c r="C12" s="106" t="s">
        <v>380</v>
      </c>
    </row>
    <row r="13" spans="1:3" x14ac:dyDescent="0.2">
      <c r="A13" s="104" t="s">
        <v>246</v>
      </c>
      <c r="B13" s="105" t="s">
        <v>246</v>
      </c>
      <c r="C13" s="106" t="s">
        <v>381</v>
      </c>
    </row>
    <row r="14" spans="1:3" x14ac:dyDescent="0.2">
      <c r="A14" s="104" t="s">
        <v>247</v>
      </c>
      <c r="B14" s="105" t="s">
        <v>247</v>
      </c>
      <c r="C14" s="106" t="s">
        <v>381</v>
      </c>
    </row>
    <row r="15" spans="1:3" x14ac:dyDescent="0.2">
      <c r="A15" s="104" t="s">
        <v>248</v>
      </c>
      <c r="B15" s="105" t="s">
        <v>248</v>
      </c>
      <c r="C15" s="106" t="s">
        <v>381</v>
      </c>
    </row>
    <row r="16" spans="1:3" x14ac:dyDescent="0.2">
      <c r="A16" s="104" t="s">
        <v>249</v>
      </c>
      <c r="B16" s="105" t="s">
        <v>249</v>
      </c>
      <c r="C16" s="106" t="s">
        <v>382</v>
      </c>
    </row>
    <row r="17" spans="1:3" x14ac:dyDescent="0.2">
      <c r="A17" s="104" t="s">
        <v>250</v>
      </c>
      <c r="B17" s="105" t="s">
        <v>250</v>
      </c>
      <c r="C17" s="106" t="s">
        <v>382</v>
      </c>
    </row>
    <row r="18" spans="1:3" x14ac:dyDescent="0.2">
      <c r="A18" s="104" t="s">
        <v>251</v>
      </c>
      <c r="B18" s="105" t="s">
        <v>251</v>
      </c>
      <c r="C18" s="106" t="s">
        <v>383</v>
      </c>
    </row>
    <row r="19" spans="1:3" x14ac:dyDescent="0.2">
      <c r="A19" s="104" t="s">
        <v>252</v>
      </c>
      <c r="B19" s="105" t="s">
        <v>252</v>
      </c>
      <c r="C19" s="106" t="s">
        <v>383</v>
      </c>
    </row>
    <row r="20" spans="1:3" x14ac:dyDescent="0.2">
      <c r="A20" s="104" t="s">
        <v>253</v>
      </c>
      <c r="B20" s="105" t="s">
        <v>253</v>
      </c>
      <c r="C20" s="106" t="s">
        <v>383</v>
      </c>
    </row>
    <row r="21" spans="1:3" x14ac:dyDescent="0.2">
      <c r="A21" s="104" t="s">
        <v>254</v>
      </c>
      <c r="B21" s="105" t="s">
        <v>254</v>
      </c>
      <c r="C21" s="106" t="s">
        <v>384</v>
      </c>
    </row>
    <row r="22" spans="1:3" x14ac:dyDescent="0.2">
      <c r="A22" s="104" t="s">
        <v>255</v>
      </c>
      <c r="B22" s="105" t="s">
        <v>255</v>
      </c>
      <c r="C22" s="106" t="s">
        <v>385</v>
      </c>
    </row>
    <row r="23" spans="1:3" x14ac:dyDescent="0.2">
      <c r="A23" s="104" t="s">
        <v>256</v>
      </c>
      <c r="B23" s="105" t="s">
        <v>256</v>
      </c>
      <c r="C23" s="107"/>
    </row>
    <row r="24" spans="1:3" x14ac:dyDescent="0.2">
      <c r="A24" s="104" t="s">
        <v>257</v>
      </c>
      <c r="B24" s="105" t="s">
        <v>257</v>
      </c>
      <c r="C24" s="106" t="s">
        <v>385</v>
      </c>
    </row>
    <row r="25" spans="1:3" x14ac:dyDescent="0.2">
      <c r="A25" s="104" t="s">
        <v>258</v>
      </c>
      <c r="B25" s="105" t="s">
        <v>258</v>
      </c>
      <c r="C25" s="106" t="s">
        <v>386</v>
      </c>
    </row>
    <row r="26" spans="1:3" x14ac:dyDescent="0.2">
      <c r="A26" s="104" t="s">
        <v>259</v>
      </c>
      <c r="B26" s="105" t="s">
        <v>259</v>
      </c>
      <c r="C26" s="106" t="s">
        <v>405</v>
      </c>
    </row>
    <row r="27" spans="1:3" x14ac:dyDescent="0.2">
      <c r="A27" s="104" t="s">
        <v>406</v>
      </c>
      <c r="B27" s="105" t="s">
        <v>406</v>
      </c>
      <c r="C27" s="106" t="s">
        <v>389</v>
      </c>
    </row>
    <row r="28" spans="1:3" x14ac:dyDescent="0.2">
      <c r="A28" s="104" t="s">
        <v>260</v>
      </c>
      <c r="B28" s="105" t="s">
        <v>260</v>
      </c>
      <c r="C28" s="106" t="s">
        <v>390</v>
      </c>
    </row>
    <row r="29" spans="1:3" x14ac:dyDescent="0.2">
      <c r="A29" s="104" t="s">
        <v>261</v>
      </c>
      <c r="B29" s="105" t="s">
        <v>261</v>
      </c>
      <c r="C29" s="106" t="s">
        <v>391</v>
      </c>
    </row>
    <row r="30" spans="1:3" x14ac:dyDescent="0.2">
      <c r="A30" s="104" t="s">
        <v>262</v>
      </c>
      <c r="B30" s="105" t="s">
        <v>262</v>
      </c>
      <c r="C30" s="106" t="s">
        <v>397</v>
      </c>
    </row>
    <row r="31" spans="1:3" x14ac:dyDescent="0.2">
      <c r="A31" s="104" t="s">
        <v>263</v>
      </c>
      <c r="B31" s="105" t="s">
        <v>263</v>
      </c>
      <c r="C31" s="106" t="s">
        <v>387</v>
      </c>
    </row>
    <row r="32" spans="1:3" x14ac:dyDescent="0.2">
      <c r="A32" s="104" t="s">
        <v>264</v>
      </c>
      <c r="B32" s="105" t="s">
        <v>264</v>
      </c>
      <c r="C32" s="106" t="s">
        <v>395</v>
      </c>
    </row>
    <row r="33" spans="1:3" x14ac:dyDescent="0.2">
      <c r="A33" s="104" t="s">
        <v>265</v>
      </c>
      <c r="B33" s="105" t="s">
        <v>265</v>
      </c>
      <c r="C33" s="106" t="s">
        <v>396</v>
      </c>
    </row>
    <row r="34" spans="1:3" x14ac:dyDescent="0.2">
      <c r="A34" s="104" t="s">
        <v>266</v>
      </c>
      <c r="B34" s="105" t="s">
        <v>266</v>
      </c>
      <c r="C34" s="106" t="s">
        <v>393</v>
      </c>
    </row>
    <row r="35" spans="1:3" x14ac:dyDescent="0.2">
      <c r="A35" s="104" t="s">
        <v>267</v>
      </c>
      <c r="B35" s="105" t="s">
        <v>267</v>
      </c>
      <c r="C35" s="106" t="s">
        <v>392</v>
      </c>
    </row>
    <row r="36" spans="1:3" x14ac:dyDescent="0.2">
      <c r="A36" s="104" t="s">
        <v>268</v>
      </c>
      <c r="B36" s="105" t="s">
        <v>268</v>
      </c>
      <c r="C36" s="106" t="s">
        <v>392</v>
      </c>
    </row>
    <row r="37" spans="1:3" x14ac:dyDescent="0.2">
      <c r="A37" s="104" t="s">
        <v>269</v>
      </c>
      <c r="B37" s="105" t="s">
        <v>269</v>
      </c>
      <c r="C37" s="106" t="s">
        <v>394</v>
      </c>
    </row>
    <row r="38" spans="1:3" x14ac:dyDescent="0.2">
      <c r="A38" s="104" t="s">
        <v>270</v>
      </c>
      <c r="B38" s="105" t="s">
        <v>270</v>
      </c>
      <c r="C38" s="106" t="s">
        <v>399</v>
      </c>
    </row>
    <row r="39" spans="1:3" x14ac:dyDescent="0.2">
      <c r="A39" s="104" t="s">
        <v>271</v>
      </c>
      <c r="B39" s="105" t="s">
        <v>271</v>
      </c>
      <c r="C39" s="106" t="s">
        <v>394</v>
      </c>
    </row>
    <row r="40" spans="1:3" x14ac:dyDescent="0.2">
      <c r="A40" s="104" t="s">
        <v>272</v>
      </c>
      <c r="B40" s="105" t="s">
        <v>272</v>
      </c>
      <c r="C40" s="107"/>
    </row>
    <row r="41" spans="1:3" x14ac:dyDescent="0.2">
      <c r="A41" s="104" t="s">
        <v>273</v>
      </c>
      <c r="B41" s="105" t="s">
        <v>273</v>
      </c>
      <c r="C41" s="106" t="s">
        <v>398</v>
      </c>
    </row>
    <row r="42" spans="1:3" x14ac:dyDescent="0.2">
      <c r="A42" s="108" t="s">
        <v>274</v>
      </c>
      <c r="B42" s="109" t="s">
        <v>274</v>
      </c>
      <c r="C42" s="110" t="s">
        <v>399</v>
      </c>
    </row>
    <row r="43" spans="1:3" x14ac:dyDescent="0.2">
      <c r="A43" s="98" t="s">
        <v>407</v>
      </c>
      <c r="B43" s="99" t="s">
        <v>275</v>
      </c>
      <c r="C43" s="100" t="s">
        <v>408</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85FD-12EE-416D-A810-008B6BDCC599}">
  <sheetPr>
    <tabColor theme="8" tint="-0.499984740745262"/>
  </sheetPr>
  <dimension ref="A1:B26"/>
  <sheetViews>
    <sheetView workbookViewId="0">
      <selection activeCell="G12" sqref="G12"/>
    </sheetView>
    <sheetView tabSelected="1" workbookViewId="1"/>
  </sheetViews>
  <sheetFormatPr defaultRowHeight="12.75" x14ac:dyDescent="0.2"/>
  <cols>
    <col min="1" max="1" width="41.1640625" customWidth="1"/>
    <col min="2" max="2" width="26.83203125" customWidth="1"/>
  </cols>
  <sheetData>
    <row r="1" spans="1:2" x14ac:dyDescent="0.2">
      <c r="A1" s="94" t="s">
        <v>401</v>
      </c>
      <c r="B1" s="127" t="s">
        <v>422</v>
      </c>
    </row>
    <row r="2" spans="1:2" x14ac:dyDescent="0.2">
      <c r="A2" s="95" t="s">
        <v>376</v>
      </c>
      <c r="B2" s="124">
        <v>0</v>
      </c>
    </row>
    <row r="3" spans="1:2" x14ac:dyDescent="0.2">
      <c r="A3" s="95" t="s">
        <v>377</v>
      </c>
      <c r="B3" s="125">
        <v>0</v>
      </c>
    </row>
    <row r="4" spans="1:2" x14ac:dyDescent="0.2">
      <c r="A4" s="95" t="s">
        <v>378</v>
      </c>
      <c r="B4" s="125">
        <v>0</v>
      </c>
    </row>
    <row r="5" spans="1:2" x14ac:dyDescent="0.2">
      <c r="A5" s="95" t="s">
        <v>379</v>
      </c>
      <c r="B5" s="125">
        <v>0</v>
      </c>
    </row>
    <row r="6" spans="1:2" x14ac:dyDescent="0.2">
      <c r="A6" s="95" t="s">
        <v>380</v>
      </c>
      <c r="B6" s="125">
        <v>0</v>
      </c>
    </row>
    <row r="7" spans="1:2" x14ac:dyDescent="0.2">
      <c r="A7" s="95" t="s">
        <v>381</v>
      </c>
      <c r="B7" s="125">
        <f>Calculation!$C$79</f>
        <v>5.1975934445016803E-2</v>
      </c>
    </row>
    <row r="8" spans="1:2" x14ac:dyDescent="0.2">
      <c r="A8" s="95" t="s">
        <v>382</v>
      </c>
      <c r="B8" s="125">
        <v>0</v>
      </c>
    </row>
    <row r="9" spans="1:2" x14ac:dyDescent="0.2">
      <c r="A9" s="95" t="s">
        <v>383</v>
      </c>
      <c r="B9" s="125">
        <v>0</v>
      </c>
    </row>
    <row r="10" spans="1:2" x14ac:dyDescent="0.2">
      <c r="A10" s="95" t="s">
        <v>384</v>
      </c>
      <c r="B10" s="125">
        <f>Calculation!$C$87</f>
        <v>5.2757536491539136E-2</v>
      </c>
    </row>
    <row r="11" spans="1:2" x14ac:dyDescent="0.2">
      <c r="A11" s="95" t="s">
        <v>385</v>
      </c>
      <c r="B11" s="125">
        <f>Calculation!$C$88</f>
        <v>2.8726305447869454E-2</v>
      </c>
    </row>
    <row r="12" spans="1:2" x14ac:dyDescent="0.2">
      <c r="A12" s="95" t="s">
        <v>386</v>
      </c>
      <c r="B12" s="125">
        <v>0</v>
      </c>
    </row>
    <row r="13" spans="1:2" x14ac:dyDescent="0.2">
      <c r="A13" s="95" t="s">
        <v>387</v>
      </c>
      <c r="B13" s="125">
        <v>0</v>
      </c>
    </row>
    <row r="14" spans="1:2" x14ac:dyDescent="0.2">
      <c r="A14" s="95" t="s">
        <v>388</v>
      </c>
      <c r="B14" s="125">
        <f>Calculation!$C$92</f>
        <v>2.6432233140074146E-2</v>
      </c>
    </row>
    <row r="15" spans="1:2" x14ac:dyDescent="0.2">
      <c r="A15" s="95" t="s">
        <v>389</v>
      </c>
      <c r="B15" s="125">
        <f>Calculation!$C$93</f>
        <v>0.10155746566054231</v>
      </c>
    </row>
    <row r="16" spans="1:2" x14ac:dyDescent="0.2">
      <c r="A16" s="95" t="s">
        <v>390</v>
      </c>
      <c r="B16" s="125">
        <f>Calculation!$C$94</f>
        <v>4.3666402721430631E-3</v>
      </c>
    </row>
    <row r="17" spans="1:2" x14ac:dyDescent="0.2">
      <c r="A17" s="95" t="s">
        <v>391</v>
      </c>
      <c r="B17" s="125">
        <v>0</v>
      </c>
    </row>
    <row r="18" spans="1:2" x14ac:dyDescent="0.2">
      <c r="A18" s="95" t="s">
        <v>392</v>
      </c>
      <c r="B18" s="125">
        <v>0</v>
      </c>
    </row>
    <row r="19" spans="1:2" x14ac:dyDescent="0.2">
      <c r="A19" s="95" t="s">
        <v>393</v>
      </c>
      <c r="B19" s="125">
        <v>0</v>
      </c>
    </row>
    <row r="20" spans="1:2" x14ac:dyDescent="0.2">
      <c r="A20" s="95" t="s">
        <v>394</v>
      </c>
      <c r="B20" s="125">
        <v>0</v>
      </c>
    </row>
    <row r="21" spans="1:2" x14ac:dyDescent="0.2">
      <c r="A21" s="95" t="s">
        <v>395</v>
      </c>
      <c r="B21" s="125">
        <v>0</v>
      </c>
    </row>
    <row r="22" spans="1:2" x14ac:dyDescent="0.2">
      <c r="A22" s="95" t="s">
        <v>396</v>
      </c>
      <c r="B22" s="125">
        <v>0</v>
      </c>
    </row>
    <row r="23" spans="1:2" x14ac:dyDescent="0.2">
      <c r="A23" s="95" t="s">
        <v>397</v>
      </c>
      <c r="B23" s="125">
        <v>0</v>
      </c>
    </row>
    <row r="24" spans="1:2" x14ac:dyDescent="0.2">
      <c r="A24" s="95" t="s">
        <v>398</v>
      </c>
      <c r="B24" s="125">
        <v>0</v>
      </c>
    </row>
    <row r="25" spans="1:2" x14ac:dyDescent="0.2">
      <c r="A25" s="95" t="s">
        <v>399</v>
      </c>
      <c r="B25" s="125">
        <v>0</v>
      </c>
    </row>
    <row r="26" spans="1:2" x14ac:dyDescent="0.2">
      <c r="A26" s="96" t="s">
        <v>400</v>
      </c>
      <c r="B26" s="126">
        <v>0</v>
      </c>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682BF-7AA1-4BD8-A308-D1A394BB1015}">
  <sheetPr>
    <tabColor theme="8" tint="-0.499984740745262"/>
  </sheetPr>
  <dimension ref="A1:B26"/>
  <sheetViews>
    <sheetView workbookViewId="0"/>
    <sheetView workbookViewId="1"/>
  </sheetViews>
  <sheetFormatPr defaultRowHeight="12.75" x14ac:dyDescent="0.2"/>
  <cols>
    <col min="1" max="1" width="46.33203125" bestFit="1" customWidth="1"/>
    <col min="2" max="2" width="21.83203125" bestFit="1" customWidth="1"/>
  </cols>
  <sheetData>
    <row r="1" spans="1:2" x14ac:dyDescent="0.2">
      <c r="A1" s="94" t="s">
        <v>401</v>
      </c>
      <c r="B1" s="130" t="s">
        <v>435</v>
      </c>
    </row>
    <row r="2" spans="1:2" x14ac:dyDescent="0.2">
      <c r="A2" s="95" t="s">
        <v>376</v>
      </c>
      <c r="B2" s="131">
        <v>0</v>
      </c>
    </row>
    <row r="3" spans="1:2" x14ac:dyDescent="0.2">
      <c r="A3" s="95" t="s">
        <v>377</v>
      </c>
      <c r="B3" s="132">
        <v>0</v>
      </c>
    </row>
    <row r="4" spans="1:2" x14ac:dyDescent="0.2">
      <c r="A4" s="95" t="s">
        <v>378</v>
      </c>
      <c r="B4" s="132">
        <v>0</v>
      </c>
    </row>
    <row r="5" spans="1:2" x14ac:dyDescent="0.2">
      <c r="A5" s="95" t="s">
        <v>379</v>
      </c>
      <c r="B5" s="132">
        <v>0</v>
      </c>
    </row>
    <row r="6" spans="1:2" x14ac:dyDescent="0.2">
      <c r="A6" s="95" t="s">
        <v>380</v>
      </c>
      <c r="B6" s="132">
        <v>0</v>
      </c>
    </row>
    <row r="7" spans="1:2" x14ac:dyDescent="0.2">
      <c r="A7" s="95" t="s">
        <v>381</v>
      </c>
      <c r="B7" s="132">
        <v>0</v>
      </c>
    </row>
    <row r="8" spans="1:2" x14ac:dyDescent="0.2">
      <c r="A8" s="95" t="s">
        <v>382</v>
      </c>
      <c r="B8" s="132">
        <v>0</v>
      </c>
    </row>
    <row r="9" spans="1:2" x14ac:dyDescent="0.2">
      <c r="A9" s="95" t="s">
        <v>383</v>
      </c>
      <c r="B9" s="132">
        <v>0</v>
      </c>
    </row>
    <row r="10" spans="1:2" x14ac:dyDescent="0.2">
      <c r="A10" s="95" t="s">
        <v>384</v>
      </c>
      <c r="B10" s="132">
        <v>0</v>
      </c>
    </row>
    <row r="11" spans="1:2" x14ac:dyDescent="0.2">
      <c r="A11" s="95" t="s">
        <v>385</v>
      </c>
      <c r="B11" s="132">
        <v>0</v>
      </c>
    </row>
    <row r="12" spans="1:2" x14ac:dyDescent="0.2">
      <c r="A12" s="95" t="s">
        <v>386</v>
      </c>
      <c r="B12" s="132">
        <v>0</v>
      </c>
    </row>
    <row r="13" spans="1:2" x14ac:dyDescent="0.2">
      <c r="A13" s="95" t="s">
        <v>387</v>
      </c>
      <c r="B13" s="132">
        <v>0</v>
      </c>
    </row>
    <row r="14" spans="1:2" x14ac:dyDescent="0.2">
      <c r="A14" s="95" t="s">
        <v>388</v>
      </c>
      <c r="B14" s="132">
        <v>0</v>
      </c>
    </row>
    <row r="15" spans="1:2" x14ac:dyDescent="0.2">
      <c r="A15" s="95" t="s">
        <v>389</v>
      </c>
      <c r="B15" s="132">
        <v>0</v>
      </c>
    </row>
    <row r="16" spans="1:2" x14ac:dyDescent="0.2">
      <c r="A16" s="95" t="s">
        <v>390</v>
      </c>
      <c r="B16" s="132">
        <v>0</v>
      </c>
    </row>
    <row r="17" spans="1:2" x14ac:dyDescent="0.2">
      <c r="A17" s="95" t="s">
        <v>391</v>
      </c>
      <c r="B17" s="132">
        <v>0</v>
      </c>
    </row>
    <row r="18" spans="1:2" x14ac:dyDescent="0.2">
      <c r="A18" s="95" t="s">
        <v>392</v>
      </c>
      <c r="B18" s="132">
        <v>0</v>
      </c>
    </row>
    <row r="19" spans="1:2" x14ac:dyDescent="0.2">
      <c r="A19" s="95" t="s">
        <v>393</v>
      </c>
      <c r="B19" s="132">
        <v>0</v>
      </c>
    </row>
    <row r="20" spans="1:2" x14ac:dyDescent="0.2">
      <c r="A20" s="95" t="s">
        <v>394</v>
      </c>
      <c r="B20" s="132">
        <v>0</v>
      </c>
    </row>
    <row r="21" spans="1:2" x14ac:dyDescent="0.2">
      <c r="A21" s="95" t="s">
        <v>395</v>
      </c>
      <c r="B21" s="132">
        <v>0</v>
      </c>
    </row>
    <row r="22" spans="1:2" x14ac:dyDescent="0.2">
      <c r="A22" s="95" t="s">
        <v>396</v>
      </c>
      <c r="B22" s="132">
        <v>0</v>
      </c>
    </row>
    <row r="23" spans="1:2" x14ac:dyDescent="0.2">
      <c r="A23" s="95" t="s">
        <v>397</v>
      </c>
      <c r="B23" s="132">
        <v>0</v>
      </c>
    </row>
    <row r="24" spans="1:2" x14ac:dyDescent="0.2">
      <c r="A24" s="95" t="s">
        <v>398</v>
      </c>
      <c r="B24" s="132">
        <v>0</v>
      </c>
    </row>
    <row r="25" spans="1:2" x14ac:dyDescent="0.2">
      <c r="A25" s="95" t="s">
        <v>399</v>
      </c>
      <c r="B25" s="132">
        <v>0</v>
      </c>
    </row>
    <row r="26" spans="1:2" x14ac:dyDescent="0.2">
      <c r="A26" s="96" t="s">
        <v>400</v>
      </c>
      <c r="B26" s="133">
        <v>0</v>
      </c>
    </row>
  </sheetData>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73A9F-EF13-46C3-BDF8-F45BF9E73E0A}">
  <sheetPr>
    <tabColor theme="8" tint="-0.499984740745262"/>
  </sheetPr>
  <dimension ref="A1:B26"/>
  <sheetViews>
    <sheetView workbookViewId="0"/>
    <sheetView workbookViewId="1"/>
  </sheetViews>
  <sheetFormatPr defaultRowHeight="12.75" x14ac:dyDescent="0.2"/>
  <cols>
    <col min="1" max="1" width="46.33203125" bestFit="1" customWidth="1"/>
    <col min="2" max="2" width="21.83203125" bestFit="1" customWidth="1"/>
  </cols>
  <sheetData>
    <row r="1" spans="1:2" x14ac:dyDescent="0.2">
      <c r="A1" s="94" t="s">
        <v>401</v>
      </c>
      <c r="B1" s="130" t="s">
        <v>435</v>
      </c>
    </row>
    <row r="2" spans="1:2" x14ac:dyDescent="0.2">
      <c r="A2" s="95" t="s">
        <v>376</v>
      </c>
      <c r="B2" s="131">
        <v>0</v>
      </c>
    </row>
    <row r="3" spans="1:2" x14ac:dyDescent="0.2">
      <c r="A3" s="95" t="s">
        <v>377</v>
      </c>
      <c r="B3" s="132">
        <v>0</v>
      </c>
    </row>
    <row r="4" spans="1:2" x14ac:dyDescent="0.2">
      <c r="A4" s="95" t="s">
        <v>378</v>
      </c>
      <c r="B4" s="132">
        <v>0</v>
      </c>
    </row>
    <row r="5" spans="1:2" x14ac:dyDescent="0.2">
      <c r="A5" s="95" t="s">
        <v>379</v>
      </c>
      <c r="B5" s="132">
        <v>0</v>
      </c>
    </row>
    <row r="6" spans="1:2" x14ac:dyDescent="0.2">
      <c r="A6" s="95" t="s">
        <v>380</v>
      </c>
      <c r="B6" s="132">
        <v>0</v>
      </c>
    </row>
    <row r="7" spans="1:2" x14ac:dyDescent="0.2">
      <c r="A7" s="95" t="s">
        <v>381</v>
      </c>
      <c r="B7" s="132">
        <v>0</v>
      </c>
    </row>
    <row r="8" spans="1:2" x14ac:dyDescent="0.2">
      <c r="A8" s="95" t="s">
        <v>382</v>
      </c>
      <c r="B8" s="132">
        <v>0</v>
      </c>
    </row>
    <row r="9" spans="1:2" x14ac:dyDescent="0.2">
      <c r="A9" s="95" t="s">
        <v>383</v>
      </c>
      <c r="B9" s="132">
        <v>0</v>
      </c>
    </row>
    <row r="10" spans="1:2" x14ac:dyDescent="0.2">
      <c r="A10" s="95" t="s">
        <v>384</v>
      </c>
      <c r="B10" s="132">
        <v>0</v>
      </c>
    </row>
    <row r="11" spans="1:2" x14ac:dyDescent="0.2">
      <c r="A11" s="95" t="s">
        <v>385</v>
      </c>
      <c r="B11" s="132">
        <v>0</v>
      </c>
    </row>
    <row r="12" spans="1:2" x14ac:dyDescent="0.2">
      <c r="A12" s="95" t="s">
        <v>386</v>
      </c>
      <c r="B12" s="132">
        <v>0</v>
      </c>
    </row>
    <row r="13" spans="1:2" x14ac:dyDescent="0.2">
      <c r="A13" s="95" t="s">
        <v>387</v>
      </c>
      <c r="B13" s="132">
        <v>0</v>
      </c>
    </row>
    <row r="14" spans="1:2" x14ac:dyDescent="0.2">
      <c r="A14" s="95" t="s">
        <v>388</v>
      </c>
      <c r="B14" s="132">
        <v>0</v>
      </c>
    </row>
    <row r="15" spans="1:2" x14ac:dyDescent="0.2">
      <c r="A15" s="95" t="s">
        <v>389</v>
      </c>
      <c r="B15" s="132">
        <v>0</v>
      </c>
    </row>
    <row r="16" spans="1:2" x14ac:dyDescent="0.2">
      <c r="A16" s="95" t="s">
        <v>390</v>
      </c>
      <c r="B16" s="132">
        <v>0</v>
      </c>
    </row>
    <row r="17" spans="1:2" x14ac:dyDescent="0.2">
      <c r="A17" s="95" t="s">
        <v>391</v>
      </c>
      <c r="B17" s="132">
        <v>0</v>
      </c>
    </row>
    <row r="18" spans="1:2" x14ac:dyDescent="0.2">
      <c r="A18" s="95" t="s">
        <v>392</v>
      </c>
      <c r="B18" s="132">
        <v>0</v>
      </c>
    </row>
    <row r="19" spans="1:2" x14ac:dyDescent="0.2">
      <c r="A19" s="95" t="s">
        <v>393</v>
      </c>
      <c r="B19" s="132">
        <v>0</v>
      </c>
    </row>
    <row r="20" spans="1:2" x14ac:dyDescent="0.2">
      <c r="A20" s="95" t="s">
        <v>394</v>
      </c>
      <c r="B20" s="132">
        <v>0</v>
      </c>
    </row>
    <row r="21" spans="1:2" x14ac:dyDescent="0.2">
      <c r="A21" s="95" t="s">
        <v>395</v>
      </c>
      <c r="B21" s="132">
        <v>0</v>
      </c>
    </row>
    <row r="22" spans="1:2" x14ac:dyDescent="0.2">
      <c r="A22" s="95" t="s">
        <v>396</v>
      </c>
      <c r="B22" s="132">
        <v>0</v>
      </c>
    </row>
    <row r="23" spans="1:2" x14ac:dyDescent="0.2">
      <c r="A23" s="95" t="s">
        <v>397</v>
      </c>
      <c r="B23" s="132">
        <v>0</v>
      </c>
    </row>
    <row r="24" spans="1:2" x14ac:dyDescent="0.2">
      <c r="A24" s="95" t="s">
        <v>398</v>
      </c>
      <c r="B24" s="132">
        <v>0</v>
      </c>
    </row>
    <row r="25" spans="1:2" x14ac:dyDescent="0.2">
      <c r="A25" s="95" t="s">
        <v>399</v>
      </c>
      <c r="B25" s="132">
        <v>0</v>
      </c>
    </row>
    <row r="26" spans="1:2" x14ac:dyDescent="0.2">
      <c r="A26" s="96" t="s">
        <v>400</v>
      </c>
      <c r="B26" s="133">
        <v>0</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About</vt:lpstr>
      <vt:lpstr>Benchmark and Baseline Level</vt:lpstr>
      <vt:lpstr>Shanghai Industrial Output</vt:lpstr>
      <vt:lpstr>Regional Industrial Output</vt:lpstr>
      <vt:lpstr>Calculation</vt:lpstr>
      <vt:lpstr>Sector matching</vt:lpstr>
      <vt:lpstr>PPRiFUfERoIF</vt:lpstr>
      <vt:lpstr>PPRiFUfICaWHR</vt:lpstr>
      <vt:lpstr>PPRiFUfIIaIoE</vt:lpstr>
      <vt:lpstr>Eqpt Efficiency Standards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cjwdllj@163.com</cp:lastModifiedBy>
  <dcterms:created xsi:type="dcterms:W3CDTF">2023-08-22T10:02:20Z</dcterms:created>
  <dcterms:modified xsi:type="dcterms:W3CDTF">2024-12-31T07:52:11Z</dcterms:modified>
</cp:coreProperties>
</file>