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Programming\EPS\Github Push\China\eps-china2022-smart-trans\InputData\trans\AVL\"/>
    </mc:Choice>
  </mc:AlternateContent>
  <xr:revisionPtr revIDLastSave="0" documentId="13_ncr:1_{66F5974D-3778-4016-B521-0C234305EA47}" xr6:coauthVersionLast="47" xr6:coauthVersionMax="47" xr10:uidLastSave="{00000000-0000-0000-0000-000000000000}"/>
  <bookViews>
    <workbookView xWindow="0" yWindow="0" windowWidth="14400" windowHeight="15600" tabRatio="757" activeTab="3" xr2:uid="{00000000-000D-0000-FFFF-FFFF00000000}"/>
  </bookViews>
  <sheets>
    <sheet name="About" sheetId="4" r:id="rId1"/>
    <sheet name="Data" sheetId="2" r:id="rId2"/>
    <sheet name="Vehicle Mandate" sheetId="5" r:id="rId3"/>
    <sheet name="AVL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F8" i="5"/>
  <c r="B7" i="3"/>
  <c r="C7" i="3"/>
  <c r="C2" i="3"/>
  <c r="C3" i="3"/>
  <c r="G7" i="5"/>
  <c r="G8" i="5"/>
  <c r="G9" i="5"/>
  <c r="G10" i="5"/>
  <c r="G11" i="5"/>
  <c r="G12" i="5"/>
  <c r="G13" i="5"/>
  <c r="G14" i="5"/>
  <c r="G15" i="5"/>
  <c r="G16" i="5"/>
  <c r="G6" i="5"/>
  <c r="F7" i="5"/>
  <c r="F9" i="5"/>
  <c r="F10" i="5"/>
  <c r="F11" i="5"/>
  <c r="F12" i="5"/>
  <c r="F13" i="5"/>
  <c r="F14" i="5"/>
  <c r="F6" i="5"/>
  <c r="E7" i="5"/>
  <c r="E8" i="5"/>
  <c r="E9" i="5"/>
  <c r="E10" i="5"/>
  <c r="E11" i="5"/>
  <c r="E12" i="5"/>
  <c r="E13" i="5"/>
  <c r="E14" i="5"/>
  <c r="E6" i="5"/>
  <c r="C6" i="3" l="1"/>
  <c r="B6" i="3"/>
  <c r="C5" i="3"/>
  <c r="B5" i="3"/>
  <c r="C4" i="3"/>
  <c r="B4" i="3"/>
  <c r="B2" i="3"/>
  <c r="C10" i="2"/>
  <c r="K6" i="2"/>
  <c r="J6" i="2"/>
  <c r="F6" i="2"/>
  <c r="K5" i="2"/>
  <c r="J5" i="2"/>
  <c r="F5" i="2"/>
  <c r="E5" i="2"/>
  <c r="K4" i="2"/>
  <c r="J4" i="2"/>
  <c r="K2" i="2"/>
</calcChain>
</file>

<file path=xl/sharedStrings.xml><?xml version="1.0" encoding="utf-8"?>
<sst xmlns="http://schemas.openxmlformats.org/spreadsheetml/2006/main" count="128" uniqueCount="108">
  <si>
    <t>AVL Avg Vehicle Lifetime  交通工具平均报废车龄</t>
  </si>
  <si>
    <t>Sources:</t>
  </si>
  <si>
    <t>Passenger LDV</t>
  </si>
  <si>
    <t>https://auto.china.com/mip/721960.html</t>
  </si>
  <si>
    <t>Freight LDVs</t>
  </si>
  <si>
    <t>https://www.icauto.com.cn/wiki/76/761689.html</t>
  </si>
  <si>
    <t>Freight HDVs</t>
  </si>
  <si>
    <t>https://www.icauto.com.cn/wiki/74/740792.html</t>
  </si>
  <si>
    <t>Passenger HDVs (Buses)</t>
  </si>
  <si>
    <t>https://www.tianyaya.cn/tuwen/17895226189763707574.html</t>
  </si>
  <si>
    <t>aircraft</t>
  </si>
  <si>
    <t>https://www.toutiao.com/article/6763793067095884301/?wid=1703056017048</t>
  </si>
  <si>
    <t>rail</t>
  </si>
  <si>
    <t>http://pdf.dfcfw.com/pdf/H3_AP202003131376229623_1.pdf</t>
  </si>
  <si>
    <t>http://pdf.dfcfw.com/pdf/H2_AN201903281310992326_1.pdf</t>
  </si>
  <si>
    <t>P21</t>
  </si>
  <si>
    <t>头豹研究院</t>
  </si>
  <si>
    <t>2019年中国高铁行业概览</t>
  </si>
  <si>
    <t>http://pdf.dfcfw.com/pdf/H3_AP202008031396070605_1.pdf</t>
  </si>
  <si>
    <t>https://www.fy.gov.cn/special/detail/?_id=5dfc299b7f8b9af34d8b4577</t>
  </si>
  <si>
    <t>https://www.530311.com/know/show-542560.html</t>
  </si>
  <si>
    <t>Ship</t>
  </si>
  <si>
    <t>关于修订发布《关于实施运输船舶强制报废制度的意见》的通知</t>
  </si>
  <si>
    <t>https://www.hyqfocus.com/jsp/model.jsp?id=34799&amp;modelType=1</t>
  </si>
  <si>
    <t>http://www.gov.cn/gzdt/2013-12/13/content_2547034.htm</t>
  </si>
  <si>
    <t>http://www.shuishangwuliu.com/wuzishichang/156821.html</t>
  </si>
  <si>
    <t>motorbikes</t>
  </si>
  <si>
    <t>https://www.pcauto.com.cn/jxwd/3739/37397609.html</t>
  </si>
  <si>
    <t>Notes</t>
  </si>
  <si>
    <t xml:space="preserve">For this variable, data for LDVs, HDVs, airplanes, and motorcycles is sourced from the internet. </t>
  </si>
  <si>
    <t>There is a greater variety of trains and boats, so averages were taken based on passenger and freight transport.</t>
  </si>
  <si>
    <t>Rail</t>
  </si>
  <si>
    <t>passenger</t>
  </si>
  <si>
    <t>freight</t>
  </si>
  <si>
    <t>Type</t>
  </si>
  <si>
    <t>lifetime (year)</t>
  </si>
  <si>
    <t>旅客发送量占比</t>
  </si>
  <si>
    <t>营业里程占比</t>
  </si>
  <si>
    <t>占铁路客车总量</t>
  </si>
  <si>
    <t>LDV</t>
  </si>
  <si>
    <t>地铁</t>
  </si>
  <si>
    <t>HDV</t>
  </si>
  <si>
    <t>动车</t>
  </si>
  <si>
    <t>和谐号</t>
  </si>
  <si>
    <t>高铁列车High-speed train</t>
  </si>
  <si>
    <t>复兴号</t>
  </si>
  <si>
    <t>磁悬浮列车</t>
  </si>
  <si>
    <t>ships</t>
  </si>
  <si>
    <t>普通轮轨列车</t>
  </si>
  <si>
    <t>Motorbikes</t>
  </si>
  <si>
    <t>动车：</t>
  </si>
  <si>
    <t>标准组与辆的转换</t>
  </si>
  <si>
    <t>一个标准组等于</t>
  </si>
  <si>
    <t>辆</t>
  </si>
  <si>
    <t>ruled by law</t>
  </si>
  <si>
    <t>Ocean boat</t>
  </si>
  <si>
    <t>客船Passenger (recreation)</t>
  </si>
  <si>
    <t>高速客船High-express Passenger</t>
  </si>
  <si>
    <t>液体货船Tankership</t>
  </si>
  <si>
    <t>散货货船Bulk Cargo Ship</t>
  </si>
  <si>
    <t>杂货货船General Cargo Ship</t>
  </si>
  <si>
    <t>River boat</t>
  </si>
  <si>
    <t>Vehicle Lifetime (years)</t>
  </si>
  <si>
    <t>Passenger</t>
  </si>
  <si>
    <t>Freight</t>
  </si>
  <si>
    <t>LDVs</t>
  </si>
  <si>
    <t>HDVs</t>
  </si>
  <si>
    <t>From online sources.</t>
    <phoneticPr fontId="9" type="noConversion"/>
  </si>
  <si>
    <t>GF Securities</t>
  </si>
  <si>
    <t>CRRC</t>
    <phoneticPr fontId="9" type="noConversion"/>
  </si>
  <si>
    <t>leadleo.com</t>
    <phoneticPr fontId="9" type="noConversion"/>
  </si>
  <si>
    <t>Fuyang Municipal People's Government</t>
  </si>
  <si>
    <t>Rail Transit Equipment Industry 2019 Annual Review and 2020 Annual Outlook</t>
  </si>
  <si>
    <t>2018 CRRC Social Responsibility Report</t>
  </si>
  <si>
    <t>Overview of China's high-speed rail industry in 2019</t>
  </si>
  <si>
    <t>page 18</t>
    <phoneticPr fontId="9" type="noConversion"/>
  </si>
  <si>
    <t>page 19</t>
    <phoneticPr fontId="9" type="noConversion"/>
  </si>
  <si>
    <t>Ministry of Transport, National Development and Reform Commission, Ministry of Finance</t>
    <phoneticPr fontId="9" type="noConversion"/>
  </si>
  <si>
    <t>From chinanews.com</t>
    <phoneticPr fontId="9" type="noConversion"/>
  </si>
  <si>
    <t>Ministry of Transport</t>
  </si>
  <si>
    <t>Notice on the revision and issuance of the "Opinions on the Implementation of the Compulsory Scrapping System for Transport Vessels".</t>
  </si>
  <si>
    <t>https://wenku.baidu.com/view/7512af745b8102d276a20029bd64783e09127dea.html?_wkts_=1675677146052&amp;bdQuery=%E5%85%B3%E4%BA%8E%E4%BF%AE%E8%AE%A2%E5%8F%91%E5%B8%83%E3%80%8A%E5%85%B3%E4%BA%8E%E5%AE%9E%E6%96%BD%E8%BF%90%E8%BE%93%E8%88%B9%E8%88%B6%E5%BC%BA%E5%88%B6%E6%8A%A5%E5%BA%9F%E5%88%B6%E5%BA%A6%E7%9A%84%E6%84%8F%E8%A7%81%E3%80%8B%E7%9A%84%E9%80%9A%E7%9F%A5</t>
    <phoneticPr fontId="9" type="noConversion"/>
  </si>
  <si>
    <t>For rail data, the service life of the subway exported to the United States is 30 years, which actually</t>
    <phoneticPr fontId="9" type="noConversion"/>
  </si>
  <si>
    <t>takes the maximum value of the domestic section</t>
    <phoneticPr fontId="9" type="noConversion"/>
  </si>
  <si>
    <t>微型载客车</t>
    <phoneticPr fontId="10" type="noConversion"/>
  </si>
  <si>
    <t>小型载客车</t>
    <phoneticPr fontId="10" type="noConversion"/>
  </si>
  <si>
    <t>出租车</t>
  </si>
  <si>
    <t>中型载客车</t>
  </si>
  <si>
    <t>大型载客车</t>
  </si>
  <si>
    <t>公交车</t>
  </si>
  <si>
    <t>微型载货车</t>
    <phoneticPr fontId="10" type="noConversion"/>
  </si>
  <si>
    <t>轻型载货车</t>
    <phoneticPr fontId="10" type="noConversion"/>
  </si>
  <si>
    <t>中型载货车</t>
  </si>
  <si>
    <t>重型载货车</t>
  </si>
  <si>
    <t>摩托车</t>
  </si>
  <si>
    <t>低速货车</t>
  </si>
  <si>
    <t>三轮汽车</t>
  </si>
  <si>
    <t>强制报废</t>
    <phoneticPr fontId="9" type="noConversion"/>
  </si>
  <si>
    <t>距离（万千米）</t>
    <phoneticPr fontId="9" type="noConversion"/>
  </si>
  <si>
    <t>年限（年）</t>
    <phoneticPr fontId="9" type="noConversion"/>
  </si>
  <si>
    <t>By Year</t>
    <phoneticPr fontId="9" type="noConversion"/>
  </si>
  <si>
    <t>By Distance (10000km）</t>
    <phoneticPr fontId="9" type="noConversion"/>
  </si>
  <si>
    <t>From BAADTbVT</t>
    <phoneticPr fontId="9" type="noConversion"/>
  </si>
  <si>
    <t>Annual Travel Distance</t>
    <phoneticPr fontId="9" type="noConversion"/>
  </si>
  <si>
    <t>in km</t>
    <phoneticPr fontId="9" type="noConversion"/>
  </si>
  <si>
    <t>in miles</t>
    <phoneticPr fontId="9" type="noConversion"/>
  </si>
  <si>
    <t>effective Years</t>
    <phoneticPr fontId="9" type="noConversion"/>
  </si>
  <si>
    <t>less of 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</si>
</sst>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_ "/>
    <numFmt numFmtId="177" formatCode="0.00_);[Red]\(0.00\)"/>
    <numFmt numFmtId="178" formatCode="0_ "/>
  </numFmts>
  <fonts count="11" x14ac:knownFonts="1">
    <font>
      <sz val="10"/>
      <color theme="1"/>
      <name val="宋体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0A0A0A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2"/>
      <color rgb="FF191919"/>
      <name val="Arial"/>
      <family val="2"/>
    </font>
    <font>
      <u/>
      <sz val="11"/>
      <color theme="1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76" fontId="0" fillId="0" borderId="0" xfId="0" applyNumberFormat="1">
      <alignment vertical="center"/>
    </xf>
    <xf numFmtId="0" fontId="1" fillId="2" borderId="0" xfId="0" applyFont="1" applyFill="1" applyAlignment="1"/>
    <xf numFmtId="10" fontId="2" fillId="0" borderId="0" xfId="0" applyNumberFormat="1" applyFont="1" applyAlignment="1"/>
    <xf numFmtId="177" fontId="2" fillId="0" borderId="0" xfId="0" applyNumberFormat="1" applyFont="1" applyAlignment="1"/>
    <xf numFmtId="9" fontId="2" fillId="0" borderId="0" xfId="1" applyFont="1" applyAlignment="1"/>
    <xf numFmtId="10" fontId="2" fillId="0" borderId="0" xfId="1" applyNumberFormat="1" applyFont="1" applyAlignment="1"/>
    <xf numFmtId="0" fontId="3" fillId="0" borderId="0" xfId="0" applyFont="1" applyAlignment="1"/>
    <xf numFmtId="0" fontId="0" fillId="3" borderId="0" xfId="0" applyFill="1">
      <alignment vertical="center"/>
    </xf>
    <xf numFmtId="0" fontId="2" fillId="3" borderId="0" xfId="0" applyFont="1" applyFill="1" applyAlignment="1"/>
    <xf numFmtId="0" fontId="6" fillId="0" borderId="0" xfId="2" applyFont="1" applyAlignment="1"/>
    <xf numFmtId="0" fontId="6" fillId="0" borderId="0" xfId="2" applyFont="1" applyFill="1" applyAlignment="1"/>
    <xf numFmtId="0" fontId="1" fillId="0" borderId="0" xfId="3" applyFont="1" applyAlignment="1"/>
    <xf numFmtId="0" fontId="2" fillId="0" borderId="0" xfId="3" applyFont="1" applyAlignment="1"/>
    <xf numFmtId="0" fontId="8" fillId="0" borderId="0" xfId="3">
      <alignment vertical="center"/>
    </xf>
    <xf numFmtId="0" fontId="4" fillId="2" borderId="0" xfId="3" applyFont="1" applyFill="1" applyAlignment="1"/>
    <xf numFmtId="0" fontId="8" fillId="0" borderId="0" xfId="3" applyAlignment="1">
      <alignment horizontal="left" vertical="center"/>
    </xf>
    <xf numFmtId="0" fontId="5" fillId="0" borderId="0" xfId="3" applyFont="1" applyAlignment="1"/>
    <xf numFmtId="0" fontId="1" fillId="2" borderId="0" xfId="3" applyFont="1" applyFill="1" applyAlignment="1"/>
    <xf numFmtId="0" fontId="2" fillId="0" borderId="0" xfId="3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</cellXfs>
  <cellStyles count="4">
    <cellStyle name="百分比" xfId="1" builtinId="5"/>
    <cellStyle name="常规" xfId="0" builtinId="0"/>
    <cellStyle name="常规 2" xfId="3" xr:uid="{95D08770-3D06-4E77-9B1E-A92C68AD3BFD}"/>
    <cellStyle name="超链接" xfId="2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df.dfcfw.com/pdf/H3_AP202008031396070605_1.pdf" TargetMode="External"/><Relationship Id="rId2" Type="http://schemas.openxmlformats.org/officeDocument/2006/relationships/hyperlink" Target="http://pdf.dfcfw.com/pdf/H2_AN201903281310992326_1.pdf" TargetMode="External"/><Relationship Id="rId1" Type="http://schemas.openxmlformats.org/officeDocument/2006/relationships/hyperlink" Target="http://pdf.dfcfw.com/pdf/H3_AP202003131376229623_1.pdf" TargetMode="External"/><Relationship Id="rId5" Type="http://schemas.openxmlformats.org/officeDocument/2006/relationships/hyperlink" Target="https://www.hyqfocus.com/jsp/model.jsp?id=34799&amp;modelType=1" TargetMode="External"/><Relationship Id="rId4" Type="http://schemas.openxmlformats.org/officeDocument/2006/relationships/hyperlink" Target="http://www.gov.cn/gzdt/2013-12/13/content_254703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37E7-0D09-4A2C-970E-A447F74C6009}">
  <dimension ref="A1:F56"/>
  <sheetViews>
    <sheetView topLeftCell="A23" workbookViewId="0">
      <selection activeCell="B51" sqref="B51"/>
    </sheetView>
  </sheetViews>
  <sheetFormatPr defaultColWidth="8.85546875" defaultRowHeight="12" x14ac:dyDescent="0.15"/>
  <cols>
    <col min="1" max="1" width="10.7109375" style="17" customWidth="1"/>
    <col min="2" max="6" width="61.7109375" style="17" customWidth="1"/>
    <col min="7" max="16384" width="8.85546875" style="17"/>
  </cols>
  <sheetData>
    <row r="1" spans="1:3" ht="13.5" x14ac:dyDescent="0.15">
      <c r="A1" s="15" t="s">
        <v>0</v>
      </c>
      <c r="B1" s="16"/>
      <c r="C1" s="16"/>
    </row>
    <row r="2" spans="1:3" ht="13.5" x14ac:dyDescent="0.15">
      <c r="A2" s="16"/>
      <c r="B2" s="16"/>
      <c r="C2" s="16"/>
    </row>
    <row r="3" spans="1:3" ht="13.5" x14ac:dyDescent="0.15">
      <c r="A3" s="15" t="s">
        <v>1</v>
      </c>
      <c r="B3" s="18" t="s">
        <v>2</v>
      </c>
      <c r="C3" s="16"/>
    </row>
    <row r="4" spans="1:3" ht="13.5" x14ac:dyDescent="0.15">
      <c r="A4" s="16"/>
      <c r="B4" s="17" t="s">
        <v>67</v>
      </c>
      <c r="C4" s="16"/>
    </row>
    <row r="5" spans="1:3" ht="13.5" x14ac:dyDescent="0.15">
      <c r="A5" s="16"/>
      <c r="B5" s="19">
        <v>2023</v>
      </c>
      <c r="C5" s="16"/>
    </row>
    <row r="6" spans="1:3" ht="13.5" x14ac:dyDescent="0.15">
      <c r="A6" s="16"/>
      <c r="B6" s="17" t="s">
        <v>3</v>
      </c>
      <c r="C6" s="16"/>
    </row>
    <row r="7" spans="1:3" ht="13.5" x14ac:dyDescent="0.15">
      <c r="A7" s="16"/>
      <c r="B7" s="18" t="s">
        <v>4</v>
      </c>
      <c r="C7" s="16"/>
    </row>
    <row r="8" spans="1:3" ht="13.5" x14ac:dyDescent="0.15">
      <c r="A8" s="16"/>
      <c r="B8" s="17" t="s">
        <v>67</v>
      </c>
      <c r="C8" s="16"/>
    </row>
    <row r="9" spans="1:3" ht="13.5" x14ac:dyDescent="0.15">
      <c r="A9" s="16"/>
      <c r="B9" s="19">
        <v>2022</v>
      </c>
      <c r="C9" s="16"/>
    </row>
    <row r="10" spans="1:3" ht="13.5" x14ac:dyDescent="0.15">
      <c r="A10" s="16"/>
      <c r="B10" s="17" t="s">
        <v>5</v>
      </c>
      <c r="C10" s="16"/>
    </row>
    <row r="11" spans="1:3" ht="13.5" x14ac:dyDescent="0.15">
      <c r="A11" s="16"/>
      <c r="B11" s="18" t="s">
        <v>6</v>
      </c>
      <c r="C11" s="16"/>
    </row>
    <row r="12" spans="1:3" ht="13.5" x14ac:dyDescent="0.15">
      <c r="A12" s="16"/>
      <c r="B12" s="17" t="s">
        <v>67</v>
      </c>
    </row>
    <row r="13" spans="1:3" ht="13.5" x14ac:dyDescent="0.15">
      <c r="A13" s="16"/>
      <c r="B13" s="19">
        <v>2022</v>
      </c>
    </row>
    <row r="14" spans="1:3" ht="13.5" x14ac:dyDescent="0.15">
      <c r="A14" s="16"/>
      <c r="B14" s="17" t="s">
        <v>7</v>
      </c>
      <c r="C14" s="16"/>
    </row>
    <row r="15" spans="1:3" ht="13.5" x14ac:dyDescent="0.15">
      <c r="A15" s="16"/>
      <c r="B15" s="18" t="s">
        <v>8</v>
      </c>
      <c r="C15" s="16"/>
    </row>
    <row r="16" spans="1:3" ht="13.5" x14ac:dyDescent="0.15">
      <c r="A16" s="16"/>
      <c r="B16" s="17" t="s">
        <v>67</v>
      </c>
      <c r="C16" s="16"/>
    </row>
    <row r="17" spans="1:6" ht="13.5" x14ac:dyDescent="0.15">
      <c r="A17" s="16"/>
      <c r="B17" s="19">
        <v>2023</v>
      </c>
      <c r="C17" s="16"/>
    </row>
    <row r="18" spans="1:6" ht="13.5" x14ac:dyDescent="0.15">
      <c r="A18" s="16"/>
      <c r="B18" s="17" t="s">
        <v>9</v>
      </c>
      <c r="C18" s="16"/>
    </row>
    <row r="19" spans="1:6" ht="13.5" x14ac:dyDescent="0.15">
      <c r="A19" s="16"/>
      <c r="B19" s="18" t="s">
        <v>10</v>
      </c>
      <c r="C19" s="16"/>
    </row>
    <row r="20" spans="1:6" ht="13.5" x14ac:dyDescent="0.15">
      <c r="A20" s="16"/>
      <c r="B20" s="17" t="s">
        <v>67</v>
      </c>
      <c r="C20" s="16"/>
    </row>
    <row r="21" spans="1:6" ht="13.5" x14ac:dyDescent="0.15">
      <c r="A21" s="16"/>
      <c r="B21" s="19">
        <v>2019</v>
      </c>
      <c r="C21" s="16"/>
    </row>
    <row r="22" spans="1:6" ht="15" x14ac:dyDescent="0.2">
      <c r="A22" s="16"/>
      <c r="B22" s="17" t="s">
        <v>11</v>
      </c>
      <c r="C22" s="20"/>
    </row>
    <row r="23" spans="1:6" ht="13.5" x14ac:dyDescent="0.15">
      <c r="A23" s="16"/>
      <c r="B23" s="21" t="s">
        <v>12</v>
      </c>
      <c r="C23" s="21"/>
      <c r="D23" s="21"/>
      <c r="E23" s="21"/>
      <c r="F23" s="21"/>
    </row>
    <row r="24" spans="1:6" ht="13.5" x14ac:dyDescent="0.15">
      <c r="A24" s="16"/>
      <c r="B24" s="16" t="s">
        <v>68</v>
      </c>
      <c r="C24" s="16" t="s">
        <v>69</v>
      </c>
      <c r="D24" s="17" t="s">
        <v>70</v>
      </c>
      <c r="E24" s="17" t="s">
        <v>71</v>
      </c>
      <c r="F24" s="17" t="s">
        <v>67</v>
      </c>
    </row>
    <row r="25" spans="1:6" ht="13.5" x14ac:dyDescent="0.15">
      <c r="A25" s="16"/>
      <c r="B25" s="22" t="s">
        <v>72</v>
      </c>
      <c r="C25" s="16" t="s">
        <v>73</v>
      </c>
      <c r="D25" s="16" t="s">
        <v>16</v>
      </c>
      <c r="E25" s="19">
        <v>2019</v>
      </c>
      <c r="F25" s="19">
        <v>2022</v>
      </c>
    </row>
    <row r="26" spans="1:6" ht="13.5" x14ac:dyDescent="0.15">
      <c r="A26" s="16"/>
      <c r="B26" s="22">
        <v>2020</v>
      </c>
      <c r="C26" s="22">
        <v>2019</v>
      </c>
      <c r="D26" s="17" t="s">
        <v>74</v>
      </c>
      <c r="E26" s="16" t="s">
        <v>19</v>
      </c>
      <c r="F26" s="16" t="s">
        <v>20</v>
      </c>
    </row>
    <row r="27" spans="1:6" ht="13.5" x14ac:dyDescent="0.15">
      <c r="A27" s="16"/>
      <c r="B27" s="22" t="s">
        <v>75</v>
      </c>
      <c r="C27" s="16" t="s">
        <v>15</v>
      </c>
      <c r="D27" s="16" t="s">
        <v>17</v>
      </c>
    </row>
    <row r="28" spans="1:6" ht="13.5" x14ac:dyDescent="0.15">
      <c r="A28" s="16"/>
      <c r="B28" s="13" t="s">
        <v>13</v>
      </c>
      <c r="C28" s="14" t="s">
        <v>14</v>
      </c>
      <c r="D28" s="22">
        <v>2019</v>
      </c>
    </row>
    <row r="29" spans="1:6" ht="13.5" x14ac:dyDescent="0.15">
      <c r="A29" s="16"/>
      <c r="B29" s="15"/>
      <c r="C29" s="16"/>
      <c r="D29" s="17" t="s">
        <v>76</v>
      </c>
    </row>
    <row r="30" spans="1:6" ht="13.5" x14ac:dyDescent="0.15">
      <c r="A30" s="16"/>
      <c r="C30" s="16"/>
      <c r="D30" s="13" t="s">
        <v>18</v>
      </c>
    </row>
    <row r="31" spans="1:6" ht="13.5" x14ac:dyDescent="0.15">
      <c r="A31" s="16"/>
      <c r="C31" s="16"/>
    </row>
    <row r="32" spans="1:6" ht="13.5" x14ac:dyDescent="0.15">
      <c r="A32" s="16"/>
    </row>
    <row r="33" spans="1:5" ht="13.5" x14ac:dyDescent="0.15">
      <c r="A33" s="16"/>
      <c r="B33" s="16"/>
      <c r="C33" s="16"/>
    </row>
    <row r="34" spans="1:5" ht="13.5" x14ac:dyDescent="0.15">
      <c r="A34" s="16"/>
      <c r="B34" s="21" t="s">
        <v>21</v>
      </c>
      <c r="C34" s="21"/>
      <c r="D34" s="21"/>
      <c r="E34" s="21"/>
    </row>
    <row r="35" spans="1:5" ht="13.5" x14ac:dyDescent="0.15">
      <c r="A35" s="16"/>
      <c r="B35" s="16" t="s">
        <v>77</v>
      </c>
      <c r="C35" s="17" t="s">
        <v>78</v>
      </c>
      <c r="D35" s="17" t="s">
        <v>79</v>
      </c>
    </row>
    <row r="36" spans="1:5" ht="13.5" x14ac:dyDescent="0.15">
      <c r="A36" s="16"/>
      <c r="B36" s="16" t="s">
        <v>22</v>
      </c>
      <c r="C36" s="19">
        <v>2023</v>
      </c>
      <c r="D36" s="19">
        <v>2013</v>
      </c>
    </row>
    <row r="37" spans="1:5" ht="13.5" x14ac:dyDescent="0.15">
      <c r="A37" s="16"/>
      <c r="B37" s="16" t="s">
        <v>80</v>
      </c>
      <c r="C37" s="13" t="s">
        <v>23</v>
      </c>
      <c r="D37" s="13" t="s">
        <v>24</v>
      </c>
      <c r="E37" s="16" t="s">
        <v>25</v>
      </c>
    </row>
    <row r="38" spans="1:5" ht="13.5" x14ac:dyDescent="0.15">
      <c r="A38" s="16"/>
      <c r="B38" s="19">
        <v>2020</v>
      </c>
    </row>
    <row r="39" spans="1:5" ht="13.5" x14ac:dyDescent="0.15">
      <c r="A39" s="16"/>
      <c r="B39" s="16" t="s">
        <v>81</v>
      </c>
    </row>
    <row r="40" spans="1:5" ht="13.5" x14ac:dyDescent="0.15">
      <c r="A40" s="16"/>
      <c r="B40" s="16"/>
      <c r="C40" s="16"/>
    </row>
    <row r="41" spans="1:5" ht="13.5" x14ac:dyDescent="0.15">
      <c r="A41" s="16"/>
      <c r="B41" s="16"/>
      <c r="C41" s="16"/>
    </row>
    <row r="42" spans="1:5" ht="13.5" x14ac:dyDescent="0.15">
      <c r="A42" s="16"/>
      <c r="B42" s="16"/>
      <c r="C42" s="16"/>
    </row>
    <row r="43" spans="1:5" ht="13.5" x14ac:dyDescent="0.15">
      <c r="A43" s="16"/>
      <c r="B43" s="18" t="s">
        <v>26</v>
      </c>
      <c r="C43" s="16"/>
    </row>
    <row r="44" spans="1:5" ht="13.5" x14ac:dyDescent="0.15">
      <c r="A44" s="16"/>
      <c r="B44" s="17" t="s">
        <v>67</v>
      </c>
    </row>
    <row r="45" spans="1:5" ht="13.5" x14ac:dyDescent="0.15">
      <c r="A45" s="16"/>
      <c r="B45" s="19">
        <v>2023</v>
      </c>
    </row>
    <row r="46" spans="1:5" ht="13.5" x14ac:dyDescent="0.15">
      <c r="A46" s="16"/>
      <c r="B46" s="17" t="s">
        <v>27</v>
      </c>
      <c r="C46" s="16"/>
    </row>
    <row r="47" spans="1:5" ht="13.5" x14ac:dyDescent="0.15">
      <c r="A47" s="15" t="s">
        <v>28</v>
      </c>
      <c r="B47" s="16"/>
      <c r="C47" s="16"/>
    </row>
    <row r="48" spans="1:5" ht="13.5" x14ac:dyDescent="0.15">
      <c r="A48" s="16" t="s">
        <v>29</v>
      </c>
    </row>
    <row r="49" spans="1:3" ht="13.5" x14ac:dyDescent="0.15">
      <c r="A49" s="16" t="s">
        <v>30</v>
      </c>
    </row>
    <row r="50" spans="1:3" ht="13.5" x14ac:dyDescent="0.15">
      <c r="A50" s="16" t="s">
        <v>82</v>
      </c>
    </row>
    <row r="51" spans="1:3" ht="13.5" x14ac:dyDescent="0.15">
      <c r="A51" s="16" t="s">
        <v>83</v>
      </c>
    </row>
    <row r="56" spans="1:3" ht="13.5" x14ac:dyDescent="0.15">
      <c r="A56" s="16"/>
      <c r="B56" s="16"/>
      <c r="C56" s="16"/>
    </row>
  </sheetData>
  <phoneticPr fontId="9" type="noConversion"/>
  <hyperlinks>
    <hyperlink ref="B28" r:id="rId1" xr:uid="{BC2F8820-0DB3-4E72-8B29-1D7AA512DF36}"/>
    <hyperlink ref="C28" r:id="rId2" xr:uid="{A334395A-2798-44C1-97AA-67E985C0D928}"/>
    <hyperlink ref="D30" r:id="rId3" xr:uid="{9CF3AF9D-3299-4F21-BFFC-B4D73C74C363}"/>
    <hyperlink ref="D37" r:id="rId4" xr:uid="{CF1CD75C-E0ED-427C-987F-A7C2ADD47A2C}"/>
    <hyperlink ref="C37" r:id="rId5" xr:uid="{548BCF09-FE41-45A4-8399-7F5E80A6EE71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zoomScale="115" zoomScaleNormal="115" workbookViewId="0">
      <selection activeCell="J3" sqref="J3"/>
    </sheetView>
  </sheetViews>
  <sheetFormatPr defaultColWidth="8.85546875" defaultRowHeight="12" x14ac:dyDescent="0.15"/>
  <cols>
    <col min="1" max="1" width="14.140625" customWidth="1"/>
    <col min="2" max="2" width="32.5703125" customWidth="1"/>
    <col min="3" max="3" width="16.28515625" customWidth="1"/>
    <col min="4" max="4" width="14.85546875" customWidth="1"/>
    <col min="5" max="5" width="12.7109375" customWidth="1"/>
    <col min="6" max="6" width="14.85546875" customWidth="1"/>
    <col min="7" max="7" width="6.7109375" customWidth="1"/>
    <col min="9" max="9" width="11.85546875" customWidth="1"/>
    <col min="10" max="10" width="10.7109375" customWidth="1"/>
    <col min="11" max="11" width="8.7109375" customWidth="1"/>
  </cols>
  <sheetData>
    <row r="1" spans="1:11" ht="13.5" x14ac:dyDescent="0.15">
      <c r="A1" s="5" t="s">
        <v>31</v>
      </c>
      <c r="B1" s="5"/>
      <c r="C1" s="5"/>
      <c r="D1" s="3"/>
      <c r="E1" s="3"/>
      <c r="F1" s="3"/>
      <c r="J1" s="11" t="s">
        <v>32</v>
      </c>
      <c r="K1" s="11" t="s">
        <v>33</v>
      </c>
    </row>
    <row r="2" spans="1:11" ht="13.5" x14ac:dyDescent="0.15">
      <c r="A2" s="3"/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I2" s="11" t="s">
        <v>39</v>
      </c>
      <c r="J2" s="4">
        <v>15</v>
      </c>
      <c r="K2" s="4">
        <f>AVERAGE(12,15)</f>
        <v>13.5</v>
      </c>
    </row>
    <row r="3" spans="1:11" ht="13.5" x14ac:dyDescent="0.15">
      <c r="A3" s="3"/>
      <c r="B3" s="3" t="s">
        <v>40</v>
      </c>
      <c r="C3" s="3">
        <v>30</v>
      </c>
      <c r="D3" s="3"/>
      <c r="E3" s="3"/>
      <c r="F3" s="3"/>
      <c r="I3" s="11" t="s">
        <v>41</v>
      </c>
      <c r="J3" s="4">
        <v>10</v>
      </c>
      <c r="K3" s="4">
        <v>15</v>
      </c>
    </row>
    <row r="4" spans="1:11" ht="13.5" x14ac:dyDescent="0.15">
      <c r="A4" s="3" t="s">
        <v>42</v>
      </c>
      <c r="B4" s="3"/>
      <c r="C4" s="3"/>
      <c r="D4" s="3"/>
      <c r="E4" s="3"/>
      <c r="F4" s="3"/>
      <c r="I4" s="12" t="s">
        <v>10</v>
      </c>
      <c r="J4" s="4">
        <f>AVERAGE(25,30)</f>
        <v>27.5</v>
      </c>
      <c r="K4" s="4">
        <f>AVERAGE(25,30)</f>
        <v>27.5</v>
      </c>
    </row>
    <row r="5" spans="1:11" ht="13.5" x14ac:dyDescent="0.15">
      <c r="A5" s="3" t="s">
        <v>43</v>
      </c>
      <c r="B5" s="3" t="s">
        <v>44</v>
      </c>
      <c r="C5" s="3">
        <v>20</v>
      </c>
      <c r="D5" s="6">
        <v>0.64149999999999996</v>
      </c>
      <c r="E5" s="7">
        <f>3/15</f>
        <v>0.2</v>
      </c>
      <c r="F5" s="8">
        <f>3256*C10/(46000/63.8%)</f>
        <v>0.36127443478260901</v>
      </c>
      <c r="I5" s="12" t="s">
        <v>12</v>
      </c>
      <c r="J5" s="4">
        <f>INT((C3+(C5*F5+C6*F6+C7*F7))/2)</f>
        <v>26</v>
      </c>
      <c r="K5" s="4">
        <f>INT(C5*F5+C6*F6+C7*F7)</f>
        <v>23</v>
      </c>
    </row>
    <row r="6" spans="1:11" ht="13.5" x14ac:dyDescent="0.15">
      <c r="A6" s="3" t="s">
        <v>45</v>
      </c>
      <c r="B6" s="3" t="s">
        <v>46</v>
      </c>
      <c r="C6" s="3">
        <v>30</v>
      </c>
      <c r="D6" s="3"/>
      <c r="E6" s="3"/>
      <c r="F6" s="9">
        <f>1-F5-F7</f>
        <v>7.2556521739131096E-4</v>
      </c>
      <c r="I6" s="12" t="s">
        <v>47</v>
      </c>
      <c r="J6" s="4">
        <f>AVERAGE(C15,C16,C21,C22)</f>
        <v>29</v>
      </c>
      <c r="K6" s="4">
        <f>AVERAGE(C17:C19,C23:C25)</f>
        <v>32.8333333333333</v>
      </c>
    </row>
    <row r="7" spans="1:11" ht="13.5" x14ac:dyDescent="0.15">
      <c r="A7" s="3"/>
      <c r="B7" s="3" t="s">
        <v>48</v>
      </c>
      <c r="C7" s="3">
        <v>25</v>
      </c>
      <c r="D7" s="3"/>
      <c r="E7" s="3"/>
      <c r="F7" s="6">
        <v>0.63800000000000001</v>
      </c>
      <c r="I7" s="11" t="s">
        <v>49</v>
      </c>
      <c r="J7" s="4">
        <v>13</v>
      </c>
      <c r="K7" s="4">
        <v>13</v>
      </c>
    </row>
    <row r="8" spans="1:11" ht="13.5" x14ac:dyDescent="0.15">
      <c r="A8" s="3"/>
      <c r="B8" s="3"/>
      <c r="C8" s="3"/>
      <c r="D8" s="3"/>
      <c r="E8" s="3"/>
      <c r="F8" s="3"/>
    </row>
    <row r="9" spans="1:11" ht="13.5" x14ac:dyDescent="0.15">
      <c r="A9" s="3" t="s">
        <v>50</v>
      </c>
      <c r="B9" s="3" t="s">
        <v>51</v>
      </c>
      <c r="C9" s="3"/>
      <c r="D9" s="3"/>
      <c r="E9" s="3"/>
      <c r="F9" s="3"/>
    </row>
    <row r="10" spans="1:11" ht="13.5" x14ac:dyDescent="0.15">
      <c r="A10" s="3"/>
      <c r="B10" s="3" t="s">
        <v>52</v>
      </c>
      <c r="C10" s="3">
        <f>26048/3256</f>
        <v>8</v>
      </c>
      <c r="D10" s="3" t="s">
        <v>53</v>
      </c>
      <c r="E10" s="3"/>
      <c r="F10" s="3"/>
    </row>
    <row r="12" spans="1:11" ht="13.5" x14ac:dyDescent="0.15">
      <c r="A12" s="5" t="s">
        <v>21</v>
      </c>
      <c r="B12" s="5"/>
      <c r="C12" s="5"/>
    </row>
    <row r="13" spans="1:11" ht="13.5" x14ac:dyDescent="0.15">
      <c r="A13" s="3"/>
      <c r="B13" s="3"/>
      <c r="C13" s="3"/>
    </row>
    <row r="14" spans="1:11" ht="13.5" x14ac:dyDescent="0.15">
      <c r="A14" s="3" t="s">
        <v>54</v>
      </c>
      <c r="B14" s="3" t="s">
        <v>34</v>
      </c>
      <c r="C14" s="3" t="s">
        <v>35</v>
      </c>
    </row>
    <row r="15" spans="1:11" ht="14.25" x14ac:dyDescent="0.15">
      <c r="A15" s="3" t="s">
        <v>55</v>
      </c>
      <c r="B15" s="10" t="s">
        <v>56</v>
      </c>
      <c r="C15" s="3">
        <v>30</v>
      </c>
    </row>
    <row r="16" spans="1:11" ht="13.5" x14ac:dyDescent="0.15">
      <c r="A16" s="3"/>
      <c r="B16" s="3" t="s">
        <v>57</v>
      </c>
      <c r="C16" s="3">
        <v>25</v>
      </c>
    </row>
    <row r="17" spans="1:3" ht="13.5" x14ac:dyDescent="0.15">
      <c r="A17" s="3"/>
      <c r="B17" s="3" t="s">
        <v>58</v>
      </c>
      <c r="C17" s="3">
        <v>31</v>
      </c>
    </row>
    <row r="18" spans="1:3" ht="13.5" x14ac:dyDescent="0.15">
      <c r="A18" s="3"/>
      <c r="B18" s="3" t="s">
        <v>59</v>
      </c>
      <c r="C18" s="3">
        <v>33</v>
      </c>
    </row>
    <row r="19" spans="1:3" ht="13.5" x14ac:dyDescent="0.15">
      <c r="A19" s="3"/>
      <c r="B19" s="3" t="s">
        <v>60</v>
      </c>
      <c r="C19" s="3">
        <v>34</v>
      </c>
    </row>
    <row r="20" spans="1:3" ht="13.5" x14ac:dyDescent="0.15">
      <c r="A20" s="3"/>
      <c r="B20" s="3"/>
      <c r="C20" s="3"/>
    </row>
    <row r="21" spans="1:3" ht="14.25" x14ac:dyDescent="0.15">
      <c r="A21" s="3" t="s">
        <v>61</v>
      </c>
      <c r="B21" s="10" t="s">
        <v>56</v>
      </c>
      <c r="C21" s="3">
        <v>30</v>
      </c>
    </row>
    <row r="22" spans="1:3" ht="13.5" x14ac:dyDescent="0.15">
      <c r="A22" s="3"/>
      <c r="B22" s="3" t="s">
        <v>57</v>
      </c>
      <c r="C22" s="3">
        <v>31</v>
      </c>
    </row>
    <row r="23" spans="1:3" ht="13.5" x14ac:dyDescent="0.15">
      <c r="A23" s="3"/>
      <c r="B23" s="3" t="s">
        <v>58</v>
      </c>
      <c r="C23" s="3">
        <v>31</v>
      </c>
    </row>
    <row r="24" spans="1:3" ht="13.5" x14ac:dyDescent="0.15">
      <c r="A24" s="3"/>
      <c r="B24" s="3" t="s">
        <v>59</v>
      </c>
      <c r="C24" s="3">
        <v>33</v>
      </c>
    </row>
    <row r="25" spans="1:3" ht="13.5" x14ac:dyDescent="0.15">
      <c r="A25" s="3"/>
      <c r="B25" s="3" t="s">
        <v>60</v>
      </c>
      <c r="C25" s="3">
        <v>35</v>
      </c>
    </row>
  </sheetData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995F-F7A8-44DD-9E05-0DBE063A112A}">
  <dimension ref="A1:G16"/>
  <sheetViews>
    <sheetView workbookViewId="0">
      <selection activeCell="F9" sqref="F9"/>
    </sheetView>
  </sheetViews>
  <sheetFormatPr defaultRowHeight="12" x14ac:dyDescent="0.15"/>
  <cols>
    <col min="1" max="1" width="11.140625" bestFit="1" customWidth="1"/>
    <col min="2" max="2" width="20.140625" customWidth="1"/>
    <col min="3" max="3" width="20.85546875" customWidth="1"/>
    <col min="5" max="5" width="9.42578125" customWidth="1"/>
    <col min="6" max="6" width="16.5703125" customWidth="1"/>
  </cols>
  <sheetData>
    <row r="1" spans="1:7" x14ac:dyDescent="0.15">
      <c r="B1" s="25" t="s">
        <v>97</v>
      </c>
      <c r="C1" s="24"/>
      <c r="D1" s="25" t="s">
        <v>102</v>
      </c>
      <c r="E1" s="25"/>
    </row>
    <row r="2" spans="1:7" x14ac:dyDescent="0.15">
      <c r="B2" s="26" t="s">
        <v>99</v>
      </c>
      <c r="C2" s="26" t="s">
        <v>98</v>
      </c>
      <c r="D2" s="25" t="s">
        <v>103</v>
      </c>
      <c r="E2" s="25"/>
    </row>
    <row r="3" spans="1:7" x14ac:dyDescent="0.15">
      <c r="B3" s="26" t="s">
        <v>100</v>
      </c>
      <c r="C3" s="26" t="s">
        <v>101</v>
      </c>
      <c r="D3" s="26" t="s">
        <v>105</v>
      </c>
      <c r="E3" s="26" t="s">
        <v>104</v>
      </c>
      <c r="F3" s="26" t="s">
        <v>106</v>
      </c>
      <c r="G3" s="26" t="s">
        <v>107</v>
      </c>
    </row>
    <row r="4" spans="1:7" x14ac:dyDescent="0.15">
      <c r="A4" t="s">
        <v>84</v>
      </c>
    </row>
    <row r="5" spans="1:7" x14ac:dyDescent="0.15">
      <c r="A5" t="s">
        <v>85</v>
      </c>
    </row>
    <row r="6" spans="1:7" x14ac:dyDescent="0.15">
      <c r="A6" t="s">
        <v>86</v>
      </c>
      <c r="B6" s="23">
        <v>8</v>
      </c>
      <c r="C6" s="23">
        <v>60</v>
      </c>
      <c r="D6">
        <v>7334</v>
      </c>
      <c r="E6" s="27">
        <f>D6*1.609</f>
        <v>11800.405999999999</v>
      </c>
      <c r="F6" s="28">
        <f>C6*10^4/E6</f>
        <v>50.845708190040249</v>
      </c>
      <c r="G6" s="27">
        <f>MIN(B6,F6)</f>
        <v>8</v>
      </c>
    </row>
    <row r="7" spans="1:7" x14ac:dyDescent="0.15">
      <c r="A7" t="s">
        <v>87</v>
      </c>
      <c r="B7" s="23">
        <v>10</v>
      </c>
      <c r="C7" s="23">
        <v>50</v>
      </c>
      <c r="D7">
        <v>29907</v>
      </c>
      <c r="E7" s="27">
        <f t="shared" ref="E7:E14" si="0">D7*1.609</f>
        <v>48120.362999999998</v>
      </c>
      <c r="F7" s="28">
        <f t="shared" ref="F7:F16" si="1">C7*10^4/E7</f>
        <v>10.39061155876983</v>
      </c>
      <c r="G7" s="27">
        <f t="shared" ref="G7:G16" si="2">MIN(B7,F7)</f>
        <v>10</v>
      </c>
    </row>
    <row r="8" spans="1:7" x14ac:dyDescent="0.15">
      <c r="A8" t="s">
        <v>88</v>
      </c>
      <c r="B8" s="23">
        <v>12</v>
      </c>
      <c r="C8" s="23">
        <v>60</v>
      </c>
      <c r="D8">
        <v>29907</v>
      </c>
      <c r="E8" s="27">
        <f t="shared" si="0"/>
        <v>48120.362999999998</v>
      </c>
      <c r="F8" s="28">
        <f>C8*10^4/E8</f>
        <v>12.468733870523796</v>
      </c>
      <c r="G8" s="27">
        <f t="shared" si="2"/>
        <v>12</v>
      </c>
    </row>
    <row r="9" spans="1:7" x14ac:dyDescent="0.15">
      <c r="A9" t="s">
        <v>89</v>
      </c>
      <c r="B9" s="23">
        <v>13</v>
      </c>
      <c r="C9" s="23">
        <v>40</v>
      </c>
      <c r="D9">
        <v>29907</v>
      </c>
      <c r="E9" s="27">
        <f t="shared" si="0"/>
        <v>48120.362999999998</v>
      </c>
      <c r="F9" s="28">
        <f t="shared" si="1"/>
        <v>8.3124892470158631</v>
      </c>
      <c r="G9" s="27">
        <f t="shared" si="2"/>
        <v>8.3124892470158631</v>
      </c>
    </row>
    <row r="10" spans="1:7" x14ac:dyDescent="0.15">
      <c r="A10" t="s">
        <v>90</v>
      </c>
      <c r="B10" s="23">
        <v>12</v>
      </c>
      <c r="C10" s="23">
        <v>50</v>
      </c>
      <c r="D10">
        <v>15539</v>
      </c>
      <c r="E10" s="27">
        <f t="shared" si="0"/>
        <v>25002.251</v>
      </c>
      <c r="F10" s="28">
        <f t="shared" si="1"/>
        <v>19.998199362129434</v>
      </c>
      <c r="G10" s="27">
        <f t="shared" si="2"/>
        <v>12</v>
      </c>
    </row>
    <row r="11" spans="1:7" x14ac:dyDescent="0.15">
      <c r="A11" t="s">
        <v>91</v>
      </c>
      <c r="B11" s="23">
        <v>15</v>
      </c>
      <c r="C11" s="23">
        <v>60</v>
      </c>
      <c r="D11">
        <v>15538</v>
      </c>
      <c r="E11" s="27">
        <f t="shared" si="0"/>
        <v>25000.642</v>
      </c>
      <c r="F11" s="28">
        <f t="shared" si="1"/>
        <v>23.99938369582669</v>
      </c>
      <c r="G11" s="27">
        <f t="shared" si="2"/>
        <v>15</v>
      </c>
    </row>
    <row r="12" spans="1:7" x14ac:dyDescent="0.15">
      <c r="A12" t="s">
        <v>92</v>
      </c>
      <c r="B12" s="23">
        <v>15</v>
      </c>
      <c r="C12" s="23">
        <v>60</v>
      </c>
      <c r="D12">
        <v>43505</v>
      </c>
      <c r="E12" s="27">
        <f t="shared" si="0"/>
        <v>69999.544999999998</v>
      </c>
      <c r="F12" s="28">
        <f t="shared" si="1"/>
        <v>8.5714842860764318</v>
      </c>
      <c r="G12" s="27">
        <f t="shared" si="2"/>
        <v>8.5714842860764318</v>
      </c>
    </row>
    <row r="13" spans="1:7" x14ac:dyDescent="0.15">
      <c r="A13" t="s">
        <v>93</v>
      </c>
      <c r="B13" s="23">
        <v>15</v>
      </c>
      <c r="C13" s="23">
        <v>70</v>
      </c>
      <c r="D13">
        <v>43505</v>
      </c>
      <c r="E13" s="27">
        <f t="shared" si="0"/>
        <v>69999.544999999998</v>
      </c>
      <c r="F13" s="28">
        <f t="shared" si="1"/>
        <v>10.000065000422502</v>
      </c>
      <c r="G13" s="27">
        <f t="shared" si="2"/>
        <v>10.000065000422502</v>
      </c>
    </row>
    <row r="14" spans="1:7" x14ac:dyDescent="0.15">
      <c r="A14" t="s">
        <v>94</v>
      </c>
      <c r="B14" s="23">
        <v>13</v>
      </c>
      <c r="C14" s="26">
        <v>12</v>
      </c>
      <c r="D14">
        <v>1832</v>
      </c>
      <c r="E14" s="27">
        <f t="shared" si="0"/>
        <v>2947.6880000000001</v>
      </c>
      <c r="F14" s="28">
        <f t="shared" si="1"/>
        <v>40.709871601064968</v>
      </c>
      <c r="G14" s="27">
        <f t="shared" si="2"/>
        <v>13</v>
      </c>
    </row>
    <row r="15" spans="1:7" x14ac:dyDescent="0.15">
      <c r="A15" t="s">
        <v>95</v>
      </c>
      <c r="B15" s="23">
        <v>9</v>
      </c>
      <c r="C15" s="23"/>
      <c r="G15" s="27">
        <f t="shared" si="2"/>
        <v>9</v>
      </c>
    </row>
    <row r="16" spans="1:7" x14ac:dyDescent="0.15">
      <c r="A16" t="s">
        <v>96</v>
      </c>
      <c r="B16" s="23">
        <v>9</v>
      </c>
      <c r="C16" s="23"/>
      <c r="G16" s="27">
        <f t="shared" si="2"/>
        <v>9</v>
      </c>
    </row>
  </sheetData>
  <mergeCells count="3">
    <mergeCell ref="B1:C1"/>
    <mergeCell ref="D2:E2"/>
    <mergeCell ref="D1:E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C7"/>
  <sheetViews>
    <sheetView tabSelected="1" workbookViewId="0">
      <selection activeCell="G14" sqref="G14"/>
    </sheetView>
  </sheetViews>
  <sheetFormatPr defaultColWidth="8.85546875" defaultRowHeight="12" x14ac:dyDescent="0.15"/>
  <cols>
    <col min="1" max="1" width="11.85546875" customWidth="1"/>
    <col min="2" max="2" width="10.7109375" customWidth="1"/>
    <col min="3" max="3" width="8.7109375" customWidth="1"/>
  </cols>
  <sheetData>
    <row r="1" spans="1:3" ht="40.5" x14ac:dyDescent="0.15">
      <c r="A1" s="1" t="s">
        <v>62</v>
      </c>
      <c r="B1" s="2" t="s">
        <v>63</v>
      </c>
      <c r="C1" s="2" t="s">
        <v>64</v>
      </c>
    </row>
    <row r="2" spans="1:3" ht="13.5" x14ac:dyDescent="0.15">
      <c r="A2" s="3" t="s">
        <v>65</v>
      </c>
      <c r="B2" s="4">
        <f>Data!J2</f>
        <v>15</v>
      </c>
      <c r="C2" s="4">
        <f>AVERAGE('Vehicle Mandate'!B10:B11)</f>
        <v>13.5</v>
      </c>
    </row>
    <row r="3" spans="1:3" ht="13.5" x14ac:dyDescent="0.15">
      <c r="A3" s="3" t="s">
        <v>66</v>
      </c>
      <c r="B3" s="4">
        <f>AVERAGE('Vehicle Mandate'!G7:G9)</f>
        <v>10.104163082338621</v>
      </c>
      <c r="C3" s="4">
        <f>'Vehicle Mandate'!G13</f>
        <v>10.000065000422502</v>
      </c>
    </row>
    <row r="4" spans="1:3" ht="13.5" x14ac:dyDescent="0.15">
      <c r="A4" s="3" t="s">
        <v>10</v>
      </c>
      <c r="B4" s="4">
        <f>Data!J4</f>
        <v>27.5</v>
      </c>
      <c r="C4" s="4">
        <f>Data!K4</f>
        <v>27.5</v>
      </c>
    </row>
    <row r="5" spans="1:3" ht="13.5" x14ac:dyDescent="0.15">
      <c r="A5" s="3" t="s">
        <v>12</v>
      </c>
      <c r="B5" s="4">
        <f>Data!J5</f>
        <v>26</v>
      </c>
      <c r="C5" s="4">
        <f>Data!K5</f>
        <v>23</v>
      </c>
    </row>
    <row r="6" spans="1:3" ht="13.5" x14ac:dyDescent="0.15">
      <c r="A6" s="3" t="s">
        <v>47</v>
      </c>
      <c r="B6" s="4">
        <f>Data!J6</f>
        <v>29</v>
      </c>
      <c r="C6" s="4">
        <f>Data!K6</f>
        <v>32.8333333333333</v>
      </c>
    </row>
    <row r="7" spans="1:3" ht="13.5" x14ac:dyDescent="0.15">
      <c r="A7" s="3" t="s">
        <v>26</v>
      </c>
      <c r="B7" s="4">
        <f>'Vehicle Mandate'!G14</f>
        <v>13</v>
      </c>
      <c r="C7" s="4">
        <f>'Vehicle Mandate'!G14</f>
        <v>13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About</vt:lpstr>
      <vt:lpstr>Data</vt:lpstr>
      <vt:lpstr>Vehicle Mandate</vt:lpstr>
      <vt:lpstr>AVL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ellyy</dc:creator>
  <cp:lastModifiedBy>Rui Wang</cp:lastModifiedBy>
  <dcterms:created xsi:type="dcterms:W3CDTF">2023-12-20T02:17:00Z</dcterms:created>
  <dcterms:modified xsi:type="dcterms:W3CDTF">2024-11-28T09:33:44Z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5B413BE9546042CA87627BEB07F2D03D_11</vt:lpwstr>
  </property>
  <property fmtid="{D5CDD505-2E9C-101B-9397-08002B2CF9AE}" pid="3" name="KSOProductBuildVer">
    <vt:lpwstr>2052-12.1.0.15990</vt:lpwstr>
  </property>
</Properties>
</file>